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RIOSG\OneDrive - Gobernacion de Antioquia\EVALUACIONES\2022\CON - 13469_PUENTE-IGLESIAS_LA-Y\3. PROYECTO DE PLIEGOS\PUBLICAR 06052022\"/>
    </mc:Choice>
  </mc:AlternateContent>
  <bookViews>
    <workbookView xWindow="-105" yWindow="-105" windowWidth="23250" windowHeight="12570" tabRatio="836" firstSheet="7" activeTab="7"/>
  </bookViews>
  <sheets>
    <sheet name="CANT OBRAS" sheetId="26" state="hidden" r:id="rId1"/>
    <sheet name="PRESUPUESTO TOTAL  (prueba)" sheetId="49" state="hidden" r:id="rId2"/>
    <sheet name="PRESUPUESTO TOTAL (2)" sheetId="51" state="hidden" r:id="rId3"/>
    <sheet name="Ppto TIPO (2)" sheetId="50" state="hidden" r:id="rId4"/>
    <sheet name="GRUPO MGA" sheetId="40" state="hidden" r:id="rId5"/>
    <sheet name="Cortes y Llenos" sheetId="46" state="hidden" r:id="rId6"/>
    <sheet name="AIU con omt-paga- y cv" sheetId="48" state="hidden" r:id="rId7"/>
    <sheet name="FORMULARIO 1 - Presupuesto Of." sheetId="65" r:id="rId8"/>
    <sheet name="FORMULARIO 1 - Propuesta" sheetId="72" r:id="rId9"/>
    <sheet name="Archivo señalización" sheetId="44" state="hidden" r:id="rId10"/>
    <sheet name="CANTIDADES" sheetId="35" state="hidden" r:id="rId11"/>
    <sheet name="CRONOGRAMA" sheetId="29"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a" localSheetId="10">#REF!</definedName>
    <definedName name="\a" localSheetId="4">#REF!</definedName>
    <definedName name="\a" localSheetId="3">#REF!</definedName>
    <definedName name="\a" localSheetId="1">#REF!</definedName>
    <definedName name="\a" localSheetId="2">#REF!</definedName>
    <definedName name="\b" localSheetId="3">[1]INSUMOS!#REF!</definedName>
    <definedName name="\b" localSheetId="1">[1]INSUMOS!#REF!</definedName>
    <definedName name="\b" localSheetId="2">[1]INSUMOS!#REF!</definedName>
    <definedName name="\i" localSheetId="3">[1]INSUMOS!#REF!</definedName>
    <definedName name="\i" localSheetId="1">[1]INSUMOS!#REF!</definedName>
    <definedName name="\i" localSheetId="2">[1]INSUMOS!#REF!</definedName>
    <definedName name="\m" localSheetId="3">[1]INSUMOS!#REF!</definedName>
    <definedName name="\m" localSheetId="1">[1]INSUMOS!#REF!</definedName>
    <definedName name="\m" localSheetId="2">[1]INSUMOS!#REF!</definedName>
    <definedName name="\r" localSheetId="3">[1]INSUMOS!#REF!</definedName>
    <definedName name="\r" localSheetId="1">[1]INSUMOS!#REF!</definedName>
    <definedName name="\r" localSheetId="2">[1]INSUMOS!#REF!</definedName>
    <definedName name="\s" localSheetId="10">#REF!</definedName>
    <definedName name="\s" localSheetId="4">#REF!</definedName>
    <definedName name="\s" localSheetId="3">#REF!</definedName>
    <definedName name="\s" localSheetId="1">#REF!</definedName>
    <definedName name="\s" localSheetId="2">#REF!</definedName>
    <definedName name="\t" localSheetId="3">[1]INSUMOS!#REF!</definedName>
    <definedName name="\t" localSheetId="1">[1]INSUMOS!#REF!</definedName>
    <definedName name="\t" localSheetId="2">[1]INSUMOS!#REF!</definedName>
    <definedName name="\x" localSheetId="10">[1]INSUMOS!#REF!</definedName>
    <definedName name="\X" localSheetId="4">'GRUPO MGA'!ERR</definedName>
    <definedName name="\Z" localSheetId="10">CANTIDADES!ERR</definedName>
    <definedName name="\Z" localSheetId="4">'GRUPO MGA'!ERR</definedName>
    <definedName name="_________AFC1" localSheetId="10">[2]INV!$A$25:$D$28</definedName>
    <definedName name="_________AFC3" localSheetId="10">[2]INV!$F$25:$I$28</definedName>
    <definedName name="_________AFC5" localSheetId="10">[2]INV!$K$25:$N$28</definedName>
    <definedName name="_________BGC1" localSheetId="10">[2]INV!$A$5:$D$8</definedName>
    <definedName name="_________BGC3" localSheetId="10">[2]INV!$F$5:$I$8</definedName>
    <definedName name="_________BGC5" localSheetId="10">[2]INV!$K$5:$N$8</definedName>
    <definedName name="_________CAC1" localSheetId="10">[2]INV!$A$19:$D$22</definedName>
    <definedName name="_________CAC3" localSheetId="10">[2]INV!$F$19:$I$22</definedName>
    <definedName name="_________CAC5" localSheetId="10">[2]INV!$K$19:$N$22</definedName>
    <definedName name="_________PJ50" localSheetId="10">#REF!</definedName>
    <definedName name="_________PJ50" localSheetId="11">#REF!</definedName>
    <definedName name="_________PJ50" localSheetId="4">#REF!</definedName>
    <definedName name="_________PJ50" localSheetId="3">#REF!</definedName>
    <definedName name="_________PJ50" localSheetId="1">#REF!</definedName>
    <definedName name="_________PJ50" localSheetId="2">#REF!</definedName>
    <definedName name="_________SBC1" localSheetId="10">[2]INV!$A$12:$D$15</definedName>
    <definedName name="_________SBC3" localSheetId="10">[2]INV!$F$12:$I$15</definedName>
    <definedName name="_________SBC5" localSheetId="10">[2]INV!$K$12:$N$15</definedName>
    <definedName name="________AFC1" localSheetId="10">[2]INV!$A$25:$D$28</definedName>
    <definedName name="________AFC3" localSheetId="10">[2]INV!$F$25:$I$28</definedName>
    <definedName name="________AFC5" localSheetId="10">[2]INV!$K$25:$N$28</definedName>
    <definedName name="________BGC1" localSheetId="10">[2]INV!$A$5:$D$8</definedName>
    <definedName name="________BGC3" localSheetId="10">[2]INV!$F$5:$I$8</definedName>
    <definedName name="________BGC5" localSheetId="10">[2]INV!$K$5:$N$8</definedName>
    <definedName name="________CAC1" localSheetId="10">[2]INV!$A$19:$D$22</definedName>
    <definedName name="________CAC3" localSheetId="10">[2]INV!$F$19:$I$22</definedName>
    <definedName name="________CAC5" localSheetId="10">[2]INV!$K$19:$N$22</definedName>
    <definedName name="________MA2" localSheetId="10">#REF!</definedName>
    <definedName name="________MA2" localSheetId="4">#REF!</definedName>
    <definedName name="________MA2" localSheetId="3">#REF!</definedName>
    <definedName name="________MA2" localSheetId="1">#REF!</definedName>
    <definedName name="________MA2" localSheetId="2">#REF!</definedName>
    <definedName name="________PJ50" localSheetId="10">#REF!</definedName>
    <definedName name="________PJ50" localSheetId="11">#REF!</definedName>
    <definedName name="________PJ50" localSheetId="4">#REF!</definedName>
    <definedName name="________PJ50" localSheetId="3">#REF!</definedName>
    <definedName name="________PJ50" localSheetId="1">#REF!</definedName>
    <definedName name="________PJ50" localSheetId="2">#REF!</definedName>
    <definedName name="________r" hidden="1">{"TAB1",#N/A,TRUE,"GENERAL";"TAB2",#N/A,TRUE,"GENERAL";"TAB3",#N/A,TRUE,"GENERAL";"TAB4",#N/A,TRUE,"GENERAL";"TAB5",#N/A,TRUE,"GENERAL"}</definedName>
    <definedName name="________r4r" hidden="1">{"via1",#N/A,TRUE,"general";"via2",#N/A,TRUE,"general";"via3",#N/A,TRUE,"general"}</definedName>
    <definedName name="________SBC1" localSheetId="10">[2]INV!$A$12:$D$15</definedName>
    <definedName name="________SBC3" localSheetId="10">[2]INV!$F$12:$I$15</definedName>
    <definedName name="________SBC5" localSheetId="10">[2]INV!$K$12:$N$15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10">[2]INV!$A$25:$D$28</definedName>
    <definedName name="_______AFC3" localSheetId="10">[2]INV!$F$25:$I$28</definedName>
    <definedName name="_______AFC5" localSheetId="10">[2]INV!$K$25:$N$28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10">[2]INV!$A$5:$D$8</definedName>
    <definedName name="_______BGC3" localSheetId="10">[2]INV!$F$5:$I$8</definedName>
    <definedName name="_______BGC5" localSheetId="10">[2]INV!$K$5:$N$8</definedName>
    <definedName name="_______CAC1" localSheetId="10">[2]INV!$A$19:$D$22</definedName>
    <definedName name="_______CAC3" localSheetId="10">[2]INV!$F$19:$I$22</definedName>
    <definedName name="_______CAC5" localSheetId="10">[2]INV!$K$19:$N$22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0">#REF!</definedName>
    <definedName name="_______MA2" localSheetId="4">#REF!</definedName>
    <definedName name="_______MA2" localSheetId="3">#REF!</definedName>
    <definedName name="_______MA2" localSheetId="1">#REF!</definedName>
    <definedName name="_______MA2" localSheetId="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0">#REF!</definedName>
    <definedName name="_______PJ50" localSheetId="11">#REF!</definedName>
    <definedName name="_______PJ50" localSheetId="4">#REF!</definedName>
    <definedName name="_______PJ50" localSheetId="3">#REF!</definedName>
    <definedName name="_______PJ50" localSheetId="1">#REF!</definedName>
    <definedName name="_______PJ50" localSheetId="2">#REF!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10">[2]INV!$A$12:$D$15</definedName>
    <definedName name="_______SBC3" localSheetId="10">[2]INV!$F$12:$I$15</definedName>
    <definedName name="_______SBC5" localSheetId="10">[2]INV!$K$12:$N$15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10">[2]INV!$A$25:$D$28</definedName>
    <definedName name="______AFC3" localSheetId="10">[2]INV!$F$25:$I$28</definedName>
    <definedName name="______AFC5" localSheetId="10">[2]INV!$K$25:$N$28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10">[2]INV!$A$5:$D$8</definedName>
    <definedName name="______BGC3" localSheetId="10">[2]INV!$F$5:$I$8</definedName>
    <definedName name="______BGC5" localSheetId="10">[2]INV!$K$5:$N$8</definedName>
    <definedName name="______CAC1" localSheetId="10">[2]INV!$A$19:$D$22</definedName>
    <definedName name="______CAC3" localSheetId="10">[2]INV!$F$19:$I$22</definedName>
    <definedName name="______CAC5" localSheetId="10">[2]INV!$K$19:$N$22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10">#REF!</definedName>
    <definedName name="______INF1" localSheetId="4">#REF!</definedName>
    <definedName name="______INF1" localSheetId="3">#REF!</definedName>
    <definedName name="______INF1" localSheetId="1">#REF!</definedName>
    <definedName name="______INF1" localSheetId="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0">#REF!</definedName>
    <definedName name="______MA2" localSheetId="4">#REF!</definedName>
    <definedName name="______MA2" localSheetId="3">#REF!</definedName>
    <definedName name="______MA2" localSheetId="1">#REF!</definedName>
    <definedName name="______MA2" localSheetId="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0">#REF!</definedName>
    <definedName name="______PJ50" localSheetId="11">#REF!</definedName>
    <definedName name="______PJ50" localSheetId="4">#REF!</definedName>
    <definedName name="______PJ50" localSheetId="3">#REF!</definedName>
    <definedName name="______PJ50" localSheetId="1">#REF!</definedName>
    <definedName name="______PJ50" localSheetId="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10">[2]INV!$A$12:$D$15</definedName>
    <definedName name="______SBC3" localSheetId="10">[2]INV!$F$12:$I$15</definedName>
    <definedName name="______SBC5" localSheetId="10">[2]INV!$K$12:$N$15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10">[2]INV!$A$25:$D$28</definedName>
    <definedName name="_____AFC3" localSheetId="10">[2]INV!$F$25:$I$28</definedName>
    <definedName name="_____AFC5" localSheetId="10">[2]INV!$K$25:$N$28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10">[2]INV!$A$5:$D$8</definedName>
    <definedName name="_____BGC3" localSheetId="10">[2]INV!$F$5:$I$8</definedName>
    <definedName name="_____BGC5" localSheetId="10">[2]INV!$K$5:$N$8</definedName>
    <definedName name="_____CAC1" localSheetId="10">[2]INV!$A$19:$D$22</definedName>
    <definedName name="_____CAC3" localSheetId="10">[2]INV!$F$19:$I$22</definedName>
    <definedName name="_____CAC5" localSheetId="10">[2]INV!$K$19:$N$22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0">#REF!</definedName>
    <definedName name="_____MA2" localSheetId="4">#REF!</definedName>
    <definedName name="_____MA2" localSheetId="3">#REF!</definedName>
    <definedName name="_____MA2" localSheetId="1">#REF!</definedName>
    <definedName name="_____MA2" localSheetId="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0">#REF!</definedName>
    <definedName name="_____PJ50" localSheetId="11">#REF!</definedName>
    <definedName name="_____PJ50" localSheetId="4">#REF!</definedName>
    <definedName name="_____PJ50" localSheetId="3">#REF!</definedName>
    <definedName name="_____PJ50" localSheetId="1">#REF!</definedName>
    <definedName name="_____PJ50" localSheetId="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10">[2]INV!$A$12:$D$15</definedName>
    <definedName name="_____SBC3" localSheetId="10">[2]INV!$F$12:$I$15</definedName>
    <definedName name="_____SBC5" localSheetId="10">[2]INV!$K$12:$N$15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10">[2]INV!$A$25:$D$28</definedName>
    <definedName name="____AFC3" localSheetId="10">[2]INV!$F$25:$I$28</definedName>
    <definedName name="____AFC5" localSheetId="10">[2]INV!$K$25:$N$28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10">[2]INV!$A$5:$D$8</definedName>
    <definedName name="____BGC3" localSheetId="10">[2]INV!$F$5:$I$8</definedName>
    <definedName name="____BGC5" localSheetId="10">[2]INV!$K$5:$N$8</definedName>
    <definedName name="____CAC1" localSheetId="10">[2]INV!$A$19:$D$22</definedName>
    <definedName name="____CAC3" localSheetId="10">[2]INV!$F$19:$I$22</definedName>
    <definedName name="____CAC5" localSheetId="10">[2]INV!$K$19:$N$22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0">#REF!</definedName>
    <definedName name="____MA2" localSheetId="4">#REF!</definedName>
    <definedName name="____MA2" localSheetId="3">#REF!</definedName>
    <definedName name="____MA2" localSheetId="1">#REF!</definedName>
    <definedName name="____MA2" localSheetId="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0">#REF!</definedName>
    <definedName name="____PJ50" localSheetId="11">#REF!</definedName>
    <definedName name="____PJ50" localSheetId="4">#REF!</definedName>
    <definedName name="____PJ50" localSheetId="3">#REF!</definedName>
    <definedName name="____PJ50" localSheetId="1">#REF!</definedName>
    <definedName name="____PJ50" localSheetId="2">#REF!</definedName>
    <definedName name="____pj51" localSheetId="10">#REF!</definedName>
    <definedName name="____pj51" localSheetId="4">#REF!</definedName>
    <definedName name="____pj51" localSheetId="3">#REF!</definedName>
    <definedName name="____pj51" localSheetId="1">#REF!</definedName>
    <definedName name="____pj51" localSheetId="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10">[2]INV!$A$12:$D$15</definedName>
    <definedName name="____SBC3" localSheetId="10">[2]INV!$F$12:$I$15</definedName>
    <definedName name="____SBC5" localSheetId="10">[2]INV!$K$12:$N$15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10">[2]INV!$A$25:$D$28</definedName>
    <definedName name="___AFC3" localSheetId="10">[2]INV!$F$25:$I$28</definedName>
    <definedName name="___AFC5" localSheetId="10">[2]INV!$K$25:$N$28</definedName>
    <definedName name="___APU221" localSheetId="10">#REF!</definedName>
    <definedName name="___APU221" localSheetId="4">#REF!</definedName>
    <definedName name="___APU221" localSheetId="3">#REF!</definedName>
    <definedName name="___APU221" localSheetId="1">#REF!</definedName>
    <definedName name="___APU221" localSheetId="2">#REF!</definedName>
    <definedName name="___APU465" localSheetId="10">[3]!absc</definedName>
    <definedName name="___APU465" localSheetId="4">[4]!absc</definedName>
    <definedName name="___APU465" localSheetId="3">[4]!absc</definedName>
    <definedName name="___APU465" localSheetId="1">[4]!absc</definedName>
    <definedName name="___APU465" localSheetId="2">[4]!absc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10">[2]INV!$A$5:$D$8</definedName>
    <definedName name="___BGC3" localSheetId="10">[2]INV!$F$5:$I$8</definedName>
    <definedName name="___BGC5" localSheetId="10">[2]INV!$K$5:$N$8</definedName>
    <definedName name="___CAC1" localSheetId="10">[2]INV!$A$19:$D$22</definedName>
    <definedName name="___CAC3" localSheetId="10">[2]INV!$F$19:$I$22</definedName>
    <definedName name="___CAC5" localSheetId="10">[2]INV!$K$19:$N$22</definedName>
    <definedName name="___EST12" localSheetId="10">#REF!</definedName>
    <definedName name="___EST12" localSheetId="4">#REF!</definedName>
    <definedName name="___EST12" localSheetId="3">#REF!</definedName>
    <definedName name="___EST12" localSheetId="1">#REF!</definedName>
    <definedName name="___EST12" localSheetId="2">#REF!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10">#REF!</definedName>
    <definedName name="___INF1" localSheetId="4">#REF!</definedName>
    <definedName name="___INF1" localSheetId="3">#REF!</definedName>
    <definedName name="___INF1" localSheetId="1">#REF!</definedName>
    <definedName name="___INF1" localSheetId="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10">#REF!</definedName>
    <definedName name="___MA2" localSheetId="4">#REF!</definedName>
    <definedName name="___MA2" localSheetId="3">#REF!</definedName>
    <definedName name="___MA2" localSheetId="1">#REF!</definedName>
    <definedName name="___MA2" localSheetId="2">#REF!</definedName>
    <definedName name="___MA3" localSheetId="10">#REF!</definedName>
    <definedName name="___MA3" localSheetId="4">#REF!</definedName>
    <definedName name="___MA3" localSheetId="3">#REF!</definedName>
    <definedName name="___MA3" localSheetId="1">#REF!</definedName>
    <definedName name="___MA3" localSheetId="2">#REF!</definedName>
    <definedName name="___MAMAM" localSheetId="10">#REF!</definedName>
    <definedName name="___MAMAM" localSheetId="11">#REF!</definedName>
    <definedName name="___MAMAM" localSheetId="4">#REF!</definedName>
    <definedName name="___MAMAM" localSheetId="3">#REF!</definedName>
    <definedName name="___MAMAM" localSheetId="1">#REF!</definedName>
    <definedName name="___MAMAM" localSheetId="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0">#REF!</definedName>
    <definedName name="___PJ50" localSheetId="11">#REF!</definedName>
    <definedName name="___PJ50" localSheetId="4">#REF!</definedName>
    <definedName name="___PJ50" localSheetId="3">#REF!</definedName>
    <definedName name="___PJ50" localSheetId="1">#REF!</definedName>
    <definedName name="___PJ50" localSheetId="2">#REF!</definedName>
    <definedName name="___pj51" localSheetId="10">#REF!</definedName>
    <definedName name="___pj51" localSheetId="4">#REF!</definedName>
    <definedName name="___pj51" localSheetId="3">#REF!</definedName>
    <definedName name="___pj51" localSheetId="1">#REF!</definedName>
    <definedName name="___pj51" localSheetId="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10">[2]INV!$A$12:$D$15</definedName>
    <definedName name="___SBC3" localSheetId="10">[2]INV!$F$12:$I$15</definedName>
    <definedName name="___SBC5" localSheetId="10">[2]INV!$K$12:$N$15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[5]AIU!$D$338:$D$357</definedName>
    <definedName name="__123Graph_Acaja" hidden="1">[5]EVA!$D$39:$AD$39</definedName>
    <definedName name="__123Graph_ACart_AnticAdic" hidden="1">[5]EVA!$F$95:$I$95</definedName>
    <definedName name="__123Graph_AFACTURAC" hidden="1">[5]Program!$B$120:$Y$120</definedName>
    <definedName name="__123Graph_AGraph2" hidden="1">[5]AIU!$D$338:$D$357</definedName>
    <definedName name="__123Graph_Bcaja" hidden="1">[5]EVA!$D$56:$AD$56</definedName>
    <definedName name="__123Graph_BCart_AnticAdic" hidden="1">[5]EVA!$F$96:$I$96</definedName>
    <definedName name="__123Graph_Ccaja" hidden="1">[5]EVA!$D$58:$AD$58</definedName>
    <definedName name="__123Graph_CCart_AnticAdic" hidden="1">[5]EVA!$F$97:$I$97</definedName>
    <definedName name="__123Graph_Dcaja" hidden="1">[5]EVA!$D$61:$AD$61</definedName>
    <definedName name="__123Graph_DCart_AnticAdic" hidden="1">[5]EVA!$F$99:$I$99</definedName>
    <definedName name="__123Graph_ECart_AnticAdic" hidden="1">[5]EVA!$F$99:$I$99</definedName>
    <definedName name="__123Graph_LBL_ACart_AnticAdic" hidden="1">[5]EVA!$J$95:$K$95</definedName>
    <definedName name="__123Graph_LBL_Ccaja" hidden="1">[5]EVA!$D$58:$AD$58</definedName>
    <definedName name="__123Graph_LBL_DCart_AnticAdic" hidden="1">[5]EVA!$F$98:$I$98</definedName>
    <definedName name="__123Graph_X" hidden="1">[5]AIU!$C$338:$C$357</definedName>
    <definedName name="__123Graph_Xcaja" hidden="1">[5]EVA!$D$6:$AD$6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10">[2]INV!$A$25:$D$28</definedName>
    <definedName name="__AFC3" localSheetId="10">[2]INV!$F$25:$I$28</definedName>
    <definedName name="__AFC5" localSheetId="10">[2]INV!$K$25:$N$28</definedName>
    <definedName name="__APU221" localSheetId="10">#REF!</definedName>
    <definedName name="__APU221" localSheetId="4">#REF!</definedName>
    <definedName name="__APU221" localSheetId="3">#REF!</definedName>
    <definedName name="__APU221" localSheetId="1">#REF!</definedName>
    <definedName name="__APU221" localSheetId="2">#REF!</definedName>
    <definedName name="__APU465" localSheetId="10">[3]!absc</definedName>
    <definedName name="__APU465" localSheetId="4">[4]!absc</definedName>
    <definedName name="__APU465" localSheetId="3">[4]!absc</definedName>
    <definedName name="__APU465" localSheetId="1">[4]!absc</definedName>
    <definedName name="__APU465" localSheetId="2">[4]!absc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10">[2]INV!$A$5:$D$8</definedName>
    <definedName name="__BGC3" localSheetId="10">[2]INV!$F$5:$I$8</definedName>
    <definedName name="__BGC5" localSheetId="10">[2]INV!$K$5:$N$8</definedName>
    <definedName name="__CAC1" localSheetId="10">[2]INV!$A$19:$D$22</definedName>
    <definedName name="__CAC3" localSheetId="10">[2]INV!$F$19:$I$22</definedName>
    <definedName name="__CAC5" localSheetId="10">[2]INV!$K$19:$N$22</definedName>
    <definedName name="__Cod1" localSheetId="10">#REF!</definedName>
    <definedName name="__Cod1" localSheetId="4">#REF!</definedName>
    <definedName name="__Cod1" localSheetId="3">#REF!</definedName>
    <definedName name="__Cod1" localSheetId="1">#REF!</definedName>
    <definedName name="__Cod1" localSheetId="2">#REF!</definedName>
    <definedName name="__EST1" localSheetId="10">#REF!</definedName>
    <definedName name="__EST1" localSheetId="4">#REF!</definedName>
    <definedName name="__EST1" localSheetId="3">#REF!</definedName>
    <definedName name="__EST1" localSheetId="1">#REF!</definedName>
    <definedName name="__EST1" localSheetId="2">#REF!</definedName>
    <definedName name="__EST10" localSheetId="10">#REF!</definedName>
    <definedName name="__EST10" localSheetId="4">#REF!</definedName>
    <definedName name="__EST10" localSheetId="3">#REF!</definedName>
    <definedName name="__EST10" localSheetId="1">#REF!</definedName>
    <definedName name="__EST10" localSheetId="2">#REF!</definedName>
    <definedName name="__EST11" localSheetId="10">#REF!</definedName>
    <definedName name="__EST11" localSheetId="4">#REF!</definedName>
    <definedName name="__EST11" localSheetId="3">#REF!</definedName>
    <definedName name="__EST11" localSheetId="1">#REF!</definedName>
    <definedName name="__EST11" localSheetId="2">#REF!</definedName>
    <definedName name="__EST12" localSheetId="10">#REF!</definedName>
    <definedName name="__EST12" localSheetId="4">#REF!</definedName>
    <definedName name="__EST12" localSheetId="3">#REF!</definedName>
    <definedName name="__EST12" localSheetId="1">#REF!</definedName>
    <definedName name="__EST12" localSheetId="2">#REF!</definedName>
    <definedName name="__EST13" localSheetId="10">#REF!</definedName>
    <definedName name="__EST13" localSheetId="4">#REF!</definedName>
    <definedName name="__EST13" localSheetId="3">#REF!</definedName>
    <definedName name="__EST13" localSheetId="1">#REF!</definedName>
    <definedName name="__EST13" localSheetId="2">#REF!</definedName>
    <definedName name="__EST14" localSheetId="10">#REF!</definedName>
    <definedName name="__EST14" localSheetId="4">#REF!</definedName>
    <definedName name="__EST14" localSheetId="3">#REF!</definedName>
    <definedName name="__EST14" localSheetId="1">#REF!</definedName>
    <definedName name="__EST14" localSheetId="2">#REF!</definedName>
    <definedName name="__EST15" localSheetId="10">#REF!</definedName>
    <definedName name="__EST15" localSheetId="4">#REF!</definedName>
    <definedName name="__EST15" localSheetId="3">#REF!</definedName>
    <definedName name="__EST15" localSheetId="1">#REF!</definedName>
    <definedName name="__EST15" localSheetId="2">#REF!</definedName>
    <definedName name="__EST16" localSheetId="10">#REF!</definedName>
    <definedName name="__EST16" localSheetId="4">#REF!</definedName>
    <definedName name="__EST16" localSheetId="3">#REF!</definedName>
    <definedName name="__EST16" localSheetId="1">#REF!</definedName>
    <definedName name="__EST16" localSheetId="2">#REF!</definedName>
    <definedName name="__EST17" localSheetId="10">#REF!</definedName>
    <definedName name="__EST17" localSheetId="4">#REF!</definedName>
    <definedName name="__EST17" localSheetId="3">#REF!</definedName>
    <definedName name="__EST17" localSheetId="1">#REF!</definedName>
    <definedName name="__EST17" localSheetId="2">#REF!</definedName>
    <definedName name="__EST18" localSheetId="10">#REF!</definedName>
    <definedName name="__EST18" localSheetId="4">#REF!</definedName>
    <definedName name="__EST18" localSheetId="3">#REF!</definedName>
    <definedName name="__EST18" localSheetId="1">#REF!</definedName>
    <definedName name="__EST18" localSheetId="2">#REF!</definedName>
    <definedName name="__EST19" localSheetId="10">#REF!</definedName>
    <definedName name="__EST19" localSheetId="4">#REF!</definedName>
    <definedName name="__EST19" localSheetId="3">#REF!</definedName>
    <definedName name="__EST19" localSheetId="1">#REF!</definedName>
    <definedName name="__EST19" localSheetId="2">#REF!</definedName>
    <definedName name="__EST2" localSheetId="10">#REF!</definedName>
    <definedName name="__EST2" localSheetId="4">#REF!</definedName>
    <definedName name="__EST2" localSheetId="3">#REF!</definedName>
    <definedName name="__EST2" localSheetId="1">#REF!</definedName>
    <definedName name="__EST2" localSheetId="2">#REF!</definedName>
    <definedName name="__EST23" localSheetId="10">#REF!</definedName>
    <definedName name="__EST23" localSheetId="4">#REF!</definedName>
    <definedName name="__EST23" localSheetId="3">#REF!</definedName>
    <definedName name="__EST23" localSheetId="1">#REF!</definedName>
    <definedName name="__EST23" localSheetId="2">#REF!</definedName>
    <definedName name="__EST3" localSheetId="10">#REF!</definedName>
    <definedName name="__EST3" localSheetId="4">#REF!</definedName>
    <definedName name="__EST3" localSheetId="3">#REF!</definedName>
    <definedName name="__EST3" localSheetId="1">#REF!</definedName>
    <definedName name="__EST3" localSheetId="2">#REF!</definedName>
    <definedName name="__EST4" localSheetId="10">#REF!</definedName>
    <definedName name="__EST4" localSheetId="4">#REF!</definedName>
    <definedName name="__EST4" localSheetId="3">#REF!</definedName>
    <definedName name="__EST4" localSheetId="1">#REF!</definedName>
    <definedName name="__EST4" localSheetId="2">#REF!</definedName>
    <definedName name="__EST5" localSheetId="10">#REF!</definedName>
    <definedName name="__EST5" localSheetId="4">#REF!</definedName>
    <definedName name="__EST5" localSheetId="3">#REF!</definedName>
    <definedName name="__EST5" localSheetId="1">#REF!</definedName>
    <definedName name="__EST5" localSheetId="2">#REF!</definedName>
    <definedName name="__EST6" localSheetId="10">#REF!</definedName>
    <definedName name="__EST6" localSheetId="4">#REF!</definedName>
    <definedName name="__EST6" localSheetId="3">#REF!</definedName>
    <definedName name="__EST6" localSheetId="1">#REF!</definedName>
    <definedName name="__EST6" localSheetId="2">#REF!</definedName>
    <definedName name="__EST7" localSheetId="10">#REF!</definedName>
    <definedName name="__EST7" localSheetId="4">#REF!</definedName>
    <definedName name="__EST7" localSheetId="3">#REF!</definedName>
    <definedName name="__EST7" localSheetId="1">#REF!</definedName>
    <definedName name="__EST7" localSheetId="2">#REF!</definedName>
    <definedName name="__EST8" localSheetId="10">#REF!</definedName>
    <definedName name="__EST8" localSheetId="4">#REF!</definedName>
    <definedName name="__EST8" localSheetId="3">#REF!</definedName>
    <definedName name="__EST8" localSheetId="1">#REF!</definedName>
    <definedName name="__EST8" localSheetId="2">#REF!</definedName>
    <definedName name="__EST9" localSheetId="10">#REF!</definedName>
    <definedName name="__EST9" localSheetId="4">#REF!</definedName>
    <definedName name="__EST9" localSheetId="3">#REF!</definedName>
    <definedName name="__EST9" localSheetId="1">#REF!</definedName>
    <definedName name="__EST9" localSheetId="2">#REF!</definedName>
    <definedName name="__EXC1" localSheetId="10">#REF!</definedName>
    <definedName name="__EXC1" localSheetId="4">#REF!</definedName>
    <definedName name="__EXC1" localSheetId="3">#REF!</definedName>
    <definedName name="__EXC1" localSheetId="1">#REF!</definedName>
    <definedName name="__EXC1" localSheetId="2">#REF!</definedName>
    <definedName name="__EXC10" localSheetId="10">#REF!</definedName>
    <definedName name="__EXC10" localSheetId="4">#REF!</definedName>
    <definedName name="__EXC10" localSheetId="3">#REF!</definedName>
    <definedName name="__EXC10" localSheetId="1">#REF!</definedName>
    <definedName name="__EXC10" localSheetId="2">#REF!</definedName>
    <definedName name="__EXC11" localSheetId="10">#REF!</definedName>
    <definedName name="__EXC11" localSheetId="4">#REF!</definedName>
    <definedName name="__EXC11" localSheetId="3">#REF!</definedName>
    <definedName name="__EXC11" localSheetId="1">#REF!</definedName>
    <definedName name="__EXC11" localSheetId="2">#REF!</definedName>
    <definedName name="__EXC12" localSheetId="10">#REF!</definedName>
    <definedName name="__EXC12" localSheetId="4">#REF!</definedName>
    <definedName name="__EXC12" localSheetId="3">#REF!</definedName>
    <definedName name="__EXC12" localSheetId="1">#REF!</definedName>
    <definedName name="__EXC12" localSheetId="2">#REF!</definedName>
    <definedName name="__EXC2" localSheetId="10">#REF!</definedName>
    <definedName name="__EXC2" localSheetId="4">#REF!</definedName>
    <definedName name="__EXC2" localSheetId="3">#REF!</definedName>
    <definedName name="__EXC2" localSheetId="1">#REF!</definedName>
    <definedName name="__EXC2" localSheetId="2">#REF!</definedName>
    <definedName name="__EXC3" localSheetId="10">#REF!</definedName>
    <definedName name="__EXC3" localSheetId="4">#REF!</definedName>
    <definedName name="__EXC3" localSheetId="3">#REF!</definedName>
    <definedName name="__EXC3" localSheetId="1">#REF!</definedName>
    <definedName name="__EXC3" localSheetId="2">#REF!</definedName>
    <definedName name="__EXC4" localSheetId="10">#REF!</definedName>
    <definedName name="__EXC4" localSheetId="4">#REF!</definedName>
    <definedName name="__EXC4" localSheetId="3">#REF!</definedName>
    <definedName name="__EXC4" localSheetId="1">#REF!</definedName>
    <definedName name="__EXC4" localSheetId="2">#REF!</definedName>
    <definedName name="__EXC5" localSheetId="10">#REF!</definedName>
    <definedName name="__EXC5" localSheetId="4">#REF!</definedName>
    <definedName name="__EXC5" localSheetId="3">#REF!</definedName>
    <definedName name="__EXC5" localSheetId="1">#REF!</definedName>
    <definedName name="__EXC5" localSheetId="2">#REF!</definedName>
    <definedName name="__EXC6" localSheetId="10">#REF!</definedName>
    <definedName name="__EXC6" localSheetId="4">#REF!</definedName>
    <definedName name="__EXC6" localSheetId="3">#REF!</definedName>
    <definedName name="__EXC6" localSheetId="1">#REF!</definedName>
    <definedName name="__EXC6" localSheetId="2">#REF!</definedName>
    <definedName name="__EXC7" localSheetId="10">#REF!</definedName>
    <definedName name="__EXC7" localSheetId="4">#REF!</definedName>
    <definedName name="__EXC7" localSheetId="3">#REF!</definedName>
    <definedName name="__EXC7" localSheetId="1">#REF!</definedName>
    <definedName name="__EXC7" localSheetId="2">#REF!</definedName>
    <definedName name="__EXC8" localSheetId="10">#REF!</definedName>
    <definedName name="__EXC8" localSheetId="4">#REF!</definedName>
    <definedName name="__EXC8" localSheetId="3">#REF!</definedName>
    <definedName name="__EXC8" localSheetId="1">#REF!</definedName>
    <definedName name="__EXC8" localSheetId="2">#REF!</definedName>
    <definedName name="__EXC9" localSheetId="10">#REF!</definedName>
    <definedName name="__EXC9" localSheetId="4">#REF!</definedName>
    <definedName name="__EXC9" localSheetId="3">#REF!</definedName>
    <definedName name="__EXC9" localSheetId="1">#REF!</definedName>
    <definedName name="__EXC9" localSheetId="2">#REF!</definedName>
    <definedName name="__F" localSheetId="10">CANTIDADES!ERR</definedName>
    <definedName name="__F" localSheetId="4">'GRUPO MGA'!ERR</definedName>
    <definedName name="__FS01" localSheetId="10">CANTIDADES!ERR</definedName>
    <definedName name="__FS01" localSheetId="4">'GRUPO MGA'!ERR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0">#REF!</definedName>
    <definedName name="__MA2" localSheetId="4">#REF!</definedName>
    <definedName name="__MA2" localSheetId="3">#REF!</definedName>
    <definedName name="__MA2" localSheetId="1">#REF!</definedName>
    <definedName name="__MA2" localSheetId="2">#REF!</definedName>
    <definedName name="__MA3" localSheetId="10">#REF!</definedName>
    <definedName name="__MA3" localSheetId="4">#REF!</definedName>
    <definedName name="__MA3" localSheetId="3">#REF!</definedName>
    <definedName name="__MA3" localSheetId="1">#REF!</definedName>
    <definedName name="__MA3" localSheetId="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0">#REF!</definedName>
    <definedName name="__num10" localSheetId="4">#REF!</definedName>
    <definedName name="__num10" localSheetId="3">#REF!</definedName>
    <definedName name="__num10" localSheetId="1">#REF!</definedName>
    <definedName name="__num10" localSheetId="2">#REF!</definedName>
    <definedName name="__num2" localSheetId="10">#REF!</definedName>
    <definedName name="__num2" localSheetId="4">#REF!</definedName>
    <definedName name="__num2" localSheetId="3">#REF!</definedName>
    <definedName name="__num2" localSheetId="1">#REF!</definedName>
    <definedName name="__num2" localSheetId="2">#REF!</definedName>
    <definedName name="__num3" localSheetId="10">#REF!</definedName>
    <definedName name="__num3" localSheetId="4">#REF!</definedName>
    <definedName name="__num3" localSheetId="3">#REF!</definedName>
    <definedName name="__num3" localSheetId="1">#REF!</definedName>
    <definedName name="__num3" localSheetId="2">#REF!</definedName>
    <definedName name="__num4" localSheetId="10">#REF!</definedName>
    <definedName name="__num4" localSheetId="4">#REF!</definedName>
    <definedName name="__num4" localSheetId="3">#REF!</definedName>
    <definedName name="__num4" localSheetId="1">#REF!</definedName>
    <definedName name="__num4" localSheetId="2">#REF!</definedName>
    <definedName name="__num5" localSheetId="10">#REF!</definedName>
    <definedName name="__num5" localSheetId="4">#REF!</definedName>
    <definedName name="__num5" localSheetId="3">#REF!</definedName>
    <definedName name="__num5" localSheetId="1">#REF!</definedName>
    <definedName name="__num5" localSheetId="2">#REF!</definedName>
    <definedName name="__num6" localSheetId="10">#REF!</definedName>
    <definedName name="__num6" localSheetId="4">#REF!</definedName>
    <definedName name="__num6" localSheetId="3">#REF!</definedName>
    <definedName name="__num6" localSheetId="1">#REF!</definedName>
    <definedName name="__num6" localSheetId="2">#REF!</definedName>
    <definedName name="__num7" localSheetId="10">#REF!</definedName>
    <definedName name="__num7" localSheetId="4">#REF!</definedName>
    <definedName name="__num7" localSheetId="3">#REF!</definedName>
    <definedName name="__num7" localSheetId="1">#REF!</definedName>
    <definedName name="__num7" localSheetId="2">#REF!</definedName>
    <definedName name="__num8" localSheetId="10">#REF!</definedName>
    <definedName name="__num8" localSheetId="4">#REF!</definedName>
    <definedName name="__num8" localSheetId="3">#REF!</definedName>
    <definedName name="__num8" localSheetId="1">#REF!</definedName>
    <definedName name="__num8" localSheetId="2">#REF!</definedName>
    <definedName name="__num9" localSheetId="10">#REF!</definedName>
    <definedName name="__num9" localSheetId="4">#REF!</definedName>
    <definedName name="__num9" localSheetId="3">#REF!</definedName>
    <definedName name="__num9" localSheetId="1">#REF!</definedName>
    <definedName name="__num9" localSheetId="2">#REF!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0">#REF!</definedName>
    <definedName name="__PJ50" localSheetId="11">#REF!</definedName>
    <definedName name="__PJ50" localSheetId="4">#REF!</definedName>
    <definedName name="__PJ50" localSheetId="3">#REF!</definedName>
    <definedName name="__PJ50" localSheetId="1">#REF!</definedName>
    <definedName name="__PJ50" localSheetId="2">#REF!</definedName>
    <definedName name="__pj51" localSheetId="10">#REF!</definedName>
    <definedName name="__pj51" localSheetId="4">#REF!</definedName>
    <definedName name="__pj51" localSheetId="3">#REF!</definedName>
    <definedName name="__pj51" localSheetId="1">#REF!</definedName>
    <definedName name="__pj51" localSheetId="2">#REF!</definedName>
    <definedName name="__r" hidden="1">{"TAB1",#N/A,TRUE,"GENERAL";"TAB2",#N/A,TRUE,"GENERAL";"TAB3",#N/A,TRUE,"GENERAL";"TAB4",#N/A,TRUE,"GENERAL";"TAB5",#N/A,TRUE,"GENERAL"}</definedName>
    <definedName name="__r4r" hidden="1">{"via1",#N/A,TRUE,"general";"via2",#N/A,TRUE,"general";"via3",#N/A,TRUE,"general"}</definedName>
    <definedName name="__ref4" localSheetId="10">#REF!</definedName>
    <definedName name="__ref4" localSheetId="4">#REF!</definedName>
    <definedName name="__ref4" localSheetId="3">#REF!</definedName>
    <definedName name="__ref4" localSheetId="1">#REF!</definedName>
    <definedName name="__ref4" localSheetId="2">#REF!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10">[2]INV!$A$12:$D$15</definedName>
    <definedName name="__SBC3" localSheetId="10">[2]INV!$F$12:$I$15</definedName>
    <definedName name="__SBC5" localSheetId="10">[2]INV!$K$12:$N$15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localSheetId="10"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FC1" localSheetId="10">[2]INV!$A$25:$D$28</definedName>
    <definedName name="_AFC3" localSheetId="10">[2]INV!$F$25:$I$28</definedName>
    <definedName name="_AFC5" localSheetId="10">[2]INV!$K$25:$N$28</definedName>
    <definedName name="_apu2" localSheetId="10">#REF!</definedName>
    <definedName name="_apu2" localSheetId="4">#REF!</definedName>
    <definedName name="_apu2" localSheetId="3">#REF!</definedName>
    <definedName name="_apu2" localSheetId="1">#REF!</definedName>
    <definedName name="_apu2" localSheetId="2">#REF!</definedName>
    <definedName name="_APU221" localSheetId="10">#REF!</definedName>
    <definedName name="_APU221" localSheetId="4">#REF!</definedName>
    <definedName name="_APU221" localSheetId="3">#REF!</definedName>
    <definedName name="_APU221" localSheetId="1">#REF!</definedName>
    <definedName name="_APU221" localSheetId="2">#REF!</definedName>
    <definedName name="_APU222" localSheetId="10">#REF!</definedName>
    <definedName name="_APU222" localSheetId="4">#REF!</definedName>
    <definedName name="_APU222" localSheetId="3">#REF!</definedName>
    <definedName name="_APU222" localSheetId="1">#REF!</definedName>
    <definedName name="_APU222" localSheetId="2">#REF!</definedName>
    <definedName name="_APU465" localSheetId="10">[3]!absc</definedName>
    <definedName name="_APU465" localSheetId="4">[4]!absc</definedName>
    <definedName name="_APU465" localSheetId="3">[4]!absc</definedName>
    <definedName name="_APU465" localSheetId="1">[4]!absc</definedName>
    <definedName name="_APU465" localSheetId="2">[4]!absc</definedName>
    <definedName name="_b2" localSheetId="10"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 localSheetId="10">[2]INV!$A$5:$D$8</definedName>
    <definedName name="_BGC3" localSheetId="10">[2]INV!$F$5:$I$8</definedName>
    <definedName name="_BGC5" localSheetId="10">[2]INV!$K$5:$N$8</definedName>
    <definedName name="_CAC1" localSheetId="10">[2]INV!$A$19:$D$22</definedName>
    <definedName name="_CAC3" localSheetId="10">[2]INV!$F$19:$I$22</definedName>
    <definedName name="_CAC5" localSheetId="10">[2]INV!$K$19:$N$22</definedName>
    <definedName name="_Cod1" localSheetId="10">#REF!</definedName>
    <definedName name="_Cod1" localSheetId="4">#REF!</definedName>
    <definedName name="_Cod1" localSheetId="3">#REF!</definedName>
    <definedName name="_Cod1" localSheetId="1">#REF!</definedName>
    <definedName name="_Cod1" localSheetId="2">#REF!</definedName>
    <definedName name="_EST1" localSheetId="10">#REF!</definedName>
    <definedName name="_EST1" localSheetId="4">#REF!</definedName>
    <definedName name="_EST1" localSheetId="3">#REF!</definedName>
    <definedName name="_EST1" localSheetId="1">#REF!</definedName>
    <definedName name="_EST1" localSheetId="2">#REF!</definedName>
    <definedName name="_EST10" localSheetId="10">#REF!</definedName>
    <definedName name="_EST10" localSheetId="4">#REF!</definedName>
    <definedName name="_EST10" localSheetId="3">#REF!</definedName>
    <definedName name="_EST10" localSheetId="1">#REF!</definedName>
    <definedName name="_EST10" localSheetId="2">#REF!</definedName>
    <definedName name="_EST11" localSheetId="10">#REF!</definedName>
    <definedName name="_EST11" localSheetId="4">#REF!</definedName>
    <definedName name="_EST11" localSheetId="3">#REF!</definedName>
    <definedName name="_EST11" localSheetId="1">#REF!</definedName>
    <definedName name="_EST11" localSheetId="2">#REF!</definedName>
    <definedName name="_EST1111" localSheetId="10">#REF!</definedName>
    <definedName name="_EST1111" localSheetId="4">#REF!</definedName>
    <definedName name="_EST1111" localSheetId="3">#REF!</definedName>
    <definedName name="_EST1111" localSheetId="1">#REF!</definedName>
    <definedName name="_EST1111" localSheetId="2">#REF!</definedName>
    <definedName name="_EST12" localSheetId="10">#REF!</definedName>
    <definedName name="_EST12" localSheetId="4">#REF!</definedName>
    <definedName name="_EST12" localSheetId="3">#REF!</definedName>
    <definedName name="_EST12" localSheetId="1">#REF!</definedName>
    <definedName name="_EST12" localSheetId="2">#REF!</definedName>
    <definedName name="_EST13" localSheetId="10">#REF!</definedName>
    <definedName name="_EST13" localSheetId="4">#REF!</definedName>
    <definedName name="_EST13" localSheetId="3">#REF!</definedName>
    <definedName name="_EST13" localSheetId="1">#REF!</definedName>
    <definedName name="_EST13" localSheetId="2">#REF!</definedName>
    <definedName name="_EST14" localSheetId="10">#REF!</definedName>
    <definedName name="_EST14" localSheetId="4">#REF!</definedName>
    <definedName name="_EST14" localSheetId="3">#REF!</definedName>
    <definedName name="_EST14" localSheetId="1">#REF!</definedName>
    <definedName name="_EST14" localSheetId="2">#REF!</definedName>
    <definedName name="_EST15" localSheetId="10">#REF!</definedName>
    <definedName name="_EST15" localSheetId="4">#REF!</definedName>
    <definedName name="_EST15" localSheetId="3">#REF!</definedName>
    <definedName name="_EST15" localSheetId="1">#REF!</definedName>
    <definedName name="_EST15" localSheetId="2">#REF!</definedName>
    <definedName name="_EST16" localSheetId="10">#REF!</definedName>
    <definedName name="_EST16" localSheetId="4">#REF!</definedName>
    <definedName name="_EST16" localSheetId="3">#REF!</definedName>
    <definedName name="_EST16" localSheetId="1">#REF!</definedName>
    <definedName name="_EST16" localSheetId="2">#REF!</definedName>
    <definedName name="_EST17" localSheetId="10">#REF!</definedName>
    <definedName name="_EST17" localSheetId="4">#REF!</definedName>
    <definedName name="_EST17" localSheetId="3">#REF!</definedName>
    <definedName name="_EST17" localSheetId="1">#REF!</definedName>
    <definedName name="_EST17" localSheetId="2">#REF!</definedName>
    <definedName name="_EST18" localSheetId="10">#REF!</definedName>
    <definedName name="_EST18" localSheetId="4">#REF!</definedName>
    <definedName name="_EST18" localSheetId="3">#REF!</definedName>
    <definedName name="_EST18" localSheetId="1">#REF!</definedName>
    <definedName name="_EST18" localSheetId="2">#REF!</definedName>
    <definedName name="_EST19" localSheetId="10">#REF!</definedName>
    <definedName name="_EST19" localSheetId="4">#REF!</definedName>
    <definedName name="_EST19" localSheetId="3">#REF!</definedName>
    <definedName name="_EST19" localSheetId="1">#REF!</definedName>
    <definedName name="_EST19" localSheetId="2">#REF!</definedName>
    <definedName name="_EST2" localSheetId="10">#REF!</definedName>
    <definedName name="_EST2" localSheetId="4">#REF!</definedName>
    <definedName name="_EST2" localSheetId="3">#REF!</definedName>
    <definedName name="_EST2" localSheetId="1">#REF!</definedName>
    <definedName name="_EST2" localSheetId="2">#REF!</definedName>
    <definedName name="_EST23" localSheetId="10">#REF!</definedName>
    <definedName name="_EST23" localSheetId="4">#REF!</definedName>
    <definedName name="_EST23" localSheetId="3">#REF!</definedName>
    <definedName name="_EST23" localSheetId="1">#REF!</definedName>
    <definedName name="_EST23" localSheetId="2">#REF!</definedName>
    <definedName name="_EST3" localSheetId="10">#REF!</definedName>
    <definedName name="_EST3" localSheetId="4">#REF!</definedName>
    <definedName name="_EST3" localSheetId="3">#REF!</definedName>
    <definedName name="_EST3" localSheetId="1">#REF!</definedName>
    <definedName name="_EST3" localSheetId="2">#REF!</definedName>
    <definedName name="_EST4" localSheetId="10">#REF!</definedName>
    <definedName name="_EST4" localSheetId="4">#REF!</definedName>
    <definedName name="_EST4" localSheetId="3">#REF!</definedName>
    <definedName name="_EST4" localSheetId="1">#REF!</definedName>
    <definedName name="_EST4" localSheetId="2">#REF!</definedName>
    <definedName name="_EST5" localSheetId="10">#REF!</definedName>
    <definedName name="_EST5" localSheetId="4">#REF!</definedName>
    <definedName name="_EST5" localSheetId="3">#REF!</definedName>
    <definedName name="_EST5" localSheetId="1">#REF!</definedName>
    <definedName name="_EST5" localSheetId="2">#REF!</definedName>
    <definedName name="_EST6" localSheetId="10">#REF!</definedName>
    <definedName name="_EST6" localSheetId="4">#REF!</definedName>
    <definedName name="_EST6" localSheetId="3">#REF!</definedName>
    <definedName name="_EST6" localSheetId="1">#REF!</definedName>
    <definedName name="_EST6" localSheetId="2">#REF!</definedName>
    <definedName name="_EST7" localSheetId="10">#REF!</definedName>
    <definedName name="_EST7" localSheetId="4">#REF!</definedName>
    <definedName name="_EST7" localSheetId="3">#REF!</definedName>
    <definedName name="_EST7" localSheetId="1">#REF!</definedName>
    <definedName name="_EST7" localSheetId="2">#REF!</definedName>
    <definedName name="_EST8" localSheetId="10">#REF!</definedName>
    <definedName name="_EST8" localSheetId="4">#REF!</definedName>
    <definedName name="_EST8" localSheetId="3">#REF!</definedName>
    <definedName name="_EST8" localSheetId="1">#REF!</definedName>
    <definedName name="_EST8" localSheetId="2">#REF!</definedName>
    <definedName name="_EST9" localSheetId="10">#REF!</definedName>
    <definedName name="_EST9" localSheetId="4">#REF!</definedName>
    <definedName name="_EST9" localSheetId="3">#REF!</definedName>
    <definedName name="_EST9" localSheetId="1">#REF!</definedName>
    <definedName name="_EST9" localSheetId="2">#REF!</definedName>
    <definedName name="_EXC1" localSheetId="10">#REF!</definedName>
    <definedName name="_EXC1" localSheetId="4">#REF!</definedName>
    <definedName name="_EXC1" localSheetId="3">#REF!</definedName>
    <definedName name="_EXC1" localSheetId="1">#REF!</definedName>
    <definedName name="_EXC1" localSheetId="2">#REF!</definedName>
    <definedName name="_EXC10" localSheetId="10">#REF!</definedName>
    <definedName name="_EXC10" localSheetId="4">#REF!</definedName>
    <definedName name="_EXC10" localSheetId="3">#REF!</definedName>
    <definedName name="_EXC10" localSheetId="1">#REF!</definedName>
    <definedName name="_EXC10" localSheetId="2">#REF!</definedName>
    <definedName name="_EXC11" localSheetId="10">#REF!</definedName>
    <definedName name="_EXC11" localSheetId="4">#REF!</definedName>
    <definedName name="_EXC11" localSheetId="3">#REF!</definedName>
    <definedName name="_EXC11" localSheetId="1">#REF!</definedName>
    <definedName name="_EXC11" localSheetId="2">#REF!</definedName>
    <definedName name="_EXC12" localSheetId="10">#REF!</definedName>
    <definedName name="_EXC12" localSheetId="4">#REF!</definedName>
    <definedName name="_EXC12" localSheetId="3">#REF!</definedName>
    <definedName name="_EXC12" localSheetId="1">#REF!</definedName>
    <definedName name="_EXC12" localSheetId="2">#REF!</definedName>
    <definedName name="_EXC2" localSheetId="10">#REF!</definedName>
    <definedName name="_EXC2" localSheetId="4">#REF!</definedName>
    <definedName name="_EXC2" localSheetId="3">#REF!</definedName>
    <definedName name="_EXC2" localSheetId="1">#REF!</definedName>
    <definedName name="_EXC2" localSheetId="2">#REF!</definedName>
    <definedName name="_EXC3" localSheetId="10">#REF!</definedName>
    <definedName name="_EXC3" localSheetId="4">#REF!</definedName>
    <definedName name="_EXC3" localSheetId="3">#REF!</definedName>
    <definedName name="_EXC3" localSheetId="1">#REF!</definedName>
    <definedName name="_EXC3" localSheetId="2">#REF!</definedName>
    <definedName name="_EXC4" localSheetId="10">#REF!</definedName>
    <definedName name="_EXC4" localSheetId="4">#REF!</definedName>
    <definedName name="_EXC4" localSheetId="3">#REF!</definedName>
    <definedName name="_EXC4" localSheetId="1">#REF!</definedName>
    <definedName name="_EXC4" localSheetId="2">#REF!</definedName>
    <definedName name="_EXC5" localSheetId="10">#REF!</definedName>
    <definedName name="_EXC5" localSheetId="4">#REF!</definedName>
    <definedName name="_EXC5" localSheetId="3">#REF!</definedName>
    <definedName name="_EXC5" localSheetId="1">#REF!</definedName>
    <definedName name="_EXC5" localSheetId="2">#REF!</definedName>
    <definedName name="_EXC6" localSheetId="10">#REF!</definedName>
    <definedName name="_EXC6" localSheetId="4">#REF!</definedName>
    <definedName name="_EXC6" localSheetId="3">#REF!</definedName>
    <definedName name="_EXC6" localSheetId="1">#REF!</definedName>
    <definedName name="_EXC6" localSheetId="2">#REF!</definedName>
    <definedName name="_EXC7" localSheetId="10">#REF!</definedName>
    <definedName name="_EXC7" localSheetId="4">#REF!</definedName>
    <definedName name="_EXC7" localSheetId="3">#REF!</definedName>
    <definedName name="_EXC7" localSheetId="1">#REF!</definedName>
    <definedName name="_EXC7" localSheetId="2">#REF!</definedName>
    <definedName name="_EXC8" localSheetId="10">#REF!</definedName>
    <definedName name="_EXC8" localSheetId="4">#REF!</definedName>
    <definedName name="_EXC8" localSheetId="3">#REF!</definedName>
    <definedName name="_EXC8" localSheetId="1">#REF!</definedName>
    <definedName name="_EXC8" localSheetId="2">#REF!</definedName>
    <definedName name="_EXC9" localSheetId="10">#REF!</definedName>
    <definedName name="_EXC9" localSheetId="4">#REF!</definedName>
    <definedName name="_EXC9" localSheetId="3">#REF!</definedName>
    <definedName name="_EXC9" localSheetId="1">#REF!</definedName>
    <definedName name="_EXC9" localSheetId="2">#REF!</definedName>
    <definedName name="_F" localSheetId="10">CANTIDADES!ERR</definedName>
    <definedName name="_F" localSheetId="4">'GRUPO MGA'!ERR</definedName>
    <definedName name="_Fill" localSheetId="10" hidden="1">#REF!</definedName>
    <definedName name="_Fill" localSheetId="11" hidden="1">#REF!</definedName>
    <definedName name="_Fill" localSheetId="7" hidden="1">#REF!</definedName>
    <definedName name="_Fill" localSheetId="8" hidden="1">#REF!</definedName>
    <definedName name="_Fill" localSheetId="4"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7" hidden="1">'FORMULARIO 1 - Presupuesto Of.'!$B$11:$I$80</definedName>
    <definedName name="_xlnm._FilterDatabase" localSheetId="8" hidden="1">'FORMULARIO 1 - Propuesta'!$B$11:$I$80</definedName>
    <definedName name="_FS01" localSheetId="10">CANTIDADES!ERR</definedName>
    <definedName name="_FS01" localSheetId="4">'GRUPO MGA'!ERR</definedName>
    <definedName name="_g2" localSheetId="10"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NF1" localSheetId="10">#REF!</definedName>
    <definedName name="_INF1" localSheetId="4">#REF!</definedName>
    <definedName name="_INF1" localSheetId="3">#REF!</definedName>
    <definedName name="_INF1" localSheetId="1">#REF!</definedName>
    <definedName name="_INF1" localSheetId="2">#REF!</definedName>
    <definedName name="_IPC2002" localSheetId="10">#REF!</definedName>
    <definedName name="_IPC2002" localSheetId="11">#REF!</definedName>
    <definedName name="_IPC2002" localSheetId="4">#REF!</definedName>
    <definedName name="_IPC2002" localSheetId="3">#REF!</definedName>
    <definedName name="_IPC2002" localSheetId="1">#REF!</definedName>
    <definedName name="_IPC2002" localSheetId="2">#REF!</definedName>
    <definedName name="_k3" localSheetId="10"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10" hidden="1">[1]INSUMOS!#REF!</definedName>
    <definedName name="_Key1" localSheetId="7" hidden="1">#REF!</definedName>
    <definedName name="_Key1" localSheetId="8" hidden="1">#REF!</definedName>
    <definedName name="_Key1" localSheetId="4" hidden="1">#REF!</definedName>
    <definedName name="_Key1" localSheetId="3" hidden="1">#REF!</definedName>
    <definedName name="_Key1" localSheetId="1" hidden="1">#REF!</definedName>
    <definedName name="_Key1" localSheetId="2" hidden="1">#REF!</definedName>
    <definedName name="_Key1" hidden="1">#REF!</definedName>
    <definedName name="_Key2" localSheetId="8" hidden="1">#REF!</definedName>
    <definedName name="_Key2" hidden="1">#REF!</definedName>
    <definedName name="_kjk6" localSheetId="10"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4">#REF!</definedName>
    <definedName name="_lar03" localSheetId="3">#REF!</definedName>
    <definedName name="_lar03" localSheetId="1">#REF!</definedName>
    <definedName name="_lar03" localSheetId="2">#REF!</definedName>
    <definedName name="_m3" localSheetId="10"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10">#REF!</definedName>
    <definedName name="_MA2" localSheetId="4">#REF!</definedName>
    <definedName name="_MA2" localSheetId="3">#REF!</definedName>
    <definedName name="_MA2" localSheetId="1">#REF!</definedName>
    <definedName name="_MA2" localSheetId="2">#REF!</definedName>
    <definedName name="_MA3" localSheetId="10">#REF!</definedName>
    <definedName name="_MA3" localSheetId="4">#REF!</definedName>
    <definedName name="_MA3" localSheetId="3">#REF!</definedName>
    <definedName name="_MA3" localSheetId="1">#REF!</definedName>
    <definedName name="_MA3" localSheetId="2">#REF!</definedName>
    <definedName name="_n3" localSheetId="10"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um10" localSheetId="10">#REF!</definedName>
    <definedName name="_num10" localSheetId="4">#REF!</definedName>
    <definedName name="_num10" localSheetId="3">#REF!</definedName>
    <definedName name="_num10" localSheetId="1">#REF!</definedName>
    <definedName name="_num10" localSheetId="2">#REF!</definedName>
    <definedName name="_num2" localSheetId="10">#REF!</definedName>
    <definedName name="_num2" localSheetId="4">#REF!</definedName>
    <definedName name="_num2" localSheetId="3">#REF!</definedName>
    <definedName name="_num2" localSheetId="1">#REF!</definedName>
    <definedName name="_num2" localSheetId="2">#REF!</definedName>
    <definedName name="_num3" localSheetId="10">#REF!</definedName>
    <definedName name="_num3" localSheetId="4">#REF!</definedName>
    <definedName name="_num3" localSheetId="3">#REF!</definedName>
    <definedName name="_num3" localSheetId="1">#REF!</definedName>
    <definedName name="_num3" localSheetId="2">#REF!</definedName>
    <definedName name="_num4" localSheetId="10">#REF!</definedName>
    <definedName name="_num4" localSheetId="4">#REF!</definedName>
    <definedName name="_num4" localSheetId="3">#REF!</definedName>
    <definedName name="_num4" localSheetId="1">#REF!</definedName>
    <definedName name="_num4" localSheetId="2">#REF!</definedName>
    <definedName name="_num5" localSheetId="10">#REF!</definedName>
    <definedName name="_num5" localSheetId="4">#REF!</definedName>
    <definedName name="_num5" localSheetId="3">#REF!</definedName>
    <definedName name="_num5" localSheetId="1">#REF!</definedName>
    <definedName name="_num5" localSheetId="2">#REF!</definedName>
    <definedName name="_num6" localSheetId="10">#REF!</definedName>
    <definedName name="_num6" localSheetId="4">#REF!</definedName>
    <definedName name="_num6" localSheetId="3">#REF!</definedName>
    <definedName name="_num6" localSheetId="1">#REF!</definedName>
    <definedName name="_num6" localSheetId="2">#REF!</definedName>
    <definedName name="_num7" localSheetId="10">#REF!</definedName>
    <definedName name="_num7" localSheetId="4">#REF!</definedName>
    <definedName name="_num7" localSheetId="3">#REF!</definedName>
    <definedName name="_num7" localSheetId="1">#REF!</definedName>
    <definedName name="_num7" localSheetId="2">#REF!</definedName>
    <definedName name="_num8" localSheetId="10">#REF!</definedName>
    <definedName name="_num8" localSheetId="4">#REF!</definedName>
    <definedName name="_num8" localSheetId="3">#REF!</definedName>
    <definedName name="_num8" localSheetId="1">#REF!</definedName>
    <definedName name="_num8" localSheetId="2">#REF!</definedName>
    <definedName name="_num9" localSheetId="10">#REF!</definedName>
    <definedName name="_num9" localSheetId="4">#REF!</definedName>
    <definedName name="_num9" localSheetId="3">#REF!</definedName>
    <definedName name="_num9" localSheetId="1">#REF!</definedName>
    <definedName name="_num9" localSheetId="2">#REF!</definedName>
    <definedName name="_nyn7" localSheetId="10"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rder1" localSheetId="10" hidden="1">255</definedName>
    <definedName name="_Order1" hidden="1">0</definedName>
    <definedName name="_Order2" hidden="1">0</definedName>
    <definedName name="_p6" localSheetId="10"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rse_Out" localSheetId="8" hidden="1">#REF!</definedName>
    <definedName name="_Parse_Out" hidden="1">#REF!</definedName>
    <definedName name="_PJ50" localSheetId="10">#REF!</definedName>
    <definedName name="_PJ50" localSheetId="11">#REF!</definedName>
    <definedName name="_PJ50" localSheetId="4">#REF!</definedName>
    <definedName name="_PJ50" localSheetId="3">#REF!</definedName>
    <definedName name="_PJ50" localSheetId="1">#REF!</definedName>
    <definedName name="_PJ50" localSheetId="2">#REF!</definedName>
    <definedName name="_pj51" localSheetId="10">#REF!</definedName>
    <definedName name="_pj51" localSheetId="4">#REF!</definedName>
    <definedName name="_pj51" localSheetId="3">#REF!</definedName>
    <definedName name="_pj51" localSheetId="1">#REF!</definedName>
    <definedName name="_pj51" localSheetId="2">#REF!</definedName>
    <definedName name="_PRE1" localSheetId="10">#REF!</definedName>
    <definedName name="_PRE1" localSheetId="4">#REF!</definedName>
    <definedName name="_PRE1" localSheetId="3">#REF!</definedName>
    <definedName name="_PRE1" localSheetId="1">#REF!</definedName>
    <definedName name="_PRE1" localSheetId="2">#REF!</definedName>
    <definedName name="_r" localSheetId="10"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f4" localSheetId="10">#REF!</definedName>
    <definedName name="_ref4" localSheetId="4">#REF!</definedName>
    <definedName name="_ref4" localSheetId="3">#REF!</definedName>
    <definedName name="_ref4" localSheetId="1">#REF!</definedName>
    <definedName name="_ref4" localSheetId="2">#REF!</definedName>
    <definedName name="_rtu6" localSheetId="10"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 localSheetId="8" hidden="1">#REF!</definedName>
    <definedName name="_s" hidden="1">#REF!</definedName>
    <definedName name="_s1" localSheetId="10"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 localSheetId="10">[2]INV!$A$12:$D$15</definedName>
    <definedName name="_SBC3" localSheetId="10">[2]INV!$F$12:$I$15</definedName>
    <definedName name="_SBC5" localSheetId="10">[2]INV!$K$12:$N$15</definedName>
    <definedName name="_Sort" localSheetId="10" hidden="1">[1]INSUMOS!#REF!</definedName>
    <definedName name="_Sort" localSheetId="7" hidden="1">#REF!</definedName>
    <definedName name="_Sort" localSheetId="8" hidden="1">#REF!</definedName>
    <definedName name="_Sort" localSheetId="4" hidden="1">#REF!</definedName>
    <definedName name="_Sort" localSheetId="3" hidden="1">#REF!</definedName>
    <definedName name="_Sort" localSheetId="1" hidden="1">#REF!</definedName>
    <definedName name="_Sort" localSheetId="2" hidden="1">#REF!</definedName>
    <definedName name="_Sort" hidden="1">#REF!</definedName>
    <definedName name="_Sort1" localSheetId="8" hidden="1">#REF!</definedName>
    <definedName name="_Sort1" hidden="1">#REF!</definedName>
    <definedName name="_srn001" localSheetId="10">#REF!</definedName>
    <definedName name="_srn001" localSheetId="4">#REF!</definedName>
    <definedName name="_srn001" localSheetId="3">#REF!</definedName>
    <definedName name="_srn001" localSheetId="1">#REF!</definedName>
    <definedName name="_srn001" localSheetId="2">#REF!</definedName>
    <definedName name="_t3" localSheetId="10"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10">#REF!</definedName>
    <definedName name="a" localSheetId="4">'[6]DUB-823'!#REF!</definedName>
    <definedName name="a" localSheetId="3">'[6]DUB-823'!#REF!</definedName>
    <definedName name="a" localSheetId="1">'[6]DUB-823'!#REF!</definedName>
    <definedName name="a" localSheetId="2">'[6]DUB-823'!#REF!</definedName>
    <definedName name="A_impresión_IM" localSheetId="10">#REF!</definedName>
    <definedName name="A_impresión_IM" localSheetId="4">#REF!</definedName>
    <definedName name="A_impresión_IM" localSheetId="3">#REF!</definedName>
    <definedName name="A_impresión_IM" localSheetId="1">#REF!</definedName>
    <definedName name="A_impresión_IM" localSheetId="2">#REF!</definedName>
    <definedName name="a2a" localSheetId="10"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10">#REF!</definedName>
    <definedName name="aa" localSheetId="4">'GRUPO MGA'!ERR</definedName>
    <definedName name="AAA" localSheetId="10">CANTIDADES!ERR</definedName>
    <definedName name="AAA" localSheetId="4">'GRUPO MGA'!ERR</definedName>
    <definedName name="aaaaaa" localSheetId="10">[7]otros!$C$5</definedName>
    <definedName name="aaaaas" localSheetId="10"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 localSheetId="10">[2]AASHTO!$A$14:$F$17</definedName>
    <definedName name="aas" localSheetId="10"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4">#REF!</definedName>
    <definedName name="ab" localSheetId="3">#REF!</definedName>
    <definedName name="ab" localSheetId="1">#REF!</definedName>
    <definedName name="ab" localSheetId="2">#REF!</definedName>
    <definedName name="abc" localSheetId="10">#REF!</definedName>
    <definedName name="abc" localSheetId="4">#REF!</definedName>
    <definedName name="abc" localSheetId="3">#REF!</definedName>
    <definedName name="abc" localSheetId="1">#REF!</definedName>
    <definedName name="abc" localSheetId="2">#REF!</definedName>
    <definedName name="ABG" localSheetId="10">[2]AASHTO!$A$2:$F$5</definedName>
    <definedName name="absc1" localSheetId="10">[8]!absc</definedName>
    <definedName name="absc1" localSheetId="4">[9]!absc</definedName>
    <definedName name="absc1" localSheetId="3">[9]!absc</definedName>
    <definedName name="absc1" localSheetId="1">[9]!absc</definedName>
    <definedName name="absc1" localSheetId="2">[9]!absc</definedName>
    <definedName name="AccessDatabase" localSheetId="7" hidden="1">"C:\C-314\VOLUMENES\volfin4.mdb"</definedName>
    <definedName name="AccessDatabase" localSheetId="8" hidden="1">"C:\C-314\VOLUMENES\volfin4.mdb"</definedName>
    <definedName name="AccessDatabase" hidden="1">"A:\SAIN.mdb"</definedName>
    <definedName name="Acefy4200" localSheetId="10">'[10]APUS BASIC'!$G$340</definedName>
    <definedName name="Acero_corrugado" localSheetId="10">'[10]LISTADO DE MATERIALES Y EQUIPOS'!$B$14</definedName>
    <definedName name="Acopla_sanitario_grival" localSheetId="10">'[10]LISTADO DE MATERIALES Y EQUIPOS'!$B$70</definedName>
    <definedName name="ACTAAJUSTE3" hidden="1">{"via1",#N/A,TRUE,"general";"via2",#N/A,TRUE,"general";"via3",#N/A,TRUE,"general"}</definedName>
    <definedName name="ad" localSheetId="10">#REF!</definedName>
    <definedName name="ad" localSheetId="4">#REF!</definedName>
    <definedName name="ad" localSheetId="3">#REF!</definedName>
    <definedName name="ad" localSheetId="1">#REF!</definedName>
    <definedName name="ad" localSheetId="2">#REF!</definedName>
    <definedName name="ADADA" localSheetId="3">#REF!</definedName>
    <definedName name="ADADA" localSheetId="1">#REF!</definedName>
    <definedName name="ADADA" localSheetId="2">#REF!</definedName>
    <definedName name="Adaptador_pvc" localSheetId="10">'[10]LISTADO DE MATERIALES Y EQUIPOS'!$B$125</definedName>
    <definedName name="adasd" localSheetId="10">#REF!</definedName>
    <definedName name="adasd" localSheetId="4">#REF!</definedName>
    <definedName name="adasd" localSheetId="3">#REF!</definedName>
    <definedName name="adasd" localSheetId="1">#REF!</definedName>
    <definedName name="adasd" localSheetId="2">#REF!</definedName>
    <definedName name="adasdaqsdasd" localSheetId="10">#REF!</definedName>
    <definedName name="adasdaqsdasd" localSheetId="4">#REF!</definedName>
    <definedName name="adasdaqsdasd" localSheetId="3">#REF!</definedName>
    <definedName name="adasdaqsdasd" localSheetId="1">#REF!</definedName>
    <definedName name="adasdaqsdasd" localSheetId="2">#REF!</definedName>
    <definedName name="adasdasdasda" localSheetId="10">#REF!</definedName>
    <definedName name="adasdasdasda" localSheetId="4">#REF!</definedName>
    <definedName name="adasdasdasda" localSheetId="3">#REF!</definedName>
    <definedName name="adasdasdasda" localSheetId="1">#REF!</definedName>
    <definedName name="adasdasdasda" localSheetId="2">#REF!</definedName>
    <definedName name="adasdasdasdadsads" localSheetId="10">#REF!</definedName>
    <definedName name="adasdasdasdadsads" localSheetId="4">#REF!</definedName>
    <definedName name="adasdasdasdadsads" localSheetId="3">#REF!</definedName>
    <definedName name="adasdasdasdadsads" localSheetId="1">#REF!</definedName>
    <definedName name="adasdasdasdadsads" localSheetId="2">#REF!</definedName>
    <definedName name="ADFADFAD" localSheetId="3">#REF!</definedName>
    <definedName name="ADFADFAD" localSheetId="1">#REF!</definedName>
    <definedName name="ADFADFAD" localSheetId="2">#REF!</definedName>
    <definedName name="ADFGSDB" localSheetId="10"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 localSheetId="10">[7]otros!$C$2</definedName>
    <definedName name="administrador" localSheetId="10">[11]Informacion!$B$15</definedName>
    <definedName name="admon" localSheetId="3">#REF!</definedName>
    <definedName name="admon" localSheetId="1">#REF!</definedName>
    <definedName name="admon" localSheetId="2">#REF!</definedName>
    <definedName name="adoc1" localSheetId="10">[8]!absc</definedName>
    <definedName name="adoc1" localSheetId="4">[9]!absc</definedName>
    <definedName name="adoc1" localSheetId="3">[9]!absc</definedName>
    <definedName name="adoc1" localSheetId="1">[9]!absc</definedName>
    <definedName name="adoc1" localSheetId="2">[9]!absc</definedName>
    <definedName name="ADOC125" localSheetId="10">[8]!absc</definedName>
    <definedName name="ADOC125" localSheetId="4">[9]!absc</definedName>
    <definedName name="ADOC125" localSheetId="3">[9]!absc</definedName>
    <definedName name="ADOC125" localSheetId="1">[9]!absc</definedName>
    <definedName name="ADOC125" localSheetId="2">[9]!absc</definedName>
    <definedName name="adoq" localSheetId="10">[12]!absc</definedName>
    <definedName name="adoq" localSheetId="4">[13]!absc</definedName>
    <definedName name="adoq" localSheetId="3">[13]!absc</definedName>
    <definedName name="adoq" localSheetId="1">[13]!absc</definedName>
    <definedName name="adoq" localSheetId="2">[13]!absc</definedName>
    <definedName name="ADSAD" localSheetId="10"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dsasdasd" localSheetId="10">#REF!</definedName>
    <definedName name="adsasdasd" localSheetId="4">#REF!</definedName>
    <definedName name="adsasdasd" localSheetId="3">#REF!</definedName>
    <definedName name="adsasdasd" localSheetId="1">#REF!</definedName>
    <definedName name="adsasdasd" localSheetId="2">#REF!</definedName>
    <definedName name="aefa" localSheetId="10"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gregado_Grueso" localSheetId="10">'[10]LISTADO DE MATERIALES Y EQUIPOS'!$B$10</definedName>
    <definedName name="Agua" localSheetId="10">'[10]LISTADO DE MATERIALES Y EQUIPOS'!$B$18</definedName>
    <definedName name="Aire_Acondicionado_Inverter_12000_btu" localSheetId="10">'[10]LISTADO DE MATERIALES Y EQUIPOS'!$B$118</definedName>
    <definedName name="Aire_Acondicionado_Inverter_9000_btu" localSheetId="10">'[10]LISTADO DE MATERIALES Y EQUIPOS'!$B$117</definedName>
    <definedName name="AIU" localSheetId="10">#REF!</definedName>
    <definedName name="AIU" localSheetId="4">#REF!</definedName>
    <definedName name="AIU" localSheetId="3">#REF!</definedName>
    <definedName name="AIU" localSheetId="1">#REF!</definedName>
    <definedName name="AIU" localSheetId="2">#REF!</definedName>
    <definedName name="AjustDelAIU" localSheetId="10">#REF!</definedName>
    <definedName name="AjustDelAIU" localSheetId="4">#REF!</definedName>
    <definedName name="AjustDelAIU" localSheetId="3">#REF!</definedName>
    <definedName name="AjustDelAIU" localSheetId="1">#REF!</definedName>
    <definedName name="AjustDelAIU" localSheetId="2">#REF!</definedName>
    <definedName name="akljdslKDBJ" localSheetId="3">[1]INSUMOS!#REF!</definedName>
    <definedName name="akljdslKDBJ" localSheetId="1">[1]INSUMOS!#REF!</definedName>
    <definedName name="akljdslKDBJ" localSheetId="2">[1]INSUMOS!#REF!</definedName>
    <definedName name="Alambre_de_pua_calibre_14" localSheetId="10">'[10]LISTADO DE MATERIALES Y EQUIPOS'!$B$16</definedName>
    <definedName name="Alambre_negro" localSheetId="10">'[10]LISTADO DE MATERIALES Y EQUIPOS'!$B$15</definedName>
    <definedName name="alc" localSheetId="4">[14]!absc</definedName>
    <definedName name="alc" localSheetId="3">[14]!absc</definedName>
    <definedName name="alc" localSheetId="1">[14]!absc</definedName>
    <definedName name="alc" localSheetId="2">[14]!absc</definedName>
    <definedName name="Andamios" localSheetId="10">'[10]LISTADO DE MATERIALES Y EQUIPOS'!$B$44</definedName>
    <definedName name="angulo_6_metros_3__16_x_2_pulgadas_g___50" localSheetId="10">'[10]LISTADO DE MATERIALES Y EQUIPOS'!$B$53</definedName>
    <definedName name="anscount" hidden="1">1</definedName>
    <definedName name="Antic" localSheetId="10">[15]BASES!$B$33</definedName>
    <definedName name="ANTICIPO" localSheetId="10">[16]BASES!$B$33</definedName>
    <definedName name="Anticorrosivo" localSheetId="10">'[10]LISTADO DE MATERIALES Y EQUIPOS'!$B$60</definedName>
    <definedName name="AÑOWUIE" localSheetId="10">'[17]Res-Accide-10'!$R$2:$R$7</definedName>
    <definedName name="APU_directos" localSheetId="10">#REF!</definedName>
    <definedName name="APU_directos" localSheetId="4">#REF!</definedName>
    <definedName name="APU_directos" localSheetId="3">#REF!</definedName>
    <definedName name="APU_directos" localSheetId="1">#REF!</definedName>
    <definedName name="APU_directos" localSheetId="2">#REF!</definedName>
    <definedName name="APU221.1" localSheetId="10">#REF!</definedName>
    <definedName name="APU221.1" localSheetId="4">#REF!</definedName>
    <definedName name="APU221.1" localSheetId="3">#REF!</definedName>
    <definedName name="APU221.1" localSheetId="1">#REF!</definedName>
    <definedName name="APU221.1" localSheetId="2">#REF!</definedName>
    <definedName name="APU221.2" localSheetId="10">#REF!</definedName>
    <definedName name="APU221.2" localSheetId="4">#REF!</definedName>
    <definedName name="APU221.2" localSheetId="3">#REF!</definedName>
    <definedName name="APU221.2" localSheetId="1">#REF!</definedName>
    <definedName name="APU221.2" localSheetId="2">#REF!</definedName>
    <definedName name="aq" localSheetId="10">CANTIDADES!ERR</definedName>
    <definedName name="aq" localSheetId="4">'GRUPO MGA'!ERR</definedName>
    <definedName name="aqaq" localSheetId="10"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_xlnm.Print_Area" localSheetId="0">'CANT OBRAS'!$B$3:$I$90</definedName>
    <definedName name="_xlnm.Print_Area" localSheetId="10">CANTIDADES!$A$1:$I$208</definedName>
    <definedName name="_xlnm.Print_Area" localSheetId="11">CRONOGRAMA!$B$2:$W$22</definedName>
    <definedName name="_xlnm.Print_Area" localSheetId="7">'FORMULARIO 1 - Presupuesto Of.'!$A$1:$I$170</definedName>
    <definedName name="_xlnm.Print_Area" localSheetId="8">'FORMULARIO 1 - Propuesta'!$A$1:$I$170</definedName>
    <definedName name="_xlnm.Print_Area" localSheetId="4">'GRUPO MGA'!$A$1:$P$17</definedName>
    <definedName name="_xlnm.Print_Area" localSheetId="1">'PRESUPUESTO TOTAL  (prueba)'!$B$1:$I$75</definedName>
    <definedName name="_xlnm.Print_Area" localSheetId="2">'PRESUPUESTO TOTAL (2)'!$B$1:$I$75</definedName>
    <definedName name="Arena" localSheetId="10">'[10]LISTADO DE MATERIALES Y EQUIPOS'!$B$9</definedName>
    <definedName name="armuve" localSheetId="10">CANTIDADES!ERR</definedName>
    <definedName name="armuve" localSheetId="4">'GRUPO MGA'!ERR</definedName>
    <definedName name="as" localSheetId="10">CANTIDADES!ERR</definedName>
    <definedName name="as" localSheetId="4">'GRUPO MGA'!ERR</definedName>
    <definedName name="ASB" localSheetId="10">[2]AASHTO!$A$8:$F$11</definedName>
    <definedName name="asd" localSheetId="10">#REF!</definedName>
    <definedName name="ASD" localSheetId="7" hidden="1">{"via1",#N/A,TRUE,"general";"via2",#N/A,TRUE,"general";"via3",#N/A,TRUE,"general"}</definedName>
    <definedName name="ASD" localSheetId="8"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asdasdasd" localSheetId="10">#REF!</definedName>
    <definedName name="asdasdasdasd" localSheetId="4">#REF!</definedName>
    <definedName name="asdasdasdasd" localSheetId="3">#REF!</definedName>
    <definedName name="asdasdasdasd" localSheetId="1">#REF!</definedName>
    <definedName name="asdasdasdasd" localSheetId="2">#REF!</definedName>
    <definedName name="asdf" localSheetId="10"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10">CANTIDADES!ERR</definedName>
    <definedName name="ASDFGHJKLÑ" localSheetId="4">'GRUPO MGA'!ERR</definedName>
    <definedName name="asfasd" localSheetId="10"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f" localSheetId="10"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kjdbcñajkb" localSheetId="3">[1]INSUMOS!#REF!</definedName>
    <definedName name="askjdbcñajkb" localSheetId="1">[1]INSUMOS!#REF!</definedName>
    <definedName name="askjdbcñajkb" localSheetId="2">[1]INSUMOS!#REF!</definedName>
    <definedName name="asojkdr" localSheetId="10"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uto1" localSheetId="10">#REF!</definedName>
    <definedName name="auto1" localSheetId="4">#REF!</definedName>
    <definedName name="auto1" localSheetId="3">#REF!</definedName>
    <definedName name="auto1" localSheetId="1">#REF!</definedName>
    <definedName name="auto1" localSheetId="2">#REF!</definedName>
    <definedName name="auto123" localSheetId="10">#REF!</definedName>
    <definedName name="auto123" localSheetId="4">#REF!</definedName>
    <definedName name="auto123" localSheetId="3">#REF!</definedName>
    <definedName name="auto123" localSheetId="1">#REF!</definedName>
    <definedName name="auto123" localSheetId="2">#REF!</definedName>
    <definedName name="auto2" localSheetId="10">#REF!</definedName>
    <definedName name="auto2" localSheetId="4">#REF!</definedName>
    <definedName name="auto2" localSheetId="3">#REF!</definedName>
    <definedName name="auto2" localSheetId="1">#REF!</definedName>
    <definedName name="auto2" localSheetId="2">#REF!</definedName>
    <definedName name="AW" localSheetId="10">#REF!</definedName>
    <definedName name="AW" localSheetId="4">#REF!</definedName>
    <definedName name="AW" localSheetId="3">#REF!</definedName>
    <definedName name="AW" localSheetId="1">#REF!</definedName>
    <definedName name="AW" localSheetId="2">#REF!</definedName>
    <definedName name="Ayudante" localSheetId="10">'[10]LISTADO DE MATERIALES Y EQUIPOS'!$B$6</definedName>
    <definedName name="azaz" localSheetId="10"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10">#REF!</definedName>
    <definedName name="B" localSheetId="7" hidden="1">{"via1",#N/A,TRUE,"general";"via2",#N/A,TRUE,"general";"via3",#N/A,TRUE,"general"}</definedName>
    <definedName name="B" localSheetId="8" hidden="1">{"via1",#N/A,TRUE,"general";"via2",#N/A,TRUE,"general";"via3",#N/A,TRUE,"general"}</definedName>
    <definedName name="B" localSheetId="4" hidden="1">{"via1",#N/A,TRUE,"general";"via2",#N/A,TRUE,"general";"via3",#N/A,TRUE,"general"}</definedName>
    <definedName name="B" hidden="1">{"via1",#N/A,TRUE,"general";"via2",#N/A,TRUE,"general";"via3",#N/A,TRUE,"general"}</definedName>
    <definedName name="Base" localSheetId="10">#REF!</definedName>
    <definedName name="Base" localSheetId="4">#REF!</definedName>
    <definedName name="Base" localSheetId="3">#REF!</definedName>
    <definedName name="Base" localSheetId="1">#REF!</definedName>
    <definedName name="Base" localSheetId="2">#REF!</definedName>
    <definedName name="_xlnm.Database" localSheetId="10">#REF!</definedName>
    <definedName name="_xlnm.Database" localSheetId="4">#REF!</definedName>
    <definedName name="_xlnm.Database" localSheetId="3">#REF!</definedName>
    <definedName name="_xlnm.Database" localSheetId="1">#REF!</definedName>
    <definedName name="_xlnm.Database" localSheetId="2">#REF!</definedName>
    <definedName name="BB" localSheetId="10">CANTIDADES!ERR</definedName>
    <definedName name="BB" localSheetId="4">'GRUPO MGA'!ERR</definedName>
    <definedName name="bbb" localSheetId="10">#REF!</definedName>
    <definedName name="bbb" localSheetId="11">#REF!</definedName>
    <definedName name="bbb" localSheetId="4">#REF!</definedName>
    <definedName name="bbb" localSheetId="3">#REF!</definedName>
    <definedName name="bbb" localSheetId="1">#REF!</definedName>
    <definedName name="bbb" localSheetId="2">#REF!</definedName>
    <definedName name="bbbbbb" localSheetId="10"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BEBEB" localSheetId="10">#REF!</definedName>
    <definedName name="BEBEBEB" localSheetId="11">#REF!</definedName>
    <definedName name="BEBEBEB" localSheetId="4">#REF!</definedName>
    <definedName name="BEBEBEB" localSheetId="3">#REF!</definedName>
    <definedName name="BEBEBEB" localSheetId="1">#REF!</definedName>
    <definedName name="BEBEBEB" localSheetId="2">#REF!</definedName>
    <definedName name="bfnfv" localSheetId="10"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loque" localSheetId="10">'[10]LISTADO DE MATERIALES Y EQUIPOS'!$B$19</definedName>
    <definedName name="bn" localSheetId="10">#REF!</definedName>
    <definedName name="bn" localSheetId="4">#REF!</definedName>
    <definedName name="bn" localSheetId="3">#REF!</definedName>
    <definedName name="bn" localSheetId="1">#REF!</definedName>
    <definedName name="bn" localSheetId="2">#REF!</definedName>
    <definedName name="BQBQBQBQBQB" localSheetId="10">#REF!</definedName>
    <definedName name="BQBQBQBQBQB" localSheetId="11">#REF!</definedName>
    <definedName name="BQBQBQBQBQB" localSheetId="4">#REF!</definedName>
    <definedName name="BQBQBQBQBQB" localSheetId="3">#REF!</definedName>
    <definedName name="BQBQBQBQBQB" localSheetId="1">#REF!</definedName>
    <definedName name="BQBQBQBQBQB" localSheetId="2">#REF!</definedName>
    <definedName name="br" localSheetId="10"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_15_amp" localSheetId="10">'[10]LISTADO DE MATERIALES Y EQUIPOS'!$B$96</definedName>
    <definedName name="breaker_20_amp" localSheetId="10">'[10]LISTADO DE MATERIALES Y EQUIPOS'!$B$97</definedName>
    <definedName name="bsb" localSheetId="10"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vbc" localSheetId="10"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WBBWB" localSheetId="10">#REF!</definedName>
    <definedName name="BWBBWB" localSheetId="11">#REF!</definedName>
    <definedName name="BWBBWB" localSheetId="4">#REF!</definedName>
    <definedName name="BWBBWB" localSheetId="3">#REF!</definedName>
    <definedName name="BWBBWB" localSheetId="1">#REF!</definedName>
    <definedName name="BWBBWB" localSheetId="2">#REF!</definedName>
    <definedName name="by" localSheetId="10"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 localSheetId="10">#REF!</definedName>
    <definedName name="C_" localSheetId="4">#REF!</definedName>
    <definedName name="C_" localSheetId="3">#REF!</definedName>
    <definedName name="C_" localSheetId="1">#REF!</definedName>
    <definedName name="C_" localSheetId="2">#REF!</definedName>
    <definedName name="Cable__10" localSheetId="10">'[10]LISTADO DE MATERIALES Y EQUIPOS'!$B$93</definedName>
    <definedName name="Cable__12" localSheetId="10">'[10]LISTADO DE MATERIALES Y EQUIPOS'!$B$94</definedName>
    <definedName name="Cable__14" localSheetId="10">'[10]LISTADO DE MATERIALES Y EQUIPOS'!$B$95</definedName>
    <definedName name="Caja_hexagonal_pvc" localSheetId="10">'[10]LISTADO DE MATERIALES Y EQUIPOS'!$B$124</definedName>
    <definedName name="cancha" localSheetId="10">#REF!</definedName>
    <definedName name="cancha" localSheetId="4">#REF!</definedName>
    <definedName name="cancha" localSheetId="3">#REF!</definedName>
    <definedName name="cancha" localSheetId="1">#REF!</definedName>
    <definedName name="cancha" localSheetId="2">#REF!</definedName>
    <definedName name="CANT" localSheetId="10">#REF!</definedName>
    <definedName name="CANT" localSheetId="4">#REF!</definedName>
    <definedName name="CANT" localSheetId="3">#REF!</definedName>
    <definedName name="CANT" localSheetId="1">#REF!</definedName>
    <definedName name="CANT" localSheetId="2">#REF!</definedName>
    <definedName name="CAP" localSheetId="10">#REF!</definedName>
    <definedName name="CAP" localSheetId="4">#REF!</definedName>
    <definedName name="CAP" localSheetId="3">#REF!</definedName>
    <definedName name="CAP" localSheetId="1">#REF!</definedName>
    <definedName name="CAP" localSheetId="2">#REF!</definedName>
    <definedName name="capilla" localSheetId="10">#REF!</definedName>
    <definedName name="capilla" localSheetId="11">#REF!</definedName>
    <definedName name="capilla" localSheetId="4">#REF!</definedName>
    <definedName name="capilla" localSheetId="3">#REF!</definedName>
    <definedName name="capilla" localSheetId="1">#REF!</definedName>
    <definedName name="capilla" localSheetId="2">#REF!</definedName>
    <definedName name="ccccc" localSheetId="10"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10">'[18]A. P. U.'!#REF!</definedName>
    <definedName name="ccto210" localSheetId="10">#REF!</definedName>
    <definedName name="ccto210" localSheetId="11">#REF!</definedName>
    <definedName name="ccto210" localSheetId="4">#REF!</definedName>
    <definedName name="ccto210" localSheetId="3">#REF!</definedName>
    <definedName name="ccto210" localSheetId="1">#REF!</definedName>
    <definedName name="ccto210" localSheetId="2">#REF!</definedName>
    <definedName name="cd" localSheetId="10">[19]Hoja1!$C$81</definedName>
    <definedName name="cdcdc" localSheetId="10"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 localSheetId="10">[15]CDItem!$G$8</definedName>
    <definedName name="ceerf" localSheetId="10"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_Blanco" localSheetId="10">'[10]LISTADO DE MATERIALES Y EQUIPOS'!$B$11</definedName>
    <definedName name="CHAZO_PUNTILLA_ANCLAJES" localSheetId="10">'[10]LISTADO DE MATERIALES Y EQUIPOS'!$B$105</definedName>
    <definedName name="Cierrapuerta_hidraulico_ajustable_hasta_80_kilos" localSheetId="10">'[10]LISTADO DE MATERIALES Y EQUIPOS'!$B$90</definedName>
    <definedName name="CINTA_MALLA_ADHESIVA_X_90M" localSheetId="10">'[10]LISTADO DE MATERIALES Y EQUIPOS'!$B$107</definedName>
    <definedName name="Cod" localSheetId="10">#REF!</definedName>
    <definedName name="Cod" localSheetId="4">#REF!</definedName>
    <definedName name="Cod" localSheetId="3">#REF!</definedName>
    <definedName name="Cod" localSheetId="1">#REF!</definedName>
    <definedName name="Cod" localSheetId="2">#REF!</definedName>
    <definedName name="CODOS" localSheetId="10">#REF!</definedName>
    <definedName name="CODOS" localSheetId="4">#REF!</definedName>
    <definedName name="CODOS" localSheetId="3">#REF!</definedName>
    <definedName name="CODOS" localSheetId="1">#REF!</definedName>
    <definedName name="CODOS" localSheetId="2">#REF!</definedName>
    <definedName name="Combo_Sanitario_manantial_corona" localSheetId="10">'[10]LISTADO DE MATERIALES Y EQUIPOS'!$B$69</definedName>
    <definedName name="Conc.2000" localSheetId="10">'[10]APUS BASIC'!$G$165</definedName>
    <definedName name="Conc.2500" localSheetId="10">'[10]APUS BASIC'!$G$122</definedName>
    <definedName name="Conc.3000" localSheetId="10">'[10]APUS BASIC'!$G$80</definedName>
    <definedName name="COPIA" localSheetId="10">CANTIDADES!ERR</definedName>
    <definedName name="COPIA" localSheetId="4">'GRUPO MGA'!ERR</definedName>
    <definedName name="copiao4" localSheetId="10">CANTIDADES!ERR</definedName>
    <definedName name="copiao4" localSheetId="4">'GRUPO MGA'!ERR</definedName>
    <definedName name="corri" localSheetId="10">CANTIDADES!ERR</definedName>
    <definedName name="corri" localSheetId="4">'GRUPO MGA'!ERR</definedName>
    <definedName name="COSTODIRECTO" localSheetId="10">#REF!</definedName>
    <definedName name="COSTODIRECTO" localSheetId="4">#REF!</definedName>
    <definedName name="COSTODIRECTO" localSheetId="3">#REF!</definedName>
    <definedName name="COSTODIRECTO" localSheetId="1">#REF!</definedName>
    <definedName name="COSTODIRECTO" localSheetId="2">#REF!</definedName>
    <definedName name="COSTOS" localSheetId="10">[20]TARIFAS!$A$1:$F$52</definedName>
    <definedName name="_xlnm.Criteria" localSheetId="3">[1]INSUMOS!#REF!</definedName>
    <definedName name="_xlnm.Criteria" localSheetId="1">[1]INSUMOS!#REF!</definedName>
    <definedName name="_xlnm.Criteria" localSheetId="2">[1]INSUMOS!#REF!</definedName>
    <definedName name="Criterios_IM" localSheetId="3">[1]INSUMOS!#REF!</definedName>
    <definedName name="Criterios_IM" localSheetId="1">[1]INSUMOS!#REF!</definedName>
    <definedName name="Criterios_IM" localSheetId="2">[1]INSUMOS!#REF!</definedName>
    <definedName name="CTA" localSheetId="10">#REF!</definedName>
    <definedName name="CTA" localSheetId="4">#REF!</definedName>
    <definedName name="CTA" localSheetId="3">#REF!</definedName>
    <definedName name="CTA" localSheetId="1">#REF!</definedName>
    <definedName name="CTA" localSheetId="2">#REF!</definedName>
    <definedName name="CUAL" localSheetId="10">CANTIDADES!ERR</definedName>
    <definedName name="CUAL" localSheetId="4">'GRUPO MGA'!ERR</definedName>
    <definedName name="CUBS" localSheetId="10">#REF!</definedName>
    <definedName name="CUBS" localSheetId="4">#REF!</definedName>
    <definedName name="CUBS" localSheetId="3">#REF!</definedName>
    <definedName name="CUBS" localSheetId="1">#REF!</definedName>
    <definedName name="CUBS" localSheetId="2">#REF!</definedName>
    <definedName name="CUNET" localSheetId="10"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rva_conduit_pvc_1_2" localSheetId="10">'[10]LISTADO DE MATERIALES Y EQUIPOS'!$B$123</definedName>
    <definedName name="cv" localSheetId="10">#REF!</definedName>
    <definedName name="cv" localSheetId="7" hidden="1">{"TAB1",#N/A,TRUE,"GENERAL";"TAB2",#N/A,TRUE,"GENERAL";"TAB3",#N/A,TRUE,"GENERAL";"TAB4",#N/A,TRUE,"GENERAL";"TAB5",#N/A,TRUE,"GENERAL"}</definedName>
    <definedName name="cv" localSheetId="8" hidden="1">{"TAB1",#N/A,TRUE,"GENERAL";"TAB2",#N/A,TRUE,"GENERAL";"TAB3",#N/A,TRUE,"GENERAL";"TAB4",#N/A,TRUE,"GENERAL";"TAB5",#N/A,TRUE,"GENERAL"}</definedName>
    <definedName name="cv" localSheetId="4">#REF!</definedName>
    <definedName name="cv" localSheetId="3">#REF!</definedName>
    <definedName name="cv" localSheetId="1">#REF!</definedName>
    <definedName name="cv" localSheetId="2">#REF!</definedName>
    <definedName name="cvfvd" localSheetId="10"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10">#REF!</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ario" localSheetId="10">'[21]GPI 526'!#REF!</definedName>
    <definedName name="dario" localSheetId="4">'[6]GPI 526'!#REF!</definedName>
    <definedName name="dario" localSheetId="3">'[6]GPI 526'!#REF!</definedName>
    <definedName name="dario" localSheetId="1">'[6]GPI 526'!#REF!</definedName>
    <definedName name="dario" localSheetId="2">'[6]GPI 526'!#REF!</definedName>
    <definedName name="DASD" localSheetId="10"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os" localSheetId="10">#REF!</definedName>
    <definedName name="datos" localSheetId="4">#REF!</definedName>
    <definedName name="datos" localSheetId="3">#REF!</definedName>
    <definedName name="datos" localSheetId="1">#REF!</definedName>
    <definedName name="datos" localSheetId="2">#REF!</definedName>
    <definedName name="dbfdfbi" localSheetId="10"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4">#REF!</definedName>
    <definedName name="Dbgcm" localSheetId="3">#REF!</definedName>
    <definedName name="Dbgcm" localSheetId="1">#REF!</definedName>
    <definedName name="Dbgcm" localSheetId="2">#REF!</definedName>
    <definedName name="Dcacm" localSheetId="10">#REF!</definedName>
    <definedName name="Dcacm" localSheetId="4">#REF!</definedName>
    <definedName name="Dcacm" localSheetId="3">#REF!</definedName>
    <definedName name="Dcacm" localSheetId="1">#REF!</definedName>
    <definedName name="Dcacm" localSheetId="2">#REF!</definedName>
    <definedName name="DCSDCTV" localSheetId="10"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10">#REF!</definedName>
    <definedName name="dd" localSheetId="4">#REF!</definedName>
    <definedName name="dd" localSheetId="3">#REF!</definedName>
    <definedName name="dd" localSheetId="1">#REF!</definedName>
    <definedName name="dd" localSheetId="2">#REF!</definedName>
    <definedName name="ddd" localSheetId="10"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t" localSheetId="10"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10">#REF!</definedName>
    <definedName name="demanto" localSheetId="4">#REF!</definedName>
    <definedName name="demanto" localSheetId="3">#REF!</definedName>
    <definedName name="demanto" localSheetId="1">#REF!</definedName>
    <definedName name="demanto" localSheetId="2">#REF!</definedName>
    <definedName name="descapote" hidden="1">{"TAB1",#N/A,TRUE,"GENERAL";"TAB2",#N/A,TRUE,"GENERAL";"TAB3",#N/A,TRUE,"GENERAL";"TAB4",#N/A,TRUE,"GENERAL";"TAB5",#N/A,TRUE,"GENERAL"}</definedName>
    <definedName name="DEX" localSheetId="10">#REF!</definedName>
    <definedName name="DEX" localSheetId="4">#REF!</definedName>
    <definedName name="DEX" localSheetId="3">#REF!</definedName>
    <definedName name="DEX" localSheetId="1">#REF!</definedName>
    <definedName name="DEX" localSheetId="2">#REF!</definedName>
    <definedName name="DF" localSheetId="3">#REF!</definedName>
    <definedName name="DF" localSheetId="1">#REF!</definedName>
    <definedName name="DF" localSheetId="2">#REF!</definedName>
    <definedName name="dfa" localSheetId="10"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metros" localSheetId="10">#REF!</definedName>
    <definedName name="diametros" localSheetId="4">#REF!</definedName>
    <definedName name="diametros" localSheetId="3">#REF!</definedName>
    <definedName name="diametros" localSheetId="1">#REF!</definedName>
    <definedName name="diametros" localSheetId="2">#REF!</definedName>
    <definedName name="djdytj" localSheetId="10"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ry" localSheetId="10"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4">#REF!</definedName>
    <definedName name="Dsbcm" localSheetId="3">#REF!</definedName>
    <definedName name="Dsbcm" localSheetId="1">#REF!</definedName>
    <definedName name="Dsbcm" localSheetId="2">#REF!</definedName>
    <definedName name="DSD" localSheetId="10"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 localSheetId="10">#REF!</definedName>
    <definedName name="e" localSheetId="4">#REF!</definedName>
    <definedName name="e" localSheetId="3">#REF!</definedName>
    <definedName name="e" localSheetId="1">#REF!</definedName>
    <definedName name="e" localSheetId="2">#REF!</definedName>
    <definedName name="e3e33" localSheetId="10"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DEDWSWQA" localSheetId="10"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10">CANTIDADES!ERR</definedName>
    <definedName name="EE" localSheetId="4">'GRUPO MGA'!ERR</definedName>
    <definedName name="eeedfr" localSheetId="10"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manto" localSheetId="10">#REF!</definedName>
    <definedName name="emanto" localSheetId="4">#REF!</definedName>
    <definedName name="emanto" localSheetId="3">#REF!</definedName>
    <definedName name="emanto" localSheetId="1">#REF!</definedName>
    <definedName name="emanto" localSheetId="2">#REF!</definedName>
    <definedName name="eme" localSheetId="10">CANTIDADES!ERR</definedName>
    <definedName name="eme" localSheetId="4">'GRUPO MGA'!ERR</definedName>
    <definedName name="Enchape_euro_o_corona" localSheetId="10">'[10]LISTADO DE MATERIALES Y EQUIPOS'!$B$65</definedName>
    <definedName name="ENTRADASP" localSheetId="10">#REF!</definedName>
    <definedName name="ENTRADASP" localSheetId="4">#REF!</definedName>
    <definedName name="ENTRADASP" localSheetId="3">#REF!</definedName>
    <definedName name="ENTRADASP" localSheetId="1">#REF!</definedName>
    <definedName name="ENTRADASP" localSheetId="2">#REF!</definedName>
    <definedName name="EQUI" localSheetId="10">[22]EQUIPO!$B$2:$B$36</definedName>
    <definedName name="EQUIPO_1" localSheetId="10">[22]EQUIPO!$B$2:$D$36</definedName>
    <definedName name="Equipo_de_soldadura" localSheetId="10">'[10]LISTADO DE MATERIALES Y EQUIPOS'!$B$31</definedName>
    <definedName name="Equipos" localSheetId="10">#REF!</definedName>
    <definedName name="Equipos" localSheetId="4">#REF!</definedName>
    <definedName name="Equipos" localSheetId="3">#REF!</definedName>
    <definedName name="Equipos" localSheetId="1">#REF!</definedName>
    <definedName name="Equipos" localSheetId="2">#REF!</definedName>
    <definedName name="eqw" localSheetId="10"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g" localSheetId="10"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R" localSheetId="10">{"TAB1",#N/A,TRUE,"GENERAL";"TAB2",#N/A,TRUE,"GENERAL";"TAB3",#N/A,TRUE,"GENERAL";"TAB4",#N/A,TRUE,"GENERAL";"TAB5",#N/A,TRUE,"GENERAL"}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localSheetId="4">{"TAB1",#N/A,TRUE,"GENERAL";"TAB2",#N/A,TRUE,"GENERAL";"TAB3",#N/A,TRUE,"GENERAL";"TAB4",#N/A,TRUE,"GENERAL";"TAB5",#N/A,TRUE,"GENERAL"}</definedName>
    <definedName name="ert" localSheetId="10"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10">CANTIDADES!ERR</definedName>
    <definedName name="ES" localSheetId="4">'GRUPO MGA'!ERR</definedName>
    <definedName name="esp" localSheetId="10">#REF!</definedName>
    <definedName name="esp" localSheetId="11">#REF!</definedName>
    <definedName name="esp" localSheetId="4">#REF!</definedName>
    <definedName name="esp" localSheetId="3">#REF!</definedName>
    <definedName name="esp" localSheetId="1">#REF!</definedName>
    <definedName name="esp" localSheetId="2">#REF!</definedName>
    <definedName name="ESPECIFICACION" localSheetId="10">#REF!</definedName>
    <definedName name="ESPECIFICACION" localSheetId="11">#REF!</definedName>
    <definedName name="ESPECIFICACION" localSheetId="4">#REF!</definedName>
    <definedName name="ESPECIFICACION" localSheetId="3">#REF!</definedName>
    <definedName name="ESPECIFICACION" localSheetId="1">#REF!</definedName>
    <definedName name="ESPECIFICACION" localSheetId="2">#REF!</definedName>
    <definedName name="Especificación" localSheetId="10">#REF!</definedName>
    <definedName name="Especificación" localSheetId="11">#REF!</definedName>
    <definedName name="Especificación" localSheetId="4">#REF!</definedName>
    <definedName name="Especificación" localSheetId="3">#REF!</definedName>
    <definedName name="Especificación" localSheetId="1">#REF!</definedName>
    <definedName name="Especificación" localSheetId="2">#REF!</definedName>
    <definedName name="ESPECIFICACION2" localSheetId="10">#REF!</definedName>
    <definedName name="ESPECIFICACION2" localSheetId="11">#REF!</definedName>
    <definedName name="ESPECIFICACION2" localSheetId="4">#REF!</definedName>
    <definedName name="ESPECIFICACION2" localSheetId="3">#REF!</definedName>
    <definedName name="ESPECIFICACION2" localSheetId="1">#REF!</definedName>
    <definedName name="ESPECIFICACION2" localSheetId="2">#REF!</definedName>
    <definedName name="ESPECIFICACIOON" localSheetId="10">#REF!</definedName>
    <definedName name="ESPECIFICACIOON" localSheetId="11">#REF!</definedName>
    <definedName name="ESPECIFICACIOON" localSheetId="4">#REF!</definedName>
    <definedName name="ESPECIFICACIOON" localSheetId="3">#REF!</definedName>
    <definedName name="ESPECIFICACIOON" localSheetId="1">#REF!</definedName>
    <definedName name="ESPECIFICACIOON" localSheetId="2">#REF!</definedName>
    <definedName name="ESPYUU" localSheetId="10">#REF!</definedName>
    <definedName name="ESPYUU" localSheetId="11">#REF!</definedName>
    <definedName name="ESPYUU" localSheetId="4">#REF!</definedName>
    <definedName name="ESPYUU" localSheetId="3">#REF!</definedName>
    <definedName name="ESPYUU" localSheetId="1">#REF!</definedName>
    <definedName name="ESPYUU" localSheetId="2">#REF!</definedName>
    <definedName name="Estuco_gl" localSheetId="10">'[10]LISTADO DE MATERIALES Y EQUIPOS'!$B$64</definedName>
    <definedName name="Eternit__8" localSheetId="10">'[10]LISTADO DE MATERIALES Y EQUIPOS'!$B$56</definedName>
    <definedName name="etertgg" localSheetId="10"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C" localSheetId="10">#REF!</definedName>
    <definedName name="EXC" localSheetId="4">#REF!</definedName>
    <definedName name="EXC" localSheetId="3">#REF!</definedName>
    <definedName name="EXC" localSheetId="1">#REF!</definedName>
    <definedName name="EXC" localSheetId="2">#REF!</definedName>
    <definedName name="exCEL" localSheetId="10">#REF!</definedName>
    <definedName name="exCEL" localSheetId="4">#REF!</definedName>
    <definedName name="exCEL" localSheetId="3">#REF!</definedName>
    <definedName name="exCEL" localSheetId="1">#REF!</definedName>
    <definedName name="exCEL" localSheetId="2">#REF!</definedName>
    <definedName name="Excel_BuiltIn_Print_Area_1" localSheetId="10">#REF!</definedName>
    <definedName name="Excel_BuiltIn_Print_Area_1" localSheetId="4">#REF!</definedName>
    <definedName name="Excel_BuiltIn_Print_Area_1" localSheetId="3">#REF!</definedName>
    <definedName name="Excel_BuiltIn_Print_Area_1" localSheetId="1">#REF!</definedName>
    <definedName name="Excel_BuiltIn_Print_Area_1" localSheetId="2">#REF!</definedName>
    <definedName name="Excel_BuiltIn_Print_Area_1_1" localSheetId="10">#REF!</definedName>
    <definedName name="Excel_BuiltIn_Print_Area_1_1" localSheetId="4">#REF!</definedName>
    <definedName name="Excel_BuiltIn_Print_Area_1_1" localSheetId="3">#REF!</definedName>
    <definedName name="Excel_BuiltIn_Print_Area_1_1" localSheetId="1">#REF!</definedName>
    <definedName name="Excel_BuiltIn_Print_Area_1_1" localSheetId="2">#REF!</definedName>
    <definedName name="Excel_BuiltIn_Print_Area_1_1_1" localSheetId="10">#REF!</definedName>
    <definedName name="Excel_BuiltIn_Print_Area_1_1_1" localSheetId="4">#REF!</definedName>
    <definedName name="Excel_BuiltIn_Print_Area_1_1_1" localSheetId="3">#REF!</definedName>
    <definedName name="Excel_BuiltIn_Print_Area_1_1_1" localSheetId="1">#REF!</definedName>
    <definedName name="Excel_BuiltIn_Print_Area_1_1_1" localSheetId="2">#REF!</definedName>
    <definedName name="Excel_BuiltIn_Print_Area_1_1_1_1" localSheetId="10">#REF!</definedName>
    <definedName name="Excel_BuiltIn_Print_Area_1_1_1_1" localSheetId="4">#REF!</definedName>
    <definedName name="Excel_BuiltIn_Print_Area_1_1_1_1" localSheetId="3">#REF!</definedName>
    <definedName name="Excel_BuiltIn_Print_Area_1_1_1_1" localSheetId="1">#REF!</definedName>
    <definedName name="Excel_BuiltIn_Print_Area_1_1_1_1" localSheetId="2">#REF!</definedName>
    <definedName name="Excel_BuiltIn_Print_Area_3" localSheetId="10">#REF!</definedName>
    <definedName name="Excel_BuiltIn_Print_Area_3" localSheetId="4">#REF!</definedName>
    <definedName name="Excel_BuiltIn_Print_Area_3" localSheetId="3">#REF!</definedName>
    <definedName name="Excel_BuiltIn_Print_Area_3" localSheetId="1">#REF!</definedName>
    <definedName name="Excel_BuiltIn_Print_Area_3" localSheetId="2">#REF!</definedName>
    <definedName name="Excel_BuiltIn_Print_Area_3_X" localSheetId="10">#REF!</definedName>
    <definedName name="Excel_BuiltIn_Print_Area_3_X" localSheetId="4">#REF!</definedName>
    <definedName name="Excel_BuiltIn_Print_Area_3_X" localSheetId="3">#REF!</definedName>
    <definedName name="Excel_BuiltIn_Print_Area_3_X" localSheetId="1">#REF!</definedName>
    <definedName name="Excel_BuiltIn_Print_Area_3_X" localSheetId="2">#REF!</definedName>
    <definedName name="Excel_BuiltIn_Print_Area_7" localSheetId="10">#REF!</definedName>
    <definedName name="Excel_BuiltIn_Print_Area_7" localSheetId="4">#REF!</definedName>
    <definedName name="Excel_BuiltIn_Print_Area_7" localSheetId="3">#REF!</definedName>
    <definedName name="Excel_BuiltIn_Print_Area_7" localSheetId="1">#REF!</definedName>
    <definedName name="Excel_BuiltIn_Print_Area_7" localSheetId="2">#REF!</definedName>
    <definedName name="Excel_BuiltIn_Print_Titles_1" localSheetId="10">#REF!</definedName>
    <definedName name="Excel_BuiltIn_Print_Titles_1" localSheetId="4">#REF!</definedName>
    <definedName name="Excel_BuiltIn_Print_Titles_1" localSheetId="3">#REF!</definedName>
    <definedName name="Excel_BuiltIn_Print_Titles_1" localSheetId="1">#REF!</definedName>
    <definedName name="Excel_BuiltIn_Print_Titles_1" localSheetId="2">#REF!</definedName>
    <definedName name="Excel_BuiltIn_Print_Titles_1_1" localSheetId="10">#REF!</definedName>
    <definedName name="Excel_BuiltIn_Print_Titles_1_1" localSheetId="4">#REF!</definedName>
    <definedName name="Excel_BuiltIn_Print_Titles_1_1" localSheetId="3">#REF!</definedName>
    <definedName name="Excel_BuiltIn_Print_Titles_1_1" localSheetId="1">#REF!</definedName>
    <definedName name="Excel_BuiltIn_Print_Titles_1_1" localSheetId="2">#REF!</definedName>
    <definedName name="Excel_BuiltIn_Print_Titles_1_1_1" localSheetId="10">#REF!</definedName>
    <definedName name="Excel_BuiltIn_Print_Titles_1_1_1" localSheetId="4">#REF!</definedName>
    <definedName name="Excel_BuiltIn_Print_Titles_1_1_1" localSheetId="3">#REF!</definedName>
    <definedName name="Excel_BuiltIn_Print_Titles_1_1_1" localSheetId="1">#REF!</definedName>
    <definedName name="Excel_BuiltIn_Print_Titles_1_1_1" localSheetId="2">#REF!</definedName>
    <definedName name="Excel_BuiltIn_Print_Titles_10" localSheetId="10">[21]SKJ452!#REF!</definedName>
    <definedName name="Excel_BuiltIn_Print_Titles_10" localSheetId="4">[6]SKJ452!#REF!</definedName>
    <definedName name="Excel_BuiltIn_Print_Titles_10" localSheetId="3">[6]SKJ452!#REF!</definedName>
    <definedName name="Excel_BuiltIn_Print_Titles_10" localSheetId="1">[6]SKJ452!#REF!</definedName>
    <definedName name="Excel_BuiltIn_Print_Titles_10" localSheetId="2">[6]SKJ452!#REF!</definedName>
    <definedName name="Excel_BuiltIn_Print_Titles_11" localSheetId="10">[21]ITA878!#REF!</definedName>
    <definedName name="Excel_BuiltIn_Print_Titles_11" localSheetId="4">[6]ITA878!#REF!</definedName>
    <definedName name="Excel_BuiltIn_Print_Titles_11" localSheetId="3">[6]ITA878!#REF!</definedName>
    <definedName name="Excel_BuiltIn_Print_Titles_11" localSheetId="1">[6]ITA878!#REF!</definedName>
    <definedName name="Excel_BuiltIn_Print_Titles_11" localSheetId="2">[6]ITA878!#REF!</definedName>
    <definedName name="Excel_BuiltIn_Print_Titles_12" localSheetId="10">'[21]AEA-944'!#REF!</definedName>
    <definedName name="Excel_BuiltIn_Print_Titles_12" localSheetId="4">'[6]AEA-944'!#REF!</definedName>
    <definedName name="Excel_BuiltIn_Print_Titles_12" localSheetId="3">'[6]AEA-944'!#REF!</definedName>
    <definedName name="Excel_BuiltIn_Print_Titles_12" localSheetId="1">'[6]AEA-944'!#REF!</definedName>
    <definedName name="Excel_BuiltIn_Print_Titles_12" localSheetId="2">'[6]AEA-944'!#REF!</definedName>
    <definedName name="Excel_BuiltIn_Print_Titles_13" localSheetId="10">'[21]DUB-823'!#REF!</definedName>
    <definedName name="Excel_BuiltIn_Print_Titles_13" localSheetId="4">'[6]DUB-823'!#REF!</definedName>
    <definedName name="Excel_BuiltIn_Print_Titles_13" localSheetId="3">'[6]DUB-823'!#REF!</definedName>
    <definedName name="Excel_BuiltIn_Print_Titles_13" localSheetId="1">'[6]DUB-823'!#REF!</definedName>
    <definedName name="Excel_BuiltIn_Print_Titles_13" localSheetId="2">'[6]DUB-823'!#REF!</definedName>
    <definedName name="Excel_BuiltIn_Print_Titles_14" localSheetId="10">'[21]GPI 526'!#REF!</definedName>
    <definedName name="Excel_BuiltIn_Print_Titles_14" localSheetId="4">'[6]GPI 526'!#REF!</definedName>
    <definedName name="Excel_BuiltIn_Print_Titles_14" localSheetId="3">'[6]GPI 526'!#REF!</definedName>
    <definedName name="Excel_BuiltIn_Print_Titles_14" localSheetId="1">'[6]GPI 526'!#REF!</definedName>
    <definedName name="Excel_BuiltIn_Print_Titles_14" localSheetId="2">'[6]GPI 526'!#REF!</definedName>
    <definedName name="Excel_BuiltIn_Print_Titles_15" localSheetId="10">#REF!</definedName>
    <definedName name="Excel_BuiltIn_Print_Titles_15" localSheetId="4">#REF!</definedName>
    <definedName name="Excel_BuiltIn_Print_Titles_15" localSheetId="3">#REF!</definedName>
    <definedName name="Excel_BuiltIn_Print_Titles_15" localSheetId="1">#REF!</definedName>
    <definedName name="Excel_BuiltIn_Print_Titles_15" localSheetId="2">#REF!</definedName>
    <definedName name="Excel_BuiltIn_Print_Titles_16" localSheetId="10">#REF!</definedName>
    <definedName name="Excel_BuiltIn_Print_Titles_16" localSheetId="4">#REF!</definedName>
    <definedName name="Excel_BuiltIn_Print_Titles_16" localSheetId="3">#REF!</definedName>
    <definedName name="Excel_BuiltIn_Print_Titles_16" localSheetId="1">#REF!</definedName>
    <definedName name="Excel_BuiltIn_Print_Titles_16" localSheetId="2">#REF!</definedName>
    <definedName name="Excel_BuiltIn_Print_Titles_17" localSheetId="10">#REF!</definedName>
    <definedName name="Excel_BuiltIn_Print_Titles_17" localSheetId="4">#REF!</definedName>
    <definedName name="Excel_BuiltIn_Print_Titles_17" localSheetId="3">#REF!</definedName>
    <definedName name="Excel_BuiltIn_Print_Titles_17" localSheetId="1">#REF!</definedName>
    <definedName name="Excel_BuiltIn_Print_Titles_17" localSheetId="2">#REF!</definedName>
    <definedName name="Excel_BuiltIn_Print_Titles_18" localSheetId="10">#REF!</definedName>
    <definedName name="Excel_BuiltIn_Print_Titles_18" localSheetId="4">#REF!</definedName>
    <definedName name="Excel_BuiltIn_Print_Titles_18" localSheetId="3">#REF!</definedName>
    <definedName name="Excel_BuiltIn_Print_Titles_18" localSheetId="1">#REF!</definedName>
    <definedName name="Excel_BuiltIn_Print_Titles_18" localSheetId="2">#REF!</definedName>
    <definedName name="Excel_BuiltIn_Print_Titles_19" localSheetId="10">[21]XXJ617!#REF!</definedName>
    <definedName name="Excel_BuiltIn_Print_Titles_19" localSheetId="4">[6]XXJ617!#REF!</definedName>
    <definedName name="Excel_BuiltIn_Print_Titles_19" localSheetId="3">[6]XXJ617!#REF!</definedName>
    <definedName name="Excel_BuiltIn_Print_Titles_19" localSheetId="1">[6]XXJ617!#REF!</definedName>
    <definedName name="Excel_BuiltIn_Print_Titles_19" localSheetId="2">[6]XXJ617!#REF!</definedName>
    <definedName name="Excel_BuiltIn_Print_Titles_20" localSheetId="10">#REF!</definedName>
    <definedName name="Excel_BuiltIn_Print_Titles_20" localSheetId="4">#REF!</definedName>
    <definedName name="Excel_BuiltIn_Print_Titles_20" localSheetId="3">#REF!</definedName>
    <definedName name="Excel_BuiltIn_Print_Titles_20" localSheetId="1">#REF!</definedName>
    <definedName name="Excel_BuiltIn_Print_Titles_20" localSheetId="2">#REF!</definedName>
    <definedName name="Excel_BuiltIn_Print_Titles_21" localSheetId="10">[21]SNG_855!#REF!</definedName>
    <definedName name="Excel_BuiltIn_Print_Titles_21" localSheetId="4">[6]SNG_855!#REF!</definedName>
    <definedName name="Excel_BuiltIn_Print_Titles_21" localSheetId="3">[6]SNG_855!#REF!</definedName>
    <definedName name="Excel_BuiltIn_Print_Titles_21" localSheetId="1">[6]SNG_855!#REF!</definedName>
    <definedName name="Excel_BuiltIn_Print_Titles_21" localSheetId="2">[6]SNG_855!#REF!</definedName>
    <definedName name="Excel_BuiltIn_Print_Titles_23" localSheetId="10">#REF!</definedName>
    <definedName name="Excel_BuiltIn_Print_Titles_23" localSheetId="4">#REF!</definedName>
    <definedName name="Excel_BuiltIn_Print_Titles_23" localSheetId="3">#REF!</definedName>
    <definedName name="Excel_BuiltIn_Print_Titles_23" localSheetId="1">#REF!</definedName>
    <definedName name="Excel_BuiltIn_Print_Titles_23" localSheetId="2">#REF!</definedName>
    <definedName name="Excel_BuiltIn_Print_Titles_3" localSheetId="10">'[23]COSTOS OFICINA'!#REF!</definedName>
    <definedName name="Excel_BuiltIn_Print_Titles_3" localSheetId="4">#REF!</definedName>
    <definedName name="Excel_BuiltIn_Print_Titles_3" localSheetId="3">#REF!</definedName>
    <definedName name="Excel_BuiltIn_Print_Titles_3" localSheetId="1">#REF!</definedName>
    <definedName name="Excel_BuiltIn_Print_Titles_3" localSheetId="2">#REF!</definedName>
    <definedName name="Excel_BuiltIn_Print_Titles_4" localSheetId="10">'[23]COSTOS CAMPAMENTO'!#REF!</definedName>
    <definedName name="Excel_BuiltIn_Print_Titles_4" localSheetId="4">'[23]COSTOS CAMPAMENTO'!#REF!</definedName>
    <definedName name="Excel_BuiltIn_Print_Titles_4" localSheetId="3">'[23]COSTOS CAMPAMENTO'!#REF!</definedName>
    <definedName name="Excel_BuiltIn_Print_Titles_4" localSheetId="1">'[23]COSTOS CAMPAMENTO'!#REF!</definedName>
    <definedName name="Excel_BuiltIn_Print_Titles_4" localSheetId="2">'[23]COSTOS CAMPAMENTO'!#REF!</definedName>
    <definedName name="Excel_BuiltIn_Print_Titles_5" localSheetId="10">'[21]VEA 374'!#REF!</definedName>
    <definedName name="Excel_BuiltIn_Print_Titles_5" localSheetId="4">'[6]VEA 374'!#REF!</definedName>
    <definedName name="Excel_BuiltIn_Print_Titles_5" localSheetId="3">'[6]VEA 374'!#REF!</definedName>
    <definedName name="Excel_BuiltIn_Print_Titles_5" localSheetId="1">'[6]VEA 374'!#REF!</definedName>
    <definedName name="Excel_BuiltIn_Print_Titles_5" localSheetId="2">'[6]VEA 374'!#REF!</definedName>
    <definedName name="Excel_BuiltIn_Print_Titles_5_XX" localSheetId="10">'[21]VEA 374'!#REF!</definedName>
    <definedName name="Excel_BuiltIn_Print_Titles_5_XX" localSheetId="4">'[6]VEA 374'!#REF!</definedName>
    <definedName name="Excel_BuiltIn_Print_Titles_5_XX" localSheetId="3">'[6]VEA 374'!#REF!</definedName>
    <definedName name="Excel_BuiltIn_Print_Titles_5_XX" localSheetId="1">'[6]VEA 374'!#REF!</definedName>
    <definedName name="Excel_BuiltIn_Print_Titles_5_XX" localSheetId="2">'[6]VEA 374'!#REF!</definedName>
    <definedName name="Excel_BuiltIn_Print_Titles_6" localSheetId="10">#REF!</definedName>
    <definedName name="Excel_BuiltIn_Print_Titles_6" localSheetId="4">#REF!</definedName>
    <definedName name="Excel_BuiltIn_Print_Titles_6" localSheetId="3">#REF!</definedName>
    <definedName name="Excel_BuiltIn_Print_Titles_6" localSheetId="1">#REF!</definedName>
    <definedName name="Excel_BuiltIn_Print_Titles_6" localSheetId="2">#REF!</definedName>
    <definedName name="Excel_BuiltIn_Print_Titles_7" localSheetId="10">[21]HFB024!#REF!</definedName>
    <definedName name="Excel_BuiltIn_Print_Titles_7" localSheetId="4">[6]HFB024!#REF!</definedName>
    <definedName name="Excel_BuiltIn_Print_Titles_7" localSheetId="3">[6]HFB024!#REF!</definedName>
    <definedName name="Excel_BuiltIn_Print_Titles_7" localSheetId="1">[6]HFB024!#REF!</definedName>
    <definedName name="Excel_BuiltIn_Print_Titles_7" localSheetId="2">[6]HFB024!#REF!</definedName>
    <definedName name="Excel_BuiltIn_Print_Titles_8" localSheetId="10">#REF!</definedName>
    <definedName name="Excel_BuiltIn_Print_Titles_8" localSheetId="4">#REF!</definedName>
    <definedName name="Excel_BuiltIn_Print_Titles_8" localSheetId="3">#REF!</definedName>
    <definedName name="Excel_BuiltIn_Print_Titles_8" localSheetId="1">#REF!</definedName>
    <definedName name="Excel_BuiltIn_Print_Titles_8" localSheetId="2">#REF!</definedName>
    <definedName name="Excel_BuiltIn_Print_Titles_9" localSheetId="10">[21]PAJ825!#REF!</definedName>
    <definedName name="Excel_BuiltIn_Print_Titles_9" localSheetId="4">[6]PAJ825!#REF!</definedName>
    <definedName name="Excel_BuiltIn_Print_Titles_9" localSheetId="3">[6]PAJ825!#REF!</definedName>
    <definedName name="Excel_BuiltIn_Print_Titles_9" localSheetId="1">[6]PAJ825!#REF!</definedName>
    <definedName name="Excel_BuiltIn_Print_Titles_9" localSheetId="2">[6]PAJ825!#REF!</definedName>
    <definedName name="FAC" localSheetId="8" hidden="1">#REF!</definedName>
    <definedName name="FAC" hidden="1">#REF!</definedName>
    <definedName name="FD" localSheetId="10">CANTIDADES!ERR</definedName>
    <definedName name="FD" localSheetId="4">'GRUPO MGA'!ERR</definedName>
    <definedName name="fda" localSheetId="10"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0"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4">#REF!</definedName>
    <definedName name="fdwssf" localSheetId="3">#REF!</definedName>
    <definedName name="fdwssf" localSheetId="1">#REF!</definedName>
    <definedName name="fdwssf" localSheetId="2">#REF!</definedName>
    <definedName name="fer" localSheetId="10">'[17]Res-Accide-10'!#REF!</definedName>
    <definedName name="fer" localSheetId="4">'[24]Res-Accide-10'!#REF!</definedName>
    <definedName name="fer" localSheetId="3">'[24]Res-Accide-10'!#REF!</definedName>
    <definedName name="fer" localSheetId="1">'[24]Res-Accide-10'!#REF!</definedName>
    <definedName name="fer" localSheetId="2">'[24]Res-Accide-10'!#REF!</definedName>
    <definedName name="ferfer" localSheetId="10"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10">CANTIDADES!ERR</definedName>
    <definedName name="ff" localSheetId="4">'GRUPO MGA'!ERR</definedName>
    <definedName name="fff" localSheetId="10"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10">CANTIDADES!ERR</definedName>
    <definedName name="fg" localSheetId="4">'GRUPO MGA'!ERR</definedName>
    <definedName name="fgdfg" localSheetId="10"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h" localSheetId="10"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NANCIACION" localSheetId="10">CANTIDADES!ERR</definedName>
    <definedName name="FINANCIACION" localSheetId="4">'GRUPO MGA'!ERR</definedName>
    <definedName name="fomulario3" localSheetId="3">#REF!</definedName>
    <definedName name="fomulario3" localSheetId="1">#REF!</definedName>
    <definedName name="fomulario3" localSheetId="2">#REF!</definedName>
    <definedName name="Formaleta" localSheetId="10">'[10]LISTADO DE MATERIALES Y EQUIPOS'!$B$45</definedName>
    <definedName name="formularioCantidades" localSheetId="10">#REF!</definedName>
    <definedName name="formularioCantidades" localSheetId="4">#REF!</definedName>
    <definedName name="formularioCantidades" localSheetId="3">#REF!</definedName>
    <definedName name="formularioCantidades" localSheetId="1">#REF!</definedName>
    <definedName name="formularioCantidades" localSheetId="2">#REF!</definedName>
    <definedName name="frbgsd" localSheetId="10"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u" localSheetId="10">CANTIDADES!ERR</definedName>
    <definedName name="fu" localSheetId="4">'GRUPO MGA'!ERR</definedName>
    <definedName name="fwff" localSheetId="10"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AJ" localSheetId="10">#REF!</definedName>
    <definedName name="GAJ" localSheetId="4">#REF!</definedName>
    <definedName name="GAJ" localSheetId="3">#REF!</definedName>
    <definedName name="GAJ" localSheetId="1">#REF!</definedName>
    <definedName name="GAJ" localSheetId="2">#REF!</definedName>
    <definedName name="gbbfghghj" localSheetId="10"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DG56_" localSheetId="10">#REF!</definedName>
    <definedName name="GDG56_" localSheetId="11">#REF!</definedName>
    <definedName name="GDG56_" localSheetId="4">#REF!</definedName>
    <definedName name="GDG56_" localSheetId="3">#REF!</definedName>
    <definedName name="GDG56_" localSheetId="1">#REF!</definedName>
    <definedName name="GDG56_" localSheetId="2">#REF!</definedName>
    <definedName name="gdt" localSheetId="10"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otex" localSheetId="10">#REF!</definedName>
    <definedName name="Geotex" localSheetId="4">#REF!</definedName>
    <definedName name="Geotex" localSheetId="3">#REF!</definedName>
    <definedName name="Geotex" localSheetId="1">#REF!</definedName>
    <definedName name="Geotex" localSheetId="2">#REF!</definedName>
    <definedName name="gerg" localSheetId="10"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10">CANTIDADES!ERR</definedName>
    <definedName name="GGG" localSheetId="4">'GRUPO MGA'!ERR</definedName>
    <definedName name="gggb" localSheetId="10"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RAF1ANO" localSheetId="10"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4">#REF!</definedName>
    <definedName name="GRAF2" localSheetId="3">#REF!</definedName>
    <definedName name="GRAF2" localSheetId="1">#REF!</definedName>
    <definedName name="GRAF2" localSheetId="2">#REF!</definedName>
    <definedName name="GRAF3" localSheetId="10">#REF!</definedName>
    <definedName name="GRAF3" localSheetId="4">#REF!</definedName>
    <definedName name="GRAF3" localSheetId="3">#REF!</definedName>
    <definedName name="GRAF3" localSheetId="1">#REF!</definedName>
    <definedName name="GRAF3" localSheetId="2">#REF!</definedName>
    <definedName name="Grama_verde" localSheetId="10">'[10]LISTADO DE MATERIALES Y EQUIPOS'!$B$128</definedName>
    <definedName name="gregds" localSheetId="10"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4">#REF!</definedName>
    <definedName name="GRUPO1" localSheetId="3">#REF!</definedName>
    <definedName name="GRUPO1" localSheetId="1">#REF!</definedName>
    <definedName name="GRUPO1" localSheetId="2">#REF!</definedName>
    <definedName name="GRUPO123" localSheetId="10">#REF!</definedName>
    <definedName name="GRUPO123" localSheetId="4">#REF!</definedName>
    <definedName name="GRUPO123" localSheetId="3">#REF!</definedName>
    <definedName name="GRUPO123" localSheetId="1">#REF!</definedName>
    <definedName name="GRUPO123" localSheetId="2">#REF!</definedName>
    <definedName name="GRUPO13" localSheetId="10">#REF!</definedName>
    <definedName name="GRUPO13" localSheetId="4">#REF!</definedName>
    <definedName name="GRUPO13" localSheetId="3">#REF!</definedName>
    <definedName name="GRUPO13" localSheetId="1">#REF!</definedName>
    <definedName name="GRUPO13" localSheetId="2">#REF!</definedName>
    <definedName name="GRUPO2" localSheetId="10">#REF!</definedName>
    <definedName name="GRUPO2" localSheetId="4">#REF!</definedName>
    <definedName name="GRUPO2" localSheetId="3">#REF!</definedName>
    <definedName name="GRUPO2" localSheetId="1">#REF!</definedName>
    <definedName name="GRUPO2" localSheetId="2">#REF!</definedName>
    <definedName name="GSDG" localSheetId="10"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 localSheetId="10">[25]BASE!$C$4:$H$255</definedName>
    <definedName name="gtgt" localSheetId="10"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RE" localSheetId="10">#REF!</definedName>
    <definedName name="GTRE" localSheetId="4">#REF!</definedName>
    <definedName name="GTRE" localSheetId="3">#REF!</definedName>
    <definedName name="GTRE" localSheetId="1">#REF!</definedName>
    <definedName name="GTRE" localSheetId="2">#REF!</definedName>
    <definedName name="H" localSheetId="10">#REF!</definedName>
    <definedName name="H" localSheetId="4">#REF!</definedName>
    <definedName name="H" localSheetId="3">#REF!</definedName>
    <definedName name="H" localSheetId="1">#REF!</definedName>
    <definedName name="H" localSheetId="2">#REF!</definedName>
    <definedName name="h9h" localSheetId="10"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10">CANTIDADES!ERR</definedName>
    <definedName name="hh" localSheetId="4">'GRUPO MGA'!ERR</definedName>
    <definedName name="hhh" localSheetId="10"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j" localSheetId="10">[26]!absc</definedName>
    <definedName name="hij" localSheetId="4">[27]!absc</definedName>
    <definedName name="hij" localSheetId="3">[27]!absc</definedName>
    <definedName name="hij" localSheetId="1">[27]!absc</definedName>
    <definedName name="hij" localSheetId="2">[27]!absc</definedName>
    <definedName name="hjfg" localSheetId="10"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10">CANTIDADES!ERR</definedName>
    <definedName name="HK" localSheetId="4">'GRUPO MGA'!ERR</definedName>
    <definedName name="hn" localSheetId="10"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4">#REF!</definedName>
    <definedName name="HOJA1" localSheetId="3">#REF!</definedName>
    <definedName name="HOJA1" localSheetId="1">#REF!</definedName>
    <definedName name="HOJA1" localSheetId="2">#REF!</definedName>
    <definedName name="horat" localSheetId="10">'[28]Itemes Renovación'!#REF!</definedName>
    <definedName name="horat" localSheetId="4">'[28]Itemes Renovación'!#REF!</definedName>
    <definedName name="horat" localSheetId="3">'[28]Itemes Renovación'!#REF!</definedName>
    <definedName name="horat" localSheetId="1">'[28]Itemes Renovación'!#REF!</definedName>
    <definedName name="horat" localSheetId="2">'[28]Itemes Renovación'!#REF!</definedName>
    <definedName name="hreer" localSheetId="10"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0"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10">#REF!</definedName>
    <definedName name="I" localSheetId="4">#REF!</definedName>
    <definedName name="I" localSheetId="3">#REF!</definedName>
    <definedName name="I" localSheetId="1">#REF!</definedName>
    <definedName name="I" localSheetId="2">#REF!</definedName>
    <definedName name="i8i" localSheetId="10"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D" localSheetId="10">CANTIDADES!ERR</definedName>
    <definedName name="ID" localSheetId="4">'GRUPO MGA'!ERR</definedName>
    <definedName name="IF" localSheetId="10">'[29]A. P. U.'!#REF!</definedName>
    <definedName name="iglesia" localSheetId="10">#REF!</definedName>
    <definedName name="iglesia" localSheetId="11">#REF!</definedName>
    <definedName name="iglesia" localSheetId="4">#REF!</definedName>
    <definedName name="iglesia" localSheetId="3">#REF!</definedName>
    <definedName name="iglesia" localSheetId="1">#REF!</definedName>
    <definedName name="iglesia" localSheetId="2">#REF!</definedName>
    <definedName name="ii" localSheetId="10"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MP" localSheetId="10">[7]otros!$C$3</definedName>
    <definedName name="INDICE" localSheetId="10">#REF!</definedName>
    <definedName name="INDICE" localSheetId="4">#REF!</definedName>
    <definedName name="INDICE" localSheetId="3">#REF!</definedName>
    <definedName name="INDICE" localSheetId="1">#REF!</definedName>
    <definedName name="INDICE" localSheetId="2">#REF!</definedName>
    <definedName name="inf" localSheetId="10">#REF!</definedName>
    <definedName name="inf" localSheetId="11">#REF!</definedName>
    <definedName name="inf" localSheetId="4">#REF!</definedName>
    <definedName name="inf" localSheetId="3">#REF!</definedName>
    <definedName name="inf" localSheetId="1">#REF!</definedName>
    <definedName name="inf" localSheetId="2">#REF!</definedName>
    <definedName name="informe" localSheetId="10">#REF!</definedName>
    <definedName name="informe" localSheetId="11">#REF!</definedName>
    <definedName name="informe" localSheetId="4">#REF!</definedName>
    <definedName name="informe" localSheetId="3">#REF!</definedName>
    <definedName name="informe" localSheetId="1">#REF!</definedName>
    <definedName name="informe" localSheetId="2">#REF!</definedName>
    <definedName name="Inicio" localSheetId="10">[15]BASES!$E$26</definedName>
    <definedName name="INSU" localSheetId="10">[30]INSUMOS!$A$1:$E$65536</definedName>
    <definedName name="Insumos_basicos" localSheetId="10">#REF!</definedName>
    <definedName name="Insumos_basicos" localSheetId="4">#REF!</definedName>
    <definedName name="Insumos_basicos" localSheetId="3">#REF!</definedName>
    <definedName name="Insumos_basicos" localSheetId="1">#REF!</definedName>
    <definedName name="Insumos_basicos" localSheetId="2">#REF!</definedName>
    <definedName name="Interruptor_Doble" localSheetId="10">'[10]LISTADO DE MATERIALES Y EQUIPOS'!$B$116</definedName>
    <definedName name="Interruptor_sencillo" localSheetId="10">'[10]LISTADO DE MATERIALES Y EQUIPOS'!$B$115</definedName>
    <definedName name="INV_11" localSheetId="10">'[31]PR 1'!$A$2:$N$655</definedName>
    <definedName name="IOUHH" localSheetId="10">CANTIDADES!ERR</definedName>
    <definedName name="IOUHH" localSheetId="4">'GRUPO MGA'!ERR</definedName>
    <definedName name="ITEM" localSheetId="10">[25]BASE!$C$4:$H$255</definedName>
    <definedName name="ITEM1" localSheetId="10">#REF!</definedName>
    <definedName name="ITEM1" localSheetId="4">#REF!</definedName>
    <definedName name="ITEM1" localSheetId="3">#REF!</definedName>
    <definedName name="ITEM1" localSheetId="1">#REF!</definedName>
    <definedName name="ITEM1" localSheetId="2">#REF!</definedName>
    <definedName name="ITEM15" localSheetId="10">#REF!</definedName>
    <definedName name="ITEM15" localSheetId="4">#REF!</definedName>
    <definedName name="ITEM15" localSheetId="3">#REF!</definedName>
    <definedName name="ITEM15" localSheetId="1">#REF!</definedName>
    <definedName name="ITEM15" localSheetId="2">#REF!</definedName>
    <definedName name="ITEM2" localSheetId="10">#REF!</definedName>
    <definedName name="ITEM2" localSheetId="4">#REF!</definedName>
    <definedName name="ITEM2" localSheetId="3">#REF!</definedName>
    <definedName name="ITEM2" localSheetId="1">#REF!</definedName>
    <definedName name="ITEM2" localSheetId="2">#REF!</definedName>
    <definedName name="item210.3" localSheetId="10">#REF!</definedName>
    <definedName name="item210.3" localSheetId="4">#REF!</definedName>
    <definedName name="item210.3" localSheetId="3">#REF!</definedName>
    <definedName name="item210.3" localSheetId="1">#REF!</definedName>
    <definedName name="item210.3" localSheetId="2">#REF!</definedName>
    <definedName name="item230.1" localSheetId="10">#REF!</definedName>
    <definedName name="item230.1" localSheetId="4">#REF!</definedName>
    <definedName name="item230.1" localSheetId="3">#REF!</definedName>
    <definedName name="item230.1" localSheetId="1">#REF!</definedName>
    <definedName name="item230.1" localSheetId="2">#REF!</definedName>
    <definedName name="ITEM3" localSheetId="10">#REF!</definedName>
    <definedName name="ITEM3" localSheetId="4">#REF!</definedName>
    <definedName name="ITEM3" localSheetId="3">#REF!</definedName>
    <definedName name="ITEM3" localSheetId="1">#REF!</definedName>
    <definedName name="ITEM3" localSheetId="2">#REF!</definedName>
    <definedName name="item310" localSheetId="10">#REF!</definedName>
    <definedName name="item310" localSheetId="4">#REF!</definedName>
    <definedName name="item310" localSheetId="3">#REF!</definedName>
    <definedName name="item310" localSheetId="1">#REF!</definedName>
    <definedName name="item310" localSheetId="2">#REF!</definedName>
    <definedName name="item320.2" localSheetId="10">#REF!</definedName>
    <definedName name="item320.2" localSheetId="4">#REF!</definedName>
    <definedName name="item320.2" localSheetId="3">#REF!</definedName>
    <definedName name="item320.2" localSheetId="1">#REF!</definedName>
    <definedName name="item320.2" localSheetId="2">#REF!</definedName>
    <definedName name="item330.1" localSheetId="10">#REF!</definedName>
    <definedName name="item330.1" localSheetId="4">#REF!</definedName>
    <definedName name="item330.1" localSheetId="3">#REF!</definedName>
    <definedName name="item330.1" localSheetId="1">#REF!</definedName>
    <definedName name="item330.1" localSheetId="2">#REF!</definedName>
    <definedName name="item420" localSheetId="10">#REF!</definedName>
    <definedName name="item420" localSheetId="4">#REF!</definedName>
    <definedName name="item420" localSheetId="3">#REF!</definedName>
    <definedName name="item420" localSheetId="1">#REF!</definedName>
    <definedName name="item420" localSheetId="2">#REF!</definedName>
    <definedName name="item450.2P" localSheetId="10">#REF!</definedName>
    <definedName name="item450.2P" localSheetId="4">#REF!</definedName>
    <definedName name="item450.2P" localSheetId="3">#REF!</definedName>
    <definedName name="item450.2P" localSheetId="1">#REF!</definedName>
    <definedName name="item450.2P" localSheetId="2">#REF!</definedName>
    <definedName name="item600.1" localSheetId="10">#REF!</definedName>
    <definedName name="item600.1" localSheetId="4">#REF!</definedName>
    <definedName name="item600.1" localSheetId="3">#REF!</definedName>
    <definedName name="item600.1" localSheetId="1">#REF!</definedName>
    <definedName name="item600.1" localSheetId="2">#REF!</definedName>
    <definedName name="item610.1" localSheetId="10">#REF!</definedName>
    <definedName name="item610.1" localSheetId="4">#REF!</definedName>
    <definedName name="item610.1" localSheetId="3">#REF!</definedName>
    <definedName name="item610.1" localSheetId="1">#REF!</definedName>
    <definedName name="item610.1" localSheetId="2">#REF!</definedName>
    <definedName name="item610.2" localSheetId="10">#REF!</definedName>
    <definedName name="item610.2" localSheetId="4">#REF!</definedName>
    <definedName name="item610.2" localSheetId="3">#REF!</definedName>
    <definedName name="item610.2" localSheetId="1">#REF!</definedName>
    <definedName name="item610.2" localSheetId="2">#REF!</definedName>
    <definedName name="item630.4" localSheetId="10">#REF!</definedName>
    <definedName name="item630.4" localSheetId="4">#REF!</definedName>
    <definedName name="item630.4" localSheetId="3">#REF!</definedName>
    <definedName name="item630.4" localSheetId="1">#REF!</definedName>
    <definedName name="item630.4" localSheetId="2">#REF!</definedName>
    <definedName name="item630.6" localSheetId="10">#REF!</definedName>
    <definedName name="item630.6" localSheetId="4">#REF!</definedName>
    <definedName name="item630.6" localSheetId="3">#REF!</definedName>
    <definedName name="item630.6" localSheetId="1">#REF!</definedName>
    <definedName name="item630.6" localSheetId="2">#REF!</definedName>
    <definedName name="item630.7" localSheetId="10">#REF!</definedName>
    <definedName name="item630.7" localSheetId="4">#REF!</definedName>
    <definedName name="item630.7" localSheetId="3">#REF!</definedName>
    <definedName name="item630.7" localSheetId="1">#REF!</definedName>
    <definedName name="item630.7" localSheetId="2">#REF!</definedName>
    <definedName name="item640.3" localSheetId="10">#REF!</definedName>
    <definedName name="item640.3" localSheetId="4">#REF!</definedName>
    <definedName name="item640.3" localSheetId="3">#REF!</definedName>
    <definedName name="item640.3" localSheetId="1">#REF!</definedName>
    <definedName name="item640.3" localSheetId="2">#REF!</definedName>
    <definedName name="item661" localSheetId="10">#REF!</definedName>
    <definedName name="item661" localSheetId="4">#REF!</definedName>
    <definedName name="item661" localSheetId="3">#REF!</definedName>
    <definedName name="item661" localSheetId="1">#REF!</definedName>
    <definedName name="item661" localSheetId="2">#REF!</definedName>
    <definedName name="item671" localSheetId="10">#REF!</definedName>
    <definedName name="item671" localSheetId="4">#REF!</definedName>
    <definedName name="item671" localSheetId="3">#REF!</definedName>
    <definedName name="item671" localSheetId="1">#REF!</definedName>
    <definedName name="item671" localSheetId="2">#REF!</definedName>
    <definedName name="item673.1" localSheetId="10">#REF!</definedName>
    <definedName name="item673.1" localSheetId="4">#REF!</definedName>
    <definedName name="item673.1" localSheetId="3">#REF!</definedName>
    <definedName name="item673.1" localSheetId="1">#REF!</definedName>
    <definedName name="item673.1" localSheetId="2">#REF!</definedName>
    <definedName name="item673.3" localSheetId="10">#REF!</definedName>
    <definedName name="item673.3" localSheetId="4">#REF!</definedName>
    <definedName name="item673.3" localSheetId="3">#REF!</definedName>
    <definedName name="item673.3" localSheetId="1">#REF!</definedName>
    <definedName name="item673.3" localSheetId="2">#REF!</definedName>
    <definedName name="item681" localSheetId="10">#REF!</definedName>
    <definedName name="item681" localSheetId="4">#REF!</definedName>
    <definedName name="item681" localSheetId="3">#REF!</definedName>
    <definedName name="item681" localSheetId="1">#REF!</definedName>
    <definedName name="item681" localSheetId="2">#REF!</definedName>
    <definedName name="item700.1" localSheetId="10">#REF!</definedName>
    <definedName name="item700.1" localSheetId="4">#REF!</definedName>
    <definedName name="item700.1" localSheetId="3">#REF!</definedName>
    <definedName name="item700.1" localSheetId="1">#REF!</definedName>
    <definedName name="item700.1" localSheetId="2">#REF!</definedName>
    <definedName name="item710.1" localSheetId="10">#REF!</definedName>
    <definedName name="item710.1" localSheetId="4">#REF!</definedName>
    <definedName name="item710.1" localSheetId="3">#REF!</definedName>
    <definedName name="item710.1" localSheetId="1">#REF!</definedName>
    <definedName name="item710.1" localSheetId="2">#REF!</definedName>
    <definedName name="item710.2" localSheetId="10">#REF!</definedName>
    <definedName name="item710.2" localSheetId="4">#REF!</definedName>
    <definedName name="item710.2" localSheetId="3">#REF!</definedName>
    <definedName name="item710.2" localSheetId="1">#REF!</definedName>
    <definedName name="item710.2" localSheetId="2">#REF!</definedName>
    <definedName name="item730.1" localSheetId="10">#REF!</definedName>
    <definedName name="item730.1" localSheetId="4">#REF!</definedName>
    <definedName name="item730.1" localSheetId="3">#REF!</definedName>
    <definedName name="item730.1" localSheetId="1">#REF!</definedName>
    <definedName name="item730.1" localSheetId="2">#REF!</definedName>
    <definedName name="item730.2" localSheetId="10">#REF!</definedName>
    <definedName name="item730.2" localSheetId="4">#REF!</definedName>
    <definedName name="item730.2" localSheetId="3">#REF!</definedName>
    <definedName name="item730.2" localSheetId="1">#REF!</definedName>
    <definedName name="item730.2" localSheetId="2">#REF!</definedName>
    <definedName name="item730.2.4" localSheetId="10">#REF!</definedName>
    <definedName name="item730.2.4" localSheetId="4">#REF!</definedName>
    <definedName name="item730.2.4" localSheetId="3">#REF!</definedName>
    <definedName name="item730.2.4" localSheetId="1">#REF!</definedName>
    <definedName name="item730.2.4" localSheetId="2">#REF!</definedName>
    <definedName name="item900.2" localSheetId="10">#REF!</definedName>
    <definedName name="item900.2" localSheetId="4">#REF!</definedName>
    <definedName name="item900.2" localSheetId="3">#REF!</definedName>
    <definedName name="item900.2" localSheetId="1">#REF!</definedName>
    <definedName name="item900.2" localSheetId="2">#REF!</definedName>
    <definedName name="ItemCodos" localSheetId="10">#REF!</definedName>
    <definedName name="ItemCodos" localSheetId="4">#REF!</definedName>
    <definedName name="ItemCodos" localSheetId="3">#REF!</definedName>
    <definedName name="ItemCodos" localSheetId="1">#REF!</definedName>
    <definedName name="ItemCodos" localSheetId="2">#REF!</definedName>
    <definedName name="IUI" localSheetId="10"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4">#REF!</definedName>
    <definedName name="IVA" localSheetId="3">#REF!</definedName>
    <definedName name="IVA" localSheetId="1">#REF!</definedName>
    <definedName name="IVA" localSheetId="2">#REF!</definedName>
    <definedName name="iyuiuyi" localSheetId="10"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10">CANTIDADES!ERR</definedName>
    <definedName name="jj" localSheetId="7" hidden="1">{"via1",#N/A,TRUE,"general";"via2",#N/A,TRUE,"general";"via3",#N/A,TRUE,"general"}</definedName>
    <definedName name="jj" localSheetId="8" hidden="1">{"via1",#N/A,TRUE,"general";"via2",#N/A,TRUE,"general";"via3",#N/A,TRUE,"general"}</definedName>
    <definedName name="jj" localSheetId="4">'GRUPO MGA'!ERR</definedName>
    <definedName name="jjfq" localSheetId="10"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4">#REF!</definedName>
    <definedName name="jkl" localSheetId="3">#REF!</definedName>
    <definedName name="jkl" localSheetId="1">#REF!</definedName>
    <definedName name="jkl" localSheetId="2">#REF!</definedName>
    <definedName name="JOHNNY" localSheetId="10">CANTIDADES!ERR</definedName>
    <definedName name="JOHNNY" localSheetId="4">'GRUPO MGA'!ERR</definedName>
    <definedName name="JRYJ" localSheetId="10"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ubfil" localSheetId="10">#REF!</definedName>
    <definedName name="jtubfil" localSheetId="4">#REF!</definedName>
    <definedName name="jtubfil" localSheetId="3">#REF!</definedName>
    <definedName name="jtubfil" localSheetId="1">#REF!</definedName>
    <definedName name="jtubfil" localSheetId="2">#REF!</definedName>
    <definedName name="jtyj" localSheetId="10"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an" localSheetId="10">#REF!</definedName>
    <definedName name="juan" localSheetId="4">#REF!</definedName>
    <definedName name="juan" localSheetId="3">#REF!</definedName>
    <definedName name="juan" localSheetId="1">#REF!</definedName>
    <definedName name="juan" localSheetId="2">#REF!</definedName>
    <definedName name="juj" localSheetId="10"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4">#REF!</definedName>
    <definedName name="jvv" localSheetId="3">#REF!</definedName>
    <definedName name="jvv" localSheetId="1">#REF!</definedName>
    <definedName name="jvv" localSheetId="2">#REF!</definedName>
    <definedName name="jyjt7" localSheetId="10"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10">#REF!</definedName>
    <definedName name="K0F1" localSheetId="4">#REF!</definedName>
    <definedName name="K0F1" localSheetId="3">#REF!</definedName>
    <definedName name="K0F1" localSheetId="1">#REF!</definedName>
    <definedName name="K0F1" localSheetId="2">#REF!</definedName>
    <definedName name="K0F2" localSheetId="10">#REF!</definedName>
    <definedName name="K0F2" localSheetId="4">#REF!</definedName>
    <definedName name="K0F2" localSheetId="3">#REF!</definedName>
    <definedName name="K0F2" localSheetId="1">#REF!</definedName>
    <definedName name="K0F2" localSheetId="2">#REF!</definedName>
    <definedName name="K10ALO" localSheetId="10">#REF!</definedName>
    <definedName name="K10ALO" localSheetId="4">#REF!</definedName>
    <definedName name="K10ALO" localSheetId="3">#REF!</definedName>
    <definedName name="K10ALO" localSheetId="1">#REF!</definedName>
    <definedName name="K10ALO" localSheetId="2">#REF!</definedName>
    <definedName name="K11ALO" localSheetId="10">#REF!</definedName>
    <definedName name="K11ALO" localSheetId="4">#REF!</definedName>
    <definedName name="K11ALO" localSheetId="3">#REF!</definedName>
    <definedName name="K11ALO" localSheetId="1">#REF!</definedName>
    <definedName name="K11ALO" localSheetId="2">#REF!</definedName>
    <definedName name="K1F1" localSheetId="10">#REF!</definedName>
    <definedName name="K1F1" localSheetId="4">#REF!</definedName>
    <definedName name="K1F1" localSheetId="3">#REF!</definedName>
    <definedName name="K1F1" localSheetId="1">#REF!</definedName>
    <definedName name="K1F1" localSheetId="2">#REF!</definedName>
    <definedName name="K1F2" localSheetId="10">#REF!</definedName>
    <definedName name="K1F2" localSheetId="4">#REF!</definedName>
    <definedName name="K1F2" localSheetId="3">#REF!</definedName>
    <definedName name="K1F2" localSheetId="1">#REF!</definedName>
    <definedName name="K1F2" localSheetId="2">#REF!</definedName>
    <definedName name="K2F1" localSheetId="10">#REF!</definedName>
    <definedName name="K2F1" localSheetId="4">#REF!</definedName>
    <definedName name="K2F1" localSheetId="3">#REF!</definedName>
    <definedName name="K2F1" localSheetId="1">#REF!</definedName>
    <definedName name="K2F1" localSheetId="2">#REF!</definedName>
    <definedName name="K2F2" localSheetId="10">#REF!</definedName>
    <definedName name="K2F2" localSheetId="4">#REF!</definedName>
    <definedName name="K2F2" localSheetId="3">#REF!</definedName>
    <definedName name="K2F2" localSheetId="1">#REF!</definedName>
    <definedName name="K2F2" localSheetId="2">#REF!</definedName>
    <definedName name="K3F1" localSheetId="10">#REF!</definedName>
    <definedName name="K3F1" localSheetId="4">#REF!</definedName>
    <definedName name="K3F1" localSheetId="3">#REF!</definedName>
    <definedName name="K3F1" localSheetId="1">#REF!</definedName>
    <definedName name="K3F1" localSheetId="2">#REF!</definedName>
    <definedName name="K3F2" localSheetId="10">#REF!</definedName>
    <definedName name="K3F2" localSheetId="4">#REF!</definedName>
    <definedName name="K3F2" localSheetId="3">#REF!</definedName>
    <definedName name="K3F2" localSheetId="1">#REF!</definedName>
    <definedName name="K3F2" localSheetId="2">#REF!</definedName>
    <definedName name="K4F1" localSheetId="10">#REF!</definedName>
    <definedName name="K4F1" localSheetId="4">#REF!</definedName>
    <definedName name="K4F1" localSheetId="3">#REF!</definedName>
    <definedName name="K4F1" localSheetId="1">#REF!</definedName>
    <definedName name="K4F1" localSheetId="2">#REF!</definedName>
    <definedName name="K4F2" localSheetId="10">#REF!</definedName>
    <definedName name="K4F2" localSheetId="4">#REF!</definedName>
    <definedName name="K4F2" localSheetId="3">#REF!</definedName>
    <definedName name="K4F2" localSheetId="1">#REF!</definedName>
    <definedName name="K4F2" localSheetId="2">#REF!</definedName>
    <definedName name="K5F1" localSheetId="10">#REF!</definedName>
    <definedName name="K5F1" localSheetId="4">#REF!</definedName>
    <definedName name="K5F1" localSheetId="3">#REF!</definedName>
    <definedName name="K5F1" localSheetId="1">#REF!</definedName>
    <definedName name="K5F1" localSheetId="2">#REF!</definedName>
    <definedName name="K5F2" localSheetId="10">#REF!</definedName>
    <definedName name="K5F2" localSheetId="4">#REF!</definedName>
    <definedName name="K5F2" localSheetId="3">#REF!</definedName>
    <definedName name="K5F2" localSheetId="1">#REF!</definedName>
    <definedName name="K5F2" localSheetId="2">#REF!</definedName>
    <definedName name="K6F1" localSheetId="10">#REF!</definedName>
    <definedName name="K6F1" localSheetId="4">#REF!</definedName>
    <definedName name="K6F1" localSheetId="3">#REF!</definedName>
    <definedName name="K6F1" localSheetId="1">#REF!</definedName>
    <definedName name="K6F1" localSheetId="2">#REF!</definedName>
    <definedName name="K6F2" localSheetId="10">#REF!</definedName>
    <definedName name="K6F2" localSheetId="4">#REF!</definedName>
    <definedName name="K6F2" localSheetId="3">#REF!</definedName>
    <definedName name="K6F2" localSheetId="1">#REF!</definedName>
    <definedName name="K6F2" localSheetId="2">#REF!</definedName>
    <definedName name="k6f3" localSheetId="10">#REF!</definedName>
    <definedName name="k6f3" localSheetId="4">#REF!</definedName>
    <definedName name="k6f3" localSheetId="3">#REF!</definedName>
    <definedName name="k6f3" localSheetId="1">#REF!</definedName>
    <definedName name="k6f3" localSheetId="2">#REF!</definedName>
    <definedName name="K7F1" localSheetId="10">#REF!</definedName>
    <definedName name="K7F1" localSheetId="4">#REF!</definedName>
    <definedName name="K7F1" localSheetId="3">#REF!</definedName>
    <definedName name="K7F1" localSheetId="1">#REF!</definedName>
    <definedName name="K7F1" localSheetId="2">#REF!</definedName>
    <definedName name="K7F2" localSheetId="10">#REF!</definedName>
    <definedName name="K7F2" localSheetId="4">#REF!</definedName>
    <definedName name="K7F2" localSheetId="3">#REF!</definedName>
    <definedName name="K7F2" localSheetId="1">#REF!</definedName>
    <definedName name="K7F2" localSheetId="2">#REF!</definedName>
    <definedName name="K8ALO" localSheetId="10">#REF!</definedName>
    <definedName name="K8ALO" localSheetId="4">#REF!</definedName>
    <definedName name="K8ALO" localSheetId="3">#REF!</definedName>
    <definedName name="K8ALO" localSheetId="1">#REF!</definedName>
    <definedName name="K8ALO" localSheetId="2">#REF!</definedName>
    <definedName name="K8F1" localSheetId="10">#REF!</definedName>
    <definedName name="K8F1" localSheetId="4">#REF!</definedName>
    <definedName name="K8F1" localSheetId="3">#REF!</definedName>
    <definedName name="K8F1" localSheetId="1">#REF!</definedName>
    <definedName name="K8F1" localSheetId="2">#REF!</definedName>
    <definedName name="K8F2" localSheetId="10">#REF!</definedName>
    <definedName name="K8F2" localSheetId="4">#REF!</definedName>
    <definedName name="K8F2" localSheetId="3">#REF!</definedName>
    <definedName name="K8F2" localSheetId="1">#REF!</definedName>
    <definedName name="K8F2" localSheetId="2">#REF!</definedName>
    <definedName name="K9ALO" localSheetId="10">#REF!</definedName>
    <definedName name="K9ALO" localSheetId="4">#REF!</definedName>
    <definedName name="K9ALO" localSheetId="3">#REF!</definedName>
    <definedName name="K9ALO" localSheetId="1">#REF!</definedName>
    <definedName name="K9ALO" localSheetId="2">#REF!</definedName>
    <definedName name="KAKAKA" localSheetId="10">#REF!</definedName>
    <definedName name="KAKAKA" localSheetId="11">#REF!</definedName>
    <definedName name="KAKAKA" localSheetId="4">#REF!</definedName>
    <definedName name="KAKAKA" localSheetId="3">#REF!</definedName>
    <definedName name="KAKAKA" localSheetId="1">#REF!</definedName>
    <definedName name="KAKAKA" localSheetId="2">#REF!</definedName>
    <definedName name="KHGGH" localSheetId="10"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kki" localSheetId="10"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10">CANTIDADES!ERR</definedName>
    <definedName name="kl" localSheetId="4">'GRUPO MGA'!ERR</definedName>
    <definedName name="kljkl" localSheetId="3">#REF!</definedName>
    <definedName name="kljkl" localSheetId="1">#REF!</definedName>
    <definedName name="kljkl" localSheetId="2">#REF!</definedName>
    <definedName name="klklk" localSheetId="10">#REF!</definedName>
    <definedName name="klklk" localSheetId="4">#REF!</definedName>
    <definedName name="klklk" localSheetId="3">#REF!</definedName>
    <definedName name="klklk" localSheetId="1">#REF!</definedName>
    <definedName name="klklk" localSheetId="2">#REF!</definedName>
    <definedName name="krtrk" localSheetId="10"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amina_superboard" localSheetId="10">'[10]LISTADO DE MATERIALES Y EQUIPOS'!$B$99</definedName>
    <definedName name="Lechada_juntas" localSheetId="10">'[10]LISTADO DE MATERIALES Y EQUIPOS'!$B$67</definedName>
    <definedName name="LICITACION" localSheetId="10">#REF!</definedName>
    <definedName name="LICITACION" localSheetId="4">#REF!</definedName>
    <definedName name="LICITACION" localSheetId="3">#REF!</definedName>
    <definedName name="LICITACION" localSheetId="1">#REF!</definedName>
    <definedName name="LICITACION" localSheetId="2">#REF!</definedName>
    <definedName name="LIJA" localSheetId="10">'[10]LISTADO DE MATERIALES Y EQUIPOS'!$B$108</definedName>
    <definedName name="LINEA" localSheetId="10">[32]CONT_ADI!#REF!</definedName>
    <definedName name="LINEA" localSheetId="4">[33]CONT_ADI!#REF!</definedName>
    <definedName name="LINEA" localSheetId="3">[33]CONT_ADI!#REF!</definedName>
    <definedName name="LINEA" localSheetId="1">[33]CONT_ADI!#REF!</definedName>
    <definedName name="LINEA" localSheetId="2">[33]CONT_ADI!#REF!</definedName>
    <definedName name="ListaCantidad" localSheetId="10">#REF!</definedName>
    <definedName name="ListaCantidad" localSheetId="4">#REF!</definedName>
    <definedName name="ListaCantidad" localSheetId="3">#REF!</definedName>
    <definedName name="ListaCantidad" localSheetId="1">#REF!</definedName>
    <definedName name="ListaCantidad" localSheetId="2">#REF!</definedName>
    <definedName name="ListaItem" localSheetId="10">#REF!</definedName>
    <definedName name="ListaItem" localSheetId="4">#REF!</definedName>
    <definedName name="ListaItem" localSheetId="3">#REF!</definedName>
    <definedName name="ListaItem" localSheetId="1">#REF!</definedName>
    <definedName name="ListaItem" localSheetId="2">#REF!</definedName>
    <definedName name="Liston_2x2" localSheetId="10">'[10]LISTADO DE MATERIALES Y EQUIPOS'!$B$25</definedName>
    <definedName name="liuoo" localSheetId="10"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10">#REF!</definedName>
    <definedName name="ll" localSheetId="4">#REF!</definedName>
    <definedName name="ll" localSheetId="3">#REF!</definedName>
    <definedName name="ll" localSheetId="1">#REF!</definedName>
    <definedName name="ll" localSheetId="2">#REF!</definedName>
    <definedName name="lllllh" localSheetId="10"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 localSheetId="10">#REF!</definedName>
    <definedName name="llllll" localSheetId="11">#REF!</definedName>
    <definedName name="llllll" localSheetId="4">#REF!</definedName>
    <definedName name="llllll" localSheetId="3">#REF!</definedName>
    <definedName name="llllll" localSheetId="1">#REF!</definedName>
    <definedName name="llllll" localSheetId="2">#REF!</definedName>
    <definedName name="lllllllo" localSheetId="10"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CA" localSheetId="10">[8]!absc</definedName>
    <definedName name="LOCA" localSheetId="4">[9]!absc</definedName>
    <definedName name="LOCA" localSheetId="3">[9]!absc</definedName>
    <definedName name="LOCA" localSheetId="1">[9]!absc</definedName>
    <definedName name="LOCA" localSheetId="2">[9]!absc</definedName>
    <definedName name="LOCALIZACION_Y_REPLANTEO" localSheetId="10">#REF!</definedName>
    <definedName name="LOCALIZACION_Y_REPLANTEO" localSheetId="4">#REF!</definedName>
    <definedName name="LOCALIZACION_Y_REPLANTEO" localSheetId="3">#REF!</definedName>
    <definedName name="LOCALIZACION_Y_REPLANTEO" localSheetId="1">#REF!</definedName>
    <definedName name="LOCALIZACION_Y_REPLANTEO" localSheetId="2">#REF!</definedName>
    <definedName name="LOCALIZACIÓN_Y_REPLANTEO._ESTRUCTURAS" localSheetId="10">#REF!</definedName>
    <definedName name="LOCALIZACIÓN_Y_REPLANTEO._ESTRUCTURAS" localSheetId="4">#REF!</definedName>
    <definedName name="LOCALIZACIÓN_Y_REPLANTEO._ESTRUCTURAS" localSheetId="3">#REF!</definedName>
    <definedName name="LOCALIZACIÓN_Y_REPLANTEO._ESTRUCTURAS" localSheetId="1">#REF!</definedName>
    <definedName name="LOCALIZACIÓN_Y_REPLANTEO._ESTRUCTURAS" localSheetId="2">#REF!</definedName>
    <definedName name="LOGO" localSheetId="10">CANTIDADES!ERR</definedName>
    <definedName name="LOGO" localSheetId="4">'GRUPO MGA'!ERR</definedName>
    <definedName name="lolol" localSheetId="10"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PE" localSheetId="10">#REF!</definedName>
    <definedName name="LOPE" localSheetId="4">#REF!</definedName>
    <definedName name="LOPE" localSheetId="3">#REF!</definedName>
    <definedName name="LOPE" localSheetId="1">#REF!</definedName>
    <definedName name="LOPE" localSheetId="2">#REF!</definedName>
    <definedName name="lplpl" localSheetId="10"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lun" localSheetId="10">'[17]Res-Accide-10'!#REF!</definedName>
    <definedName name="lun" localSheetId="4">'[24]Res-Accide-10'!#REF!</definedName>
    <definedName name="lun" localSheetId="3">'[24]Res-Accide-10'!#REF!</definedName>
    <definedName name="lun" localSheetId="1">'[24]Res-Accide-10'!#REF!</definedName>
    <definedName name="lun" localSheetId="2">'[24]Res-Accide-10'!#REF!</definedName>
    <definedName name="M" localSheetId="10">#REF!</definedName>
    <definedName name="M" localSheetId="4">#REF!</definedName>
    <definedName name="M" localSheetId="3">#REF!</definedName>
    <definedName name="M" localSheetId="1">#REF!</definedName>
    <definedName name="M" localSheetId="2">#REF!</definedName>
    <definedName name="MA" localSheetId="10">'[17]Res-Accide-10'!#REF!</definedName>
    <definedName name="MA" localSheetId="4">'[24]Res-Accide-10'!#REF!</definedName>
    <definedName name="MA" localSheetId="3">'[24]Res-Accide-10'!#REF!</definedName>
    <definedName name="MA" localSheetId="1">'[24]Res-Accide-10'!#REF!</definedName>
    <definedName name="MA" localSheetId="2">'[24]Res-Accide-10'!#REF!</definedName>
    <definedName name="mac" localSheetId="10">#REF!</definedName>
    <definedName name="mac" localSheetId="4">#REF!</definedName>
    <definedName name="mac" localSheetId="3">#REF!</definedName>
    <definedName name="mac" localSheetId="1">#REF!</definedName>
    <definedName name="mac" localSheetId="2">#REF!</definedName>
    <definedName name="Maestro" localSheetId="10">'[10]LISTADO DE MATERIALES Y EQUIPOS'!$B$8</definedName>
    <definedName name="mafdsf" localSheetId="10"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lla_4x4" localSheetId="10">'[10]LISTADO DE MATERIALES Y EQUIPOS'!$B$30</definedName>
    <definedName name="Malla_Electrosoldada" localSheetId="10">'[10]LISTADO DE MATERIALES Y EQUIPOS'!$B$29</definedName>
    <definedName name="mao" localSheetId="10"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r" localSheetId="10">'[17]Res-Accide-10'!#REF!</definedName>
    <definedName name="mar" localSheetId="4">'[24]Res-Accide-10'!#REF!</definedName>
    <definedName name="mar" localSheetId="3">'[24]Res-Accide-10'!#REF!</definedName>
    <definedName name="mar" localSheetId="1">'[24]Res-Accide-10'!#REF!</definedName>
    <definedName name="mar" localSheetId="2">'[24]Res-Accide-10'!#REF!</definedName>
    <definedName name="MARAVILLA" hidden="1">{"PRES REHAB ARM-PER POR ITEMS  KM A KM",#N/A,TRUE,"Rehabilitacion Arm-Per"}</definedName>
    <definedName name="MARYLUZ" hidden="1">{"PRES REHAB ARM-PER POR ITEMS  KM A KM",#N/A,TRUE,"Rehabilitacion Arm-Per"}</definedName>
    <definedName name="MASILLA" localSheetId="10">'[10]LISTADO DE MATERIALES Y EQUIPOS'!$B$106</definedName>
    <definedName name="masor" localSheetId="10"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10">#REF!</definedName>
    <definedName name="MAT" localSheetId="4">#REF!</definedName>
    <definedName name="MAT" localSheetId="3">#REF!</definedName>
    <definedName name="MAT" localSheetId="1">#REF!</definedName>
    <definedName name="MAT" localSheetId="2">#REF!</definedName>
    <definedName name="MATER" localSheetId="10">[22]MATERIAL!$B$3:$B$580</definedName>
    <definedName name="Material_seleccionado" localSheetId="10">'[10]LISTADO DE MATERIALES Y EQUIPOS'!$B$22</definedName>
    <definedName name="MATERIALES" localSheetId="10">[22]MATERIAL!$B$2:$D$580</definedName>
    <definedName name="MaterialTub" localSheetId="10">#REF!</definedName>
    <definedName name="MaterialTub" localSheetId="4">#REF!</definedName>
    <definedName name="MaterialTub" localSheetId="3">#REF!</definedName>
    <definedName name="MaterialTub" localSheetId="1">#REF!</definedName>
    <definedName name="MaterialTub" localSheetId="2">#REF!</definedName>
    <definedName name="mdd" localSheetId="10"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g" localSheetId="10"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SES" localSheetId="10">#REF!</definedName>
    <definedName name="MESES" localSheetId="4">#REF!</definedName>
    <definedName name="MESES" localSheetId="3">#REF!</definedName>
    <definedName name="MESES" localSheetId="1">#REF!</definedName>
    <definedName name="MESES" localSheetId="2">#REF!</definedName>
    <definedName name="Mezcladora" localSheetId="10">'[10]LISTADO DE MATERIALES Y EQUIPOS'!$B$32</definedName>
    <definedName name="mfgjrdt" localSheetId="10"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KMK" localSheetId="10">#REF!</definedName>
    <definedName name="MKMK" localSheetId="11">#REF!</definedName>
    <definedName name="MKMK" localSheetId="4">#REF!</definedName>
    <definedName name="MKMK" localSheetId="3">#REF!</definedName>
    <definedName name="MKMK" localSheetId="1">#REF!</definedName>
    <definedName name="MKMK" localSheetId="2">#REF!</definedName>
    <definedName name="mmjmjh" localSheetId="10"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rtero_1_10" localSheetId="10">'[10]APUS BASIC'!$G$296</definedName>
    <definedName name="Mortero_1_5" localSheetId="10">'[10]APUS BASIC'!$G$208</definedName>
    <definedName name="Mortero_1_6" localSheetId="10">'[10]APUS BASIC'!$G$252</definedName>
    <definedName name="MSMSMSMSMSMSMSMSM" localSheetId="10">#REF!</definedName>
    <definedName name="MSMSMSMSMSMSMSMSM" localSheetId="11">#REF!</definedName>
    <definedName name="MSMSMSMSMSMSMSMSM" localSheetId="4">#REF!</definedName>
    <definedName name="MSMSMSMSMSMSMSMSM" localSheetId="3">#REF!</definedName>
    <definedName name="MSMSMSMSMSMSMSMSM" localSheetId="1">#REF!</definedName>
    <definedName name="MSMSMSMSMSMSMSMSM" localSheetId="2">#REF!</definedName>
    <definedName name="MXMXMXMXMXM" localSheetId="10">#REF!</definedName>
    <definedName name="MXMXMXMXMXM" localSheetId="11">#REF!</definedName>
    <definedName name="MXMXMXMXMXM" localSheetId="4">#REF!</definedName>
    <definedName name="MXMXMXMXMXM" localSheetId="3">#REF!</definedName>
    <definedName name="MXMXMXMXMXM" localSheetId="1">#REF!</definedName>
    <definedName name="MXMXMXMXMXM" localSheetId="2">#REF!</definedName>
    <definedName name="n" localSheetId="10"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4"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10">CANTIDADES!ERR</definedName>
    <definedName name="NO" localSheetId="4">'GRUPO MGA'!ERR</definedName>
    <definedName name="NOMBRE" localSheetId="10">#REF!</definedName>
    <definedName name="NOMBRE" localSheetId="4">#REF!</definedName>
    <definedName name="NOMBRE" localSheetId="3">#REF!</definedName>
    <definedName name="NOMBRE" localSheetId="1">#REF!</definedName>
    <definedName name="NOMBRE" localSheetId="2">#REF!</definedName>
    <definedName name="Norte" localSheetId="10">#REF!</definedName>
    <definedName name="Norte" localSheetId="4">#REF!</definedName>
    <definedName name="Norte" localSheetId="3">#REF!</definedName>
    <definedName name="Norte" localSheetId="1">#REF!</definedName>
    <definedName name="Norte" localSheetId="2">#REF!</definedName>
    <definedName name="NUEVO" localSheetId="10">#REF!</definedName>
    <definedName name="NUEVO" localSheetId="4">#REF!</definedName>
    <definedName name="NUEVO" localSheetId="3">#REF!</definedName>
    <definedName name="NUEVO" localSheetId="1">#REF!</definedName>
    <definedName name="NUEVO" localSheetId="2">#REF!</definedName>
    <definedName name="nxn" localSheetId="10"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L" localSheetId="10">#REF!</definedName>
    <definedName name="ÑL" localSheetId="4">#REF!</definedName>
    <definedName name="ÑL" localSheetId="3">#REF!</definedName>
    <definedName name="ÑL" localSheetId="1">#REF!</definedName>
    <definedName name="ÑL" localSheetId="2">#REF!</definedName>
    <definedName name="ÑLOP00" localSheetId="10">#REF!</definedName>
    <definedName name="ÑLOP00" localSheetId="11">#REF!</definedName>
    <definedName name="ÑLOP00" localSheetId="4">#REF!</definedName>
    <definedName name="ÑLOP00" localSheetId="3">#REF!</definedName>
    <definedName name="ÑLOP00" localSheetId="1">#REF!</definedName>
    <definedName name="ÑLOP00" localSheetId="2">#REF!</definedName>
    <definedName name="ÑÑÑ" localSheetId="10">#REF!</definedName>
    <definedName name="ÑÑÑ" localSheetId="4">#REF!</definedName>
    <definedName name="ÑÑÑ" localSheetId="3">#REF!</definedName>
    <definedName name="ÑÑÑ" localSheetId="1">#REF!</definedName>
    <definedName name="ÑÑÑ" localSheetId="2">#REF!</definedName>
    <definedName name="ñpñpñ" localSheetId="10"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10">#REF!</definedName>
    <definedName name="º1" localSheetId="4">#REF!</definedName>
    <definedName name="º1" localSheetId="3">#REF!</definedName>
    <definedName name="º1" localSheetId="1">#REF!</definedName>
    <definedName name="º1" localSheetId="2">#REF!</definedName>
    <definedName name="o9o9" localSheetId="10"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ra" localSheetId="10">#REF!</definedName>
    <definedName name="Obra" localSheetId="11">#REF!</definedName>
    <definedName name="Obra" localSheetId="4">#REF!</definedName>
    <definedName name="Obra" localSheetId="3">#REF!</definedName>
    <definedName name="Obra" localSheetId="1">#REF!</definedName>
    <definedName name="Obra" localSheetId="2">#REF!</definedName>
    <definedName name="Oficial" localSheetId="10">'[10]LISTADO DE MATERIALES Y EQUIPOS'!$B$7</definedName>
    <definedName name="oiret" localSheetId="10"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OMMOOMM" localSheetId="10">#REF!</definedName>
    <definedName name="OOMMOOMM" localSheetId="11">#REF!</definedName>
    <definedName name="OOMMOOMM" localSheetId="4">#REF!</definedName>
    <definedName name="OOMMOOMM" localSheetId="3">#REF!</definedName>
    <definedName name="OOMMOOMM" localSheetId="1">#REF!</definedName>
    <definedName name="OOMMOOMM" localSheetId="2">#REF!</definedName>
    <definedName name="ooo" localSheetId="10"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tra" localSheetId="10">#REF!</definedName>
    <definedName name="otra" localSheetId="11">#REF!</definedName>
    <definedName name="otra" localSheetId="4">#REF!</definedName>
    <definedName name="otra" localSheetId="3">#REF!</definedName>
    <definedName name="otra" localSheetId="1">#REF!</definedName>
    <definedName name="otra" localSheetId="2">#REF!</definedName>
    <definedName name="p0p0" localSheetId="10"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nel_Led_Plano_de_18w" localSheetId="10">'[10]LISTADO DE MATERIALES Y EQUIPOS'!$B$113</definedName>
    <definedName name="Pegante_pvc" localSheetId="10">'[10]LISTADO DE MATERIALES Y EQUIPOS'!$B$119</definedName>
    <definedName name="PEPE" localSheetId="10">CANTIDADES!ERR</definedName>
    <definedName name="PEPE" localSheetId="4">'GRUPO MGA'!ERR</definedName>
    <definedName name="PERFIL_ANGULO_2.5_X_2.5_X_2.44__Cund" localSheetId="10">'[10]LISTADO DE MATERIALES Y EQUIPOS'!$B$100</definedName>
    <definedName name="Perfil_c_120x50mm" localSheetId="10">'[10]LISTADO DE MATERIALES Y EQUIPOS'!$B$109</definedName>
    <definedName name="PERFIL_OMEGA_X_2.44_C_26" localSheetId="10">'[10]LISTADO DE MATERIALES Y EQUIPOS'!$B$101</definedName>
    <definedName name="PERFIL_VIGUETA_PRINCIPAL_X_2.44_Cund" localSheetId="10">'[10]LISTADO DE MATERIALES Y EQUIPOS'!$B$102</definedName>
    <definedName name="PILOTE" localSheetId="10">#REF!</definedName>
    <definedName name="PILOTE" localSheetId="4">#REF!</definedName>
    <definedName name="PILOTE" localSheetId="3">#REF!</definedName>
    <definedName name="PILOTE" localSheetId="1">#REF!</definedName>
    <definedName name="PILOTE" localSheetId="2">#REF!</definedName>
    <definedName name="Pintura_esmalte" localSheetId="10">'[10]LISTADO DE MATERIALES Y EQUIPOS'!$B$61</definedName>
    <definedName name="Pintura_Exterior" localSheetId="10">'[10]LISTADO DE MATERIALES Y EQUIPOS'!$B$59</definedName>
    <definedName name="Pintura_Interior_Gl" localSheetId="10">'[10]LISTADO DE MATERIALES Y EQUIPOS'!$B$58</definedName>
    <definedName name="Piso" localSheetId="10">'[10]LISTADO DE MATERIALES Y EQUIPOS'!$B$66</definedName>
    <definedName name="PJ501XXXXX" localSheetId="10">#REF!</definedName>
    <definedName name="PJ501XXXXX" localSheetId="11">#REF!</definedName>
    <definedName name="PJ501XXXXX" localSheetId="4">#REF!</definedName>
    <definedName name="PJ501XXXXX" localSheetId="3">#REF!</definedName>
    <definedName name="PJ501XXXXX" localSheetId="1">#REF!</definedName>
    <definedName name="PJ501XXXXX" localSheetId="2">#REF!</definedName>
    <definedName name="PKHK" localSheetId="10"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zo" localSheetId="10">[15]BASES!$E$27</definedName>
    <definedName name="PlazoAIU" localSheetId="10">#REF!</definedName>
    <definedName name="PlazoAIU" localSheetId="4">#REF!</definedName>
    <definedName name="PlazoAIU" localSheetId="3">#REF!</definedName>
    <definedName name="PlazoAIU" localSheetId="1">#REF!</definedName>
    <definedName name="PlazoAIU" localSheetId="2">#REF!</definedName>
    <definedName name="PLPLUNN" localSheetId="10"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OCETAS" localSheetId="10">#REF!</definedName>
    <definedName name="POCETAS" localSheetId="4">#REF!</definedName>
    <definedName name="POCETAS" localSheetId="3">#REF!</definedName>
    <definedName name="POCETAS" localSheetId="1">#REF!</definedName>
    <definedName name="POCETAS" localSheetId="2">#REF!</definedName>
    <definedName name="POIUP" localSheetId="10"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10">#REF!</definedName>
    <definedName name="popu" localSheetId="4">#REF!</definedName>
    <definedName name="popu" localSheetId="3">#REF!</definedName>
    <definedName name="popu" localSheetId="1">#REF!</definedName>
    <definedName name="popu" localSheetId="2">#REF!</definedName>
    <definedName name="popvds" localSheetId="10"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4">#REF!</definedName>
    <definedName name="porc" localSheetId="3">#REF!</definedName>
    <definedName name="porc" localSheetId="1">#REF!</definedName>
    <definedName name="porc" localSheetId="2">#REF!</definedName>
    <definedName name="PORCE" localSheetId="10">[16]BASES!$E$26</definedName>
    <definedName name="pouig" localSheetId="10"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pppp9" localSheetId="10"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4">#REF!</definedName>
    <definedName name="PPtoNorte" localSheetId="3">#REF!</definedName>
    <definedName name="PPtoNorte" localSheetId="1">#REF!</definedName>
    <definedName name="PPtoNorte" localSheetId="2">#REF!</definedName>
    <definedName name="pqroj" localSheetId="10"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E" localSheetId="10">#REF!</definedName>
    <definedName name="PRE" localSheetId="4">#REF!</definedName>
    <definedName name="PRE" localSheetId="3">#REF!</definedName>
    <definedName name="PRE" localSheetId="1">#REF!</definedName>
    <definedName name="PRE" localSheetId="2">#REF!</definedName>
    <definedName name="Precio" localSheetId="10">#REF!</definedName>
    <definedName name="Precio" localSheetId="4">#REF!</definedName>
    <definedName name="Precio" localSheetId="3">#REF!</definedName>
    <definedName name="Precio" localSheetId="1">#REF!</definedName>
    <definedName name="Precio" localSheetId="2">#REF!</definedName>
    <definedName name="precio2" localSheetId="10">#REF!</definedName>
    <definedName name="precio2" localSheetId="4">#REF!</definedName>
    <definedName name="precio2" localSheetId="3">#REF!</definedName>
    <definedName name="precio2" localSheetId="1">#REF!</definedName>
    <definedName name="precio2" localSheetId="2">#REF!</definedName>
    <definedName name="PrecioS" localSheetId="10">#REF!</definedName>
    <definedName name="PrecioS" localSheetId="4">#REF!</definedName>
    <definedName name="PrecioS" localSheetId="3">#REF!</definedName>
    <definedName name="PrecioS" localSheetId="1">#REF!</definedName>
    <definedName name="PrecioS" localSheetId="2">#REF!</definedName>
    <definedName name="PREST" localSheetId="10">#REF!</definedName>
    <definedName name="PREST" localSheetId="4">#REF!</definedName>
    <definedName name="PREST" localSheetId="3">#REF!</definedName>
    <definedName name="PREST" localSheetId="1">#REF!</definedName>
    <definedName name="PREST" localSheetId="2">#REF!</definedName>
    <definedName name="PRIMER" localSheetId="10"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Ofic" localSheetId="10">[15]BASES!$B$31</definedName>
    <definedName name="PROG" localSheetId="8" hidden="1">#REF!</definedName>
    <definedName name="PROG" hidden="1">#REF!</definedName>
    <definedName name="programainv" localSheetId="10">CANTIDADES!ERR</definedName>
    <definedName name="programainv" localSheetId="4">'GRUPO MGA'!ERR</definedName>
    <definedName name="Proponente" localSheetId="10">#REF!</definedName>
    <definedName name="Proponente" localSheetId="11">#REF!</definedName>
    <definedName name="Proponente" localSheetId="4">#REF!</definedName>
    <definedName name="Proponente" localSheetId="3">#REF!</definedName>
    <definedName name="Proponente" localSheetId="1">#REF!</definedName>
    <definedName name="Proponente" localSheetId="2">#REF!</definedName>
    <definedName name="propuente" localSheetId="10">#REF!</definedName>
    <definedName name="propuente" localSheetId="11">#REF!</definedName>
    <definedName name="propuente" localSheetId="4">#REF!</definedName>
    <definedName name="propuente" localSheetId="3">#REF!</definedName>
    <definedName name="propuente" localSheetId="1">#REF!</definedName>
    <definedName name="propuente" localSheetId="2">#REF!</definedName>
    <definedName name="prueba" localSheetId="10">#REF!</definedName>
    <definedName name="PRUEBA" localSheetId="4">[34]!absc</definedName>
    <definedName name="PRUEBA" localSheetId="3">[34]!absc</definedName>
    <definedName name="PRUEBA" localSheetId="1">[34]!absc</definedName>
    <definedName name="PRUEBA" localSheetId="2">[34]!absc</definedName>
    <definedName name="prueba1" localSheetId="4">[34]!absc</definedName>
    <definedName name="prueba1" localSheetId="3">[34]!absc</definedName>
    <definedName name="prueba1" localSheetId="1">[34]!absc</definedName>
    <definedName name="prueba1" localSheetId="2">[34]!absc</definedName>
    <definedName name="PRUEBA2" localSheetId="10">#REF!</definedName>
    <definedName name="PRUEBA2" localSheetId="4">#REF!</definedName>
    <definedName name="PRUEBA2" localSheetId="3">#REF!</definedName>
    <definedName name="PRUEBA2" localSheetId="1">#REF!</definedName>
    <definedName name="PRUEBA2" localSheetId="2">#REF!</definedName>
    <definedName name="ptope" localSheetId="10"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uerta_Ventana" localSheetId="10">'[10]LISTADO DE MATERIALES Y EQUIPOS'!$B$88</definedName>
    <definedName name="Puntilla_x_500gr" localSheetId="10">'[10]LISTADO DE MATERIALES Y EQUIPOS'!$B$24</definedName>
    <definedName name="Q" localSheetId="10">#REF!</definedName>
    <definedName name="q" localSheetId="7" hidden="1">{"via1",#N/A,TRUE,"general";"via2",#N/A,TRUE,"general";"via3",#N/A,TRUE,"general"}</definedName>
    <definedName name="q" localSheetId="8" hidden="1">{"via1",#N/A,TRUE,"general";"via2",#N/A,TRUE,"general";"via3",#N/A,TRUE,"general"}</definedName>
    <definedName name="Q" localSheetId="4">#REF!</definedName>
    <definedName name="Q" localSheetId="3">#REF!</definedName>
    <definedName name="Q" localSheetId="1">#REF!</definedName>
    <definedName name="Q" localSheetId="2">#REF!</definedName>
    <definedName name="q1q1q" localSheetId="10"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10">#REF!</definedName>
    <definedName name="qaz" localSheetId="4">#REF!</definedName>
    <definedName name="qaz" localSheetId="3">#REF!</definedName>
    <definedName name="qaz" localSheetId="1">#REF!</definedName>
    <definedName name="qaz" localSheetId="2">#REF!</definedName>
    <definedName name="qedcd" localSheetId="10"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10">CANTIDADES!ERR</definedName>
    <definedName name="QWERTY" localSheetId="4">'GRUPO MGA'!ERR</definedName>
    <definedName name="qwqwqwj" localSheetId="10"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ana_o_canguro" localSheetId="10">'[10]LISTADO DE MATERIALES Y EQUIPOS'!$B$33</definedName>
    <definedName name="rege" localSheetId="10"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10">CANTIDADES!ERR</definedName>
    <definedName name="REICIO" localSheetId="4">'GRUPO MGA'!ERR</definedName>
    <definedName name="reinicio" localSheetId="10">CANTIDADES!ERR</definedName>
    <definedName name="reinicio" localSheetId="4">'GRUPO MGA'!ERR</definedName>
    <definedName name="REJHE" localSheetId="10"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10">#REF!</definedName>
    <definedName name="rell" localSheetId="11">#REF!</definedName>
    <definedName name="rell" localSheetId="4">#REF!</definedName>
    <definedName name="rell" localSheetId="3">#REF!</definedName>
    <definedName name="rell" localSheetId="1">#REF!</definedName>
    <definedName name="rell" localSheetId="2">#REF!</definedName>
    <definedName name="rer" localSheetId="10"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U" localSheetId="10">#REF!</definedName>
    <definedName name="RESU" localSheetId="4">#REF!</definedName>
    <definedName name="RESU" localSheetId="3">#REF!</definedName>
    <definedName name="RESU" localSheetId="1">#REF!</definedName>
    <definedName name="RESU" localSheetId="2">#REF!</definedName>
    <definedName name="Retenc" localSheetId="10">[15]BASES!$E$31</definedName>
    <definedName name="RETTRE" localSheetId="10"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ef" localSheetId="10">#REF!</definedName>
    <definedName name="rfref" localSheetId="4">#REF!</definedName>
    <definedName name="rfref" localSheetId="3">#REF!</definedName>
    <definedName name="rfref" localSheetId="1">#REF!</definedName>
    <definedName name="rfref" localSheetId="2">#REF!</definedName>
    <definedName name="rfrf" localSheetId="10"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j" localSheetId="10"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r" localSheetId="10">CANTIDADES!ERR</definedName>
    <definedName name="rr" localSheetId="4">'GRUPO MGA'!ERR</definedName>
    <definedName name="rrr" localSheetId="10"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10">#REF!</definedName>
    <definedName name="s" localSheetId="7" hidden="1">{"via1",#N/A,TRUE,"general";"via2",#N/A,TRUE,"general";"via3",#N/A,TRUE,"general"}</definedName>
    <definedName name="s" localSheetId="8" hidden="1">{"via1",#N/A,TRUE,"general";"via2",#N/A,TRUE,"general";"via3",#N/A,TRUE,"general"}</definedName>
    <definedName name="s" localSheetId="4">'GRUPO MGA'!ERR</definedName>
    <definedName name="saa" localSheetId="10"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10">CANTIDADES!ERR</definedName>
    <definedName name="salarios" localSheetId="4">'GRUPO MGA'!ERR</definedName>
    <definedName name="SalMinimo" localSheetId="10">[15]BASES!$E$41</definedName>
    <definedName name="sbgfbgdr" localSheetId="10"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d" localSheetId="10"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asdasd" localSheetId="10">#REF!</definedName>
    <definedName name="sdasdasdasd" localSheetId="4">#REF!</definedName>
    <definedName name="sdasdasdasd" localSheetId="3">#REF!</definedName>
    <definedName name="sdasdasdasd" localSheetId="1">#REF!</definedName>
    <definedName name="sdasdasdasd" localSheetId="2">#REF!</definedName>
    <definedName name="sdasdf" localSheetId="10"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f" localSheetId="10">#REF!</definedName>
    <definedName name="sdf" localSheetId="4">#REF!</definedName>
    <definedName name="sdf" localSheetId="3">#REF!</definedName>
    <definedName name="sdf" localSheetId="1">#REF!</definedName>
    <definedName name="sdf" localSheetId="2">#REF!</definedName>
    <definedName name="SDFCE" localSheetId="10"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4">#REF!</definedName>
    <definedName name="sdfsd" localSheetId="3">#REF!</definedName>
    <definedName name="sdfsd" localSheetId="1">#REF!</definedName>
    <definedName name="sdfsd" localSheetId="2">#REF!</definedName>
    <definedName name="sdfsd4" localSheetId="10"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ECTOR" localSheetId="10">#REF!</definedName>
    <definedName name="SECTOR" localSheetId="4">#REF!</definedName>
    <definedName name="SECTOR" localSheetId="3">#REF!</definedName>
    <definedName name="SECTOR" localSheetId="1">#REF!</definedName>
    <definedName name="SECTOR" localSheetId="2">#REF!</definedName>
    <definedName name="sell" localSheetId="10">#REF!</definedName>
    <definedName name="sell" localSheetId="11">#REF!</definedName>
    <definedName name="sell" localSheetId="4">#REF!</definedName>
    <definedName name="sell" localSheetId="3">#REF!</definedName>
    <definedName name="sell" localSheetId="1">#REF!</definedName>
    <definedName name="sell" localSheetId="2">#REF!</definedName>
    <definedName name="SERO" localSheetId="10">CANTIDADES!ERR</definedName>
    <definedName name="SERO" localSheetId="4">'GRUPO MGA'!ERR</definedName>
    <definedName name="setrj" localSheetId="10"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asf" localSheetId="10"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I" localSheetId="10">CANTIDADES!ERR</definedName>
    <definedName name="SI" localSheetId="4">'GRUPO MGA'!ERR</definedName>
    <definedName name="sino" localSheetId="10">#REF!</definedName>
    <definedName name="sino" localSheetId="11">#REF!</definedName>
    <definedName name="sino" localSheetId="4">#REF!</definedName>
    <definedName name="sino" localSheetId="3">#REF!</definedName>
    <definedName name="sino" localSheetId="1">#REF!</definedName>
    <definedName name="sino" localSheetId="2">#REF!</definedName>
    <definedName name="SISISIS" localSheetId="10">CANTIDADES!ERR</definedName>
    <definedName name="SISISIS" localSheetId="4">'GRUPO MGA'!ERR</definedName>
    <definedName name="Soldadura" localSheetId="10">'[10]LISTADO DE MATERIALES Y EQUIPOS'!$B$110</definedName>
    <definedName name="srwrwr" localSheetId="10"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4">#REF!</definedName>
    <definedName name="SS" localSheetId="3">#REF!</definedName>
    <definedName name="SS" localSheetId="1">#REF!</definedName>
    <definedName name="SS" localSheetId="2">#REF!</definedName>
    <definedName name="sss" localSheetId="10">#REF!</definedName>
    <definedName name="sss" localSheetId="4">#REF!</definedName>
    <definedName name="sss" localSheetId="3">#REF!</definedName>
    <definedName name="sss" localSheetId="1">#REF!</definedName>
    <definedName name="sss" localSheetId="2">#REF!</definedName>
    <definedName name="SSSS" localSheetId="10">CANTIDADES!ERR</definedName>
    <definedName name="SSSS" localSheetId="4">'GRUPO MGA'!ERR</definedName>
    <definedName name="sssss7" localSheetId="10"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A" localSheetId="10">'[35]SUB APU'!$A$1:$D$65536</definedName>
    <definedName name="SUELLEN" localSheetId="3">#REF!</definedName>
    <definedName name="SUELLEN" localSheetId="1">#REF!</definedName>
    <definedName name="SUELLEN" localSheetId="2">#REF!</definedName>
    <definedName name="suma" localSheetId="10">[19]Hoja1!$F$60</definedName>
    <definedName name="Summary" localSheetId="10">#REF!</definedName>
    <definedName name="Summary" localSheetId="4">#REF!</definedName>
    <definedName name="Summary" localSheetId="3">#REF!</definedName>
    <definedName name="Summary" localSheetId="1">#REF!</definedName>
    <definedName name="Summary" localSheetId="2">#REF!</definedName>
    <definedName name="sw" localSheetId="10">CANTIDADES!ERR</definedName>
    <definedName name="sw" localSheetId="4">'GRUPO MGA'!ERR</definedName>
    <definedName name="swsw" localSheetId="10"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10">[3]!absc</definedName>
    <definedName name="t" localSheetId="4">[4]!absc</definedName>
    <definedName name="t" localSheetId="3">[4]!absc</definedName>
    <definedName name="t" localSheetId="1">[4]!absc</definedName>
    <definedName name="t" localSheetId="2">[4]!absc</definedName>
    <definedName name="t5t5" localSheetId="10"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LA" localSheetId="10">#REF!</definedName>
    <definedName name="TABLA" localSheetId="4">#REF!</definedName>
    <definedName name="TABLA" localSheetId="3">#REF!</definedName>
    <definedName name="TABLA" localSheetId="1">#REF!</definedName>
    <definedName name="TABLA" localSheetId="2">#REF!</definedName>
    <definedName name="Tablero_de_24_circutos_trsifasico" localSheetId="10">'[10]LISTADO DE MATERIALES Y EQUIPOS'!$B$98</definedName>
    <definedName name="Tarifa_km3" localSheetId="10">'[10]LISTADO DE MATERIALES Y EQUIPOS'!$B$47</definedName>
    <definedName name="TARIFAS" localSheetId="10">[20]TARIFAS!$A$1:$F$52</definedName>
    <definedName name="tdy" localSheetId="10"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ja_metalica_arquitectonica_trapez__0_73_3_66" localSheetId="10">'[10]LISTADO DE MATERIALES Y EQUIPOS'!$B$57</definedName>
    <definedName name="TER" localSheetId="10">CANTIDADES!ERR</definedName>
    <definedName name="TER" localSheetId="4">'GRUPO MGA'!ERR</definedName>
    <definedName name="TERM" localSheetId="10">CANTIDADES!ERR</definedName>
    <definedName name="TERM" localSheetId="4">'GRUPO MGA'!ERR</definedName>
    <definedName name="TÉRMINOS" localSheetId="10">CANTIDADES!ERR</definedName>
    <definedName name="TÉRMINOS" localSheetId="4">'GRUPO MGA'!ERR</definedName>
    <definedName name="tewst" localSheetId="10"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o" localSheetId="10">#REF!</definedName>
    <definedName name="teyo" localSheetId="11">#REF!</definedName>
    <definedName name="teyo" localSheetId="4">#REF!</definedName>
    <definedName name="teyo" localSheetId="3">#REF!</definedName>
    <definedName name="teyo" localSheetId="1">#REF!</definedName>
    <definedName name="teyo" localSheetId="2">#REF!</definedName>
    <definedName name="teytrh" localSheetId="10"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fapu" localSheetId="10">#REF!</definedName>
    <definedName name="tfapu" localSheetId="4">#REF!</definedName>
    <definedName name="tfapu" localSheetId="3">#REF!</definedName>
    <definedName name="tfapu" localSheetId="1">#REF!</definedName>
    <definedName name="tfapu" localSheetId="2">#REF!</definedName>
    <definedName name="thdh" localSheetId="10"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inner" localSheetId="10">'[10]LISTADO DE MATERIALES Y EQUIPOS'!$B$62</definedName>
    <definedName name="thtj" localSheetId="10"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 localSheetId="10">[16]BASES!$E$27</definedName>
    <definedName name="TITULO" localSheetId="10">#REF!</definedName>
    <definedName name="TITULO" localSheetId="4">#REF!</definedName>
    <definedName name="TITULO" localSheetId="3">#REF!</definedName>
    <definedName name="TITULO" localSheetId="1">#REF!</definedName>
    <definedName name="TITULO" localSheetId="2">#REF!</definedName>
    <definedName name="_xlnm.Print_Titles" localSheetId="9">'Archivo señalización'!$1:$8</definedName>
    <definedName name="_xlnm.Print_Titles" localSheetId="0">'CANT OBRAS'!$3:$4</definedName>
    <definedName name="_xlnm.Print_Titles" localSheetId="10">CANTIDADES!$1:$8</definedName>
    <definedName name="_xlnm.Print_Titles" localSheetId="5">'Cortes y Llenos'!$1:$3</definedName>
    <definedName name="_xlnm.Print_Titles" localSheetId="1">'PRESUPUESTO TOTAL  (prueba)'!$2:$6</definedName>
    <definedName name="_xlnm.Print_Titles" localSheetId="2">'PRESUPUESTO TOTAL (2)'!$2:$6</definedName>
    <definedName name="Títulos_a_imprimir_IM" localSheetId="10">#REF!</definedName>
    <definedName name="Títulos_a_imprimir_IM" localSheetId="4">#REF!</definedName>
    <definedName name="Títulos_a_imprimir_IM" localSheetId="3">#REF!</definedName>
    <definedName name="Títulos_a_imprimir_IM" localSheetId="1">#REF!</definedName>
    <definedName name="Títulos_a_imprimir_IM" localSheetId="2">#REF!</definedName>
    <definedName name="Tomacorriente_Doble" localSheetId="10">'[10]LISTADO DE MATERIALES Y EQUIPOS'!$B$114</definedName>
    <definedName name="TORNILLO_PARA_ESTRUCTURAS_7_X_7_16" localSheetId="10">'[10]LISTADO DE MATERIALES Y EQUIPOS'!$B$104</definedName>
    <definedName name="TORNILLO_PARA_LAMINAS_6_X_1" localSheetId="10">'[10]LISTADO DE MATERIALES Y EQUIPOS'!$B$103</definedName>
    <definedName name="tortas" localSheetId="10"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AL" localSheetId="10">#REF!</definedName>
    <definedName name="TOTAL" localSheetId="4">#REF!</definedName>
    <definedName name="TOTAL" localSheetId="3">#REF!</definedName>
    <definedName name="TOTAL" localSheetId="1">#REF!</definedName>
    <definedName name="TOTAL" localSheetId="2">#REF!</definedName>
    <definedName name="tr" localSheetId="10"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T" localSheetId="10">[36]desmonte!$E$48</definedName>
    <definedName name="trest" localSheetId="10"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4">#REF!</definedName>
    <definedName name="TtCD" localSheetId="3">#REF!</definedName>
    <definedName name="TtCD" localSheetId="1">#REF!</definedName>
    <definedName name="TtCD" localSheetId="2">#REF!</definedName>
    <definedName name="TTR" localSheetId="10"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 localSheetId="10">#REF!</definedName>
    <definedName name="tub" localSheetId="11">#REF!</definedName>
    <definedName name="tub" localSheetId="4">#REF!</definedName>
    <definedName name="tub" localSheetId="3">#REF!</definedName>
    <definedName name="tub" localSheetId="1">#REF!</definedName>
    <definedName name="tub" localSheetId="2">#REF!</definedName>
    <definedName name="TUBER" localSheetId="10">#REF!</definedName>
    <definedName name="TUBER" localSheetId="11">#REF!</definedName>
    <definedName name="TUBER" localSheetId="4">#REF!</definedName>
    <definedName name="TUBER" localSheetId="3">#REF!</definedName>
    <definedName name="TUBER" localSheetId="1">#REF!</definedName>
    <definedName name="TUBER" localSheetId="2">#REF!</definedName>
    <definedName name="tuberia" localSheetId="10">#REF!</definedName>
    <definedName name="tuberia" localSheetId="11">#REF!</definedName>
    <definedName name="tuberia" localSheetId="4">#REF!</definedName>
    <definedName name="tuberia" localSheetId="3">#REF!</definedName>
    <definedName name="tuberia" localSheetId="1">#REF!</definedName>
    <definedName name="tuberia" localSheetId="2">#REF!</definedName>
    <definedName name="Tuberia_Conduit_1_2" localSheetId="10">'[10]LISTADO DE MATERIALES Y EQUIPOS'!$B$72</definedName>
    <definedName name="Tuberia_Conduit_1_EMT" localSheetId="10">'[10]LISTADO DE MATERIALES Y EQUIPOS'!$B$79</definedName>
    <definedName name="tubfilapu" localSheetId="10">'[18]A. P. U.'!#REF!</definedName>
    <definedName name="tubfiltro" localSheetId="10">#REF!</definedName>
    <definedName name="tubfiltro" localSheetId="4">#REF!</definedName>
    <definedName name="tubfiltro" localSheetId="3">#REF!</definedName>
    <definedName name="tubfiltro" localSheetId="1">#REF!</definedName>
    <definedName name="tubfiltro" localSheetId="2">#REF!</definedName>
    <definedName name="Tubo_conduit_pvc_1" localSheetId="10">'[10]LISTADO DE MATERIALES Y EQUIPOS'!$B$121</definedName>
    <definedName name="tur" localSheetId="10"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uya" localSheetId="10">#REF!</definedName>
    <definedName name="tuya" localSheetId="11">#REF!</definedName>
    <definedName name="tuya" localSheetId="4">#REF!</definedName>
    <definedName name="tuya" localSheetId="3">#REF!</definedName>
    <definedName name="tuya" localSheetId="1">#REF!</definedName>
    <definedName name="tuya" localSheetId="2">#REF!</definedName>
    <definedName name="twer" localSheetId="10"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10">#REF!</definedName>
    <definedName name="U" localSheetId="4">#REF!</definedName>
    <definedName name="U" localSheetId="3">#REF!</definedName>
    <definedName name="U" localSheetId="1">#REF!</definedName>
    <definedName name="U" localSheetId="2">#REF!</definedName>
    <definedName name="u3u" localSheetId="10"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 localSheetId="10">#REF!</definedName>
    <definedName name="ub" localSheetId="11">#REF!</definedName>
    <definedName name="ub" localSheetId="4">#REF!</definedName>
    <definedName name="ub" localSheetId="3">#REF!</definedName>
    <definedName name="ub" localSheetId="1">#REF!</definedName>
    <definedName name="ub" localSheetId="2">#REF!</definedName>
    <definedName name="Ubic" localSheetId="10">#REF!</definedName>
    <definedName name="Ubic" localSheetId="11">#REF!</definedName>
    <definedName name="Ubic" localSheetId="4">#REF!</definedName>
    <definedName name="Ubic" localSheetId="3">#REF!</definedName>
    <definedName name="Ubic" localSheetId="1">#REF!</definedName>
    <definedName name="Ubic" localSheetId="2">#REF!</definedName>
    <definedName name="Ubicación" localSheetId="10">#REF!</definedName>
    <definedName name="Ubicación" localSheetId="11">#REF!</definedName>
    <definedName name="Ubicación" localSheetId="4">#REF!</definedName>
    <definedName name="Ubicación" localSheetId="3">#REF!</definedName>
    <definedName name="Ubicación" localSheetId="1">#REF!</definedName>
    <definedName name="Ubicación" localSheetId="2">#REF!</definedName>
    <definedName name="UI" localSheetId="10"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n." localSheetId="10">#REF!</definedName>
    <definedName name="Un." localSheetId="11">#REF!</definedName>
    <definedName name="Un." localSheetId="4">#REF!</definedName>
    <definedName name="Un." localSheetId="3">#REF!</definedName>
    <definedName name="Un." localSheetId="1">#REF!</definedName>
    <definedName name="Un." localSheetId="2">#REF!</definedName>
    <definedName name="Unidades" localSheetId="10">[37]Presup_Cancha!$J$13:$J$17</definedName>
    <definedName name="unit" localSheetId="10">#REF!</definedName>
    <definedName name="unit" localSheetId="11">#REF!</definedName>
    <definedName name="unit" localSheetId="4">#REF!</definedName>
    <definedName name="unit" localSheetId="3">#REF!</definedName>
    <definedName name="unit" localSheetId="1">#REF!</definedName>
    <definedName name="unit" localSheetId="2">#REF!</definedName>
    <definedName name="Unitarios" localSheetId="10">#REF!</definedName>
    <definedName name="Unitarios" localSheetId="11">#REF!</definedName>
    <definedName name="Unitarios" localSheetId="4">#REF!</definedName>
    <definedName name="Unitarios" localSheetId="3">#REF!</definedName>
    <definedName name="Unitarios" localSheetId="1">#REF!</definedName>
    <definedName name="Unitarios" localSheetId="2">#REF!</definedName>
    <definedName name="uno" localSheetId="10">CANTIDADES!ERR</definedName>
    <definedName name="uno" localSheetId="4">'GRUPO MGA'!ERR</definedName>
    <definedName name="UOUIV" localSheetId="10"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10">CANTIDADES!ERR</definedName>
    <definedName name="uriel" localSheetId="4">'GRUPO MGA'!ERR</definedName>
    <definedName name="uryur" localSheetId="10"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TL" localSheetId="10">[7]otros!$C$4</definedName>
    <definedName name="uu" localSheetId="10"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wkap" localSheetId="10"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10">#REF!</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 localSheetId="10">'[38]VIGAS AEREAS'!$B$27:$G$33</definedName>
    <definedName name="VACON" localSheetId="10">'[38]VIGAS AEREAS'!$H$37:$H$60</definedName>
    <definedName name="VALDES" localSheetId="10">#REF!</definedName>
    <definedName name="VALDES" localSheetId="4">#REF!</definedName>
    <definedName name="VALDES" localSheetId="3">#REF!</definedName>
    <definedName name="VALDES" localSheetId="1">#REF!</definedName>
    <definedName name="VALDES" localSheetId="2">#REF!</definedName>
    <definedName name="VALNG" localSheetId="10">'[38]VIGAS AEREAS'!$K$37:$K$60</definedName>
    <definedName name="valor1" localSheetId="10">#REF!</definedName>
    <definedName name="valor1" localSheetId="4">#REF!</definedName>
    <definedName name="valor1" localSheetId="3">#REF!</definedName>
    <definedName name="valor1" localSheetId="1">#REF!</definedName>
    <definedName name="valor1" localSheetId="2">#REF!</definedName>
    <definedName name="valor2" localSheetId="10">#REF!</definedName>
    <definedName name="valor2" localSheetId="4">#REF!</definedName>
    <definedName name="valor2" localSheetId="3">#REF!</definedName>
    <definedName name="valor2" localSheetId="1">#REF!</definedName>
    <definedName name="valor2" localSheetId="2">#REF!</definedName>
    <definedName name="VALOR3" localSheetId="10">#REF!</definedName>
    <definedName name="VALOR3" localSheetId="4">#REF!</definedName>
    <definedName name="VALOR3" localSheetId="3">#REF!</definedName>
    <definedName name="VALOR3" localSheetId="1">#REF!</definedName>
    <definedName name="VALOR3" localSheetId="2">#REF!</definedName>
    <definedName name="VAML" localSheetId="10">'[38]VIGAS AEREAS'!$L$37:$L$60</definedName>
    <definedName name="vaquita" hidden="1">{"PRES REHAB ARM-PER POR ITEMS  KM A KM",#N/A,TRUE,"Rehabilitacion Arm-Per"}</definedName>
    <definedName name="vas" localSheetId="3">#REF!</definedName>
    <definedName name="vas" localSheetId="1">#REF!</definedName>
    <definedName name="vas" localSheetId="2">#REF!</definedName>
    <definedName name="vbvbvbvb" localSheetId="10"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dfvuio" localSheetId="10"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10">#REF!</definedName>
    <definedName name="VentaAiu" localSheetId="4">#REF!</definedName>
    <definedName name="VentaAiu" localSheetId="3">#REF!</definedName>
    <definedName name="VentaAiu" localSheetId="1">#REF!</definedName>
    <definedName name="VentaAiu" localSheetId="2">#REF!</definedName>
    <definedName name="Ventana_de_aluminio" localSheetId="10">'[10]LISTADO DE MATERIALES Y EQUIPOS'!$B$87</definedName>
    <definedName name="VENTANAS" localSheetId="10">#REF!</definedName>
    <definedName name="VENTANAS" localSheetId="4">#REF!</definedName>
    <definedName name="VENTANAS" localSheetId="3">#REF!</definedName>
    <definedName name="VENTANAS" localSheetId="1">#REF!</definedName>
    <definedName name="VENTANAS" localSheetId="2">#REF!</definedName>
    <definedName name="vfbgnhyt" localSheetId="10"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k" localSheetId="10"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olco" localSheetId="10">'[10]LISTADO DE MATERIALES Y EQUIPOS'!$B$42</definedName>
    <definedName name="vsdfj" localSheetId="10"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V" localSheetId="10">#REF!</definedName>
    <definedName name="VVV" localSheetId="4">#REF!</definedName>
    <definedName name="VVV" localSheetId="3">#REF!</definedName>
    <definedName name="VVV" localSheetId="1">#REF!</definedName>
    <definedName name="VVV" localSheetId="2">#REF!</definedName>
    <definedName name="vvvvt" localSheetId="10"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DFSDF" localSheetId="10">'[17]Res-Accide-10'!#REF!</definedName>
    <definedName name="WDFSDF" localSheetId="4">'[24]Res-Accide-10'!#REF!</definedName>
    <definedName name="WDFSDF" localSheetId="3">'[24]Res-Accide-10'!#REF!</definedName>
    <definedName name="WDFSDF" localSheetId="1">'[24]Res-Accide-10'!#REF!</definedName>
    <definedName name="WDFSDF" localSheetId="2">'[24]Res-Accide-10'!#REF!</definedName>
    <definedName name="WEFWE" localSheetId="10">'[17]Res-Accide-10'!#REF!</definedName>
    <definedName name="WEFWE" localSheetId="4">'[24]Res-Accide-10'!#REF!</definedName>
    <definedName name="WEFWE" localSheetId="3">'[24]Res-Accide-10'!#REF!</definedName>
    <definedName name="WEFWE" localSheetId="1">'[24]Res-Accide-10'!#REF!</definedName>
    <definedName name="WEFWE" localSheetId="2">'[24]Res-Accide-10'!#REF!</definedName>
    <definedName name="WER" localSheetId="10">'[17]Res-Accide-10'!$S$2:$S$7</definedName>
    <definedName name="werew" localSheetId="10"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10">'[17]Res-Accide-10'!#REF!</definedName>
    <definedName name="WILSON" localSheetId="4">'[24]Res-Accide-10'!#REF!</definedName>
    <definedName name="WILSON" localSheetId="3">'[24]Res-Accide-10'!#REF!</definedName>
    <definedName name="WILSON" localSheetId="1">'[24]Res-Accide-10'!#REF!</definedName>
    <definedName name="WILSON" localSheetId="2">'[24]Res-Accide-10'!#REF!</definedName>
    <definedName name="wlkfaopodhwpuh" localSheetId="3">[1]INSUMOS!#REF!</definedName>
    <definedName name="wlkfaopodhwpuh" localSheetId="1">[1]INSUMOS!#REF!</definedName>
    <definedName name="wlkfaopodhwpuh" localSheetId="2">[1]INSUMOS!#REF!</definedName>
    <definedName name="WQEEWQ" localSheetId="10"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10"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10"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ERWEER" localSheetId="10">'[23]COSTOS OFICINA'!#REF!</definedName>
    <definedName name="WSERWEER" localSheetId="4">'[23]COSTOS OFICINA'!#REF!</definedName>
    <definedName name="WSERWEER" localSheetId="3">'[23]COSTOS OFICINA'!#REF!</definedName>
    <definedName name="WSERWEER" localSheetId="1">'[23]COSTOS OFICINA'!#REF!</definedName>
    <definedName name="WSERWEER" localSheetId="2">'[23]COSTOS OFICINA'!#REF!</definedName>
    <definedName name="wsnhed" localSheetId="10"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ded3" localSheetId="10"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 localSheetId="10">#REF!</definedName>
    <definedName name="wwww" localSheetId="4">#REF!</definedName>
    <definedName name="wwww" localSheetId="3">#REF!</definedName>
    <definedName name="wwww" localSheetId="1">#REF!</definedName>
    <definedName name="wwww" localSheetId="2">#REF!</definedName>
    <definedName name="wwwwe" localSheetId="10"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X.X.X.X.X" localSheetId="10">#REF!</definedName>
    <definedName name="X.X.X.X.X.X" localSheetId="11">#REF!</definedName>
    <definedName name="X.X.X.X.X.X" localSheetId="4">#REF!</definedName>
    <definedName name="X.X.X.X.X.X" localSheetId="3">#REF!</definedName>
    <definedName name="X.X.X.X.X.X" localSheetId="1">#REF!</definedName>
    <definedName name="X.X.X.X.X.X" localSheetId="2">#REF!</definedName>
    <definedName name="xcbvbs" localSheetId="10"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NXNXNXNXNX" localSheetId="10">#REF!</definedName>
    <definedName name="XNXNXNXNXNX" localSheetId="11">#REF!</definedName>
    <definedName name="XNXNXNXNXNX" localSheetId="4">#REF!</definedName>
    <definedName name="XNXNXNXNXNX" localSheetId="3">#REF!</definedName>
    <definedName name="XNXNXNXNXNX" localSheetId="1">#REF!</definedName>
    <definedName name="XNXNXNXNXNX" localSheetId="2">#REF!</definedName>
    <definedName name="xsxs" localSheetId="10"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10">'[29]A. P. U.'!#REF!</definedName>
    <definedName name="xxfg" localSheetId="10"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 localSheetId="10">#REF!</definedName>
    <definedName name="XXX" localSheetId="4">#REF!</definedName>
    <definedName name="XXX" localSheetId="3">#REF!</definedName>
    <definedName name="XXX" localSheetId="1">#REF!</definedName>
    <definedName name="XXX" localSheetId="2">#REF!</definedName>
    <definedName name="xxxx" localSheetId="10">#REF!</definedName>
    <definedName name="xxxx" localSheetId="11">#REF!</definedName>
    <definedName name="xxxx" localSheetId="4">#REF!</definedName>
    <definedName name="xxxx" localSheetId="3">#REF!</definedName>
    <definedName name="xxxx" localSheetId="1">#REF!</definedName>
    <definedName name="xxxx" localSheetId="2">#REF!</definedName>
    <definedName name="XXXXX" localSheetId="10">#REF!</definedName>
    <definedName name="XXXXX" localSheetId="11">#REF!</definedName>
    <definedName name="XXXXX" localSheetId="4">#REF!</definedName>
    <definedName name="XXXXX" localSheetId="3">#REF!</definedName>
    <definedName name="XXXXX" localSheetId="1">#REF!</definedName>
    <definedName name="XXXXX" localSheetId="2">#REF!</definedName>
    <definedName name="xxxxxds" localSheetId="10"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cxxxx" hidden="1">"C:\C-314\VOLUMENES\volfin4.mdb"</definedName>
    <definedName name="XXXXXXXX" localSheetId="10">#REF!</definedName>
    <definedName name="XXXXXXXX" localSheetId="11">#REF!</definedName>
    <definedName name="XXXXXXXX" localSheetId="4">#REF!</definedName>
    <definedName name="XXXXXXXX" localSheetId="3">#REF!</definedName>
    <definedName name="XXXXXXXX" localSheetId="1">#REF!</definedName>
    <definedName name="XXXXXXXX" localSheetId="2">#REF!</definedName>
    <definedName name="XXXXXXXXXX" localSheetId="10">#REF!</definedName>
    <definedName name="XXXXXXXXXX" localSheetId="4">#REF!</definedName>
    <definedName name="XXXXXXXXXX" localSheetId="3">#REF!</definedName>
    <definedName name="XXXXXXXXXX" localSheetId="1">#REF!</definedName>
    <definedName name="XXXXXXXXXX" localSheetId="2">#REF!</definedName>
    <definedName name="xxxxxxxxxx29" localSheetId="10"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 localSheetId="10">#REF!</definedName>
    <definedName name="XXXXXXXXXXX" localSheetId="11">#REF!</definedName>
    <definedName name="XXXXXXXXXXX" localSheetId="4">#REF!</definedName>
    <definedName name="XXXXXXXXXXX" localSheetId="3">#REF!</definedName>
    <definedName name="XXXXXXXXXXX" localSheetId="1">#REF!</definedName>
    <definedName name="XXXXXXXXXXX" localSheetId="2">#REF!</definedName>
    <definedName name="XXXXXXXXXXXX" localSheetId="10">#REF!</definedName>
    <definedName name="XXXXXXXXXXXX" localSheetId="4">#REF!</definedName>
    <definedName name="XXXXXXXXXXXX" localSheetId="3">#REF!</definedName>
    <definedName name="XXXXXXXXXXXX" localSheetId="1">#REF!</definedName>
    <definedName name="XXXXXXXXXXXX" localSheetId="2">#REF!</definedName>
    <definedName name="xxxxxxxxxxxxxxxxxxxxxxxxxxxxx" localSheetId="10">#REF!</definedName>
    <definedName name="xxxxxxxxxxxxxxxxxxxxxxxxxxxxx" localSheetId="11">#REF!</definedName>
    <definedName name="xxxxxxxxxxxxxxxxxxxxxxxxxxxxx" localSheetId="4">#REF!</definedName>
    <definedName name="xxxxxxxxxxxxxxxxxxxxxxxxxxxxx" localSheetId="3">#REF!</definedName>
    <definedName name="xxxxxxxxxxxxxxxxxxxxxxxxxxxxx" localSheetId="1">#REF!</definedName>
    <definedName name="xxxxxxxxxxxxxxxxxxxxxxxxxxxxx" localSheetId="2">#REF!</definedName>
    <definedName name="XZXZV" localSheetId="10"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10">[8]!absc</definedName>
    <definedName name="Y" localSheetId="4">[9]!absc</definedName>
    <definedName name="Y" localSheetId="3">[9]!absc</definedName>
    <definedName name="Y" localSheetId="1">[9]!absc</definedName>
    <definedName name="Y" localSheetId="2">[9]!absc</definedName>
    <definedName name="y6y6" localSheetId="10"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10">#REF!</definedName>
    <definedName name="YA" localSheetId="4">#REF!</definedName>
    <definedName name="YA" localSheetId="3">#REF!</definedName>
    <definedName name="YA" localSheetId="1">#REF!</definedName>
    <definedName name="YA" localSheetId="2">#REF!</definedName>
    <definedName name="yery" localSheetId="10"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a" localSheetId="10">#REF!</definedName>
    <definedName name="yoya" localSheetId="11">#REF!</definedName>
    <definedName name="yoya" localSheetId="4">#REF!</definedName>
    <definedName name="yoya" localSheetId="3">#REF!</definedName>
    <definedName name="yoya" localSheetId="1">#REF!</definedName>
    <definedName name="yoya" localSheetId="2">#REF!</definedName>
    <definedName name="yoyo" localSheetId="10">#REF!</definedName>
    <definedName name="yoyo" localSheetId="11">#REF!</definedName>
    <definedName name="yoyo" localSheetId="4">#REF!</definedName>
    <definedName name="yoyo" localSheetId="3">#REF!</definedName>
    <definedName name="yoyo" localSheetId="1">#REF!</definedName>
    <definedName name="yoyo" localSheetId="2">#REF!</definedName>
    <definedName name="YQYQY" localSheetId="10">#REF!</definedName>
    <definedName name="YQYQY" localSheetId="11">#REF!</definedName>
    <definedName name="YQYQY" localSheetId="4">#REF!</definedName>
    <definedName name="YQYQY" localSheetId="3">#REF!</definedName>
    <definedName name="YQYQY" localSheetId="1">#REF!</definedName>
    <definedName name="YQYQY" localSheetId="2">#REF!</definedName>
    <definedName name="yrey" localSheetId="10"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BYYBBYY" localSheetId="10">#REF!</definedName>
    <definedName name="YYBYYBBYY" localSheetId="11">#REF!</definedName>
    <definedName name="YYBYYBBYY" localSheetId="4">#REF!</definedName>
    <definedName name="YYBYYBBYY" localSheetId="3">#REF!</definedName>
    <definedName name="YYBYYBBYY" localSheetId="1">#REF!</definedName>
    <definedName name="YYBYYBBYY" localSheetId="2">#REF!</definedName>
    <definedName name="yyy" localSheetId="10"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 localSheetId="10">#REF!</definedName>
    <definedName name="z" localSheetId="4">#REF!</definedName>
    <definedName name="z" localSheetId="3">#REF!</definedName>
    <definedName name="z" localSheetId="1">#REF!</definedName>
    <definedName name="z" localSheetId="2">#REF!</definedName>
    <definedName name="zdervr" localSheetId="10"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10">#REF!</definedName>
    <definedName name="ZDF" localSheetId="4">#REF!</definedName>
    <definedName name="ZDF" localSheetId="3">#REF!</definedName>
    <definedName name="ZDF" localSheetId="1">#REF!</definedName>
    <definedName name="ZDF" localSheetId="2">#REF!</definedName>
    <definedName name="zx" localSheetId="10">CANTIDADES!ERR</definedName>
    <definedName name="zx" localSheetId="4">'GRUPO MGA'!ERR</definedName>
    <definedName name="zxczds" localSheetId="10"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10">'[18]A. P. U.'!#REF!</definedName>
  </definedNames>
  <calcPr calcId="162913" iterate="1"/>
</workbook>
</file>

<file path=xl/calcChain.xml><?xml version="1.0" encoding="utf-8"?>
<calcChain xmlns="http://schemas.openxmlformats.org/spreadsheetml/2006/main">
  <c r="H76" i="72" l="1"/>
  <c r="H75" i="72"/>
  <c r="H74" i="72"/>
  <c r="H73" i="72"/>
  <c r="H72" i="72"/>
  <c r="H71" i="72"/>
  <c r="H69" i="72"/>
  <c r="H68" i="72"/>
  <c r="H67" i="72"/>
  <c r="H66" i="72"/>
  <c r="H61" i="72"/>
  <c r="H60" i="72"/>
  <c r="H55" i="72"/>
  <c r="H54" i="72"/>
  <c r="H53" i="72"/>
  <c r="H52" i="72"/>
  <c r="H51" i="72"/>
  <c r="H49" i="72"/>
  <c r="H48" i="72"/>
  <c r="H47" i="72"/>
  <c r="H45" i="72"/>
  <c r="H44" i="72"/>
  <c r="H43" i="72"/>
  <c r="H42" i="72"/>
  <c r="H33" i="72"/>
  <c r="H32" i="72"/>
  <c r="H31" i="72"/>
  <c r="H29" i="72"/>
  <c r="H28" i="72"/>
  <c r="H27" i="72"/>
  <c r="H25" i="72"/>
  <c r="H24" i="72"/>
  <c r="H22" i="72"/>
  <c r="H21" i="72"/>
  <c r="H20" i="72"/>
  <c r="H19" i="72"/>
  <c r="H18" i="72"/>
  <c r="H17" i="72"/>
  <c r="H16" i="72"/>
  <c r="H77" i="72" l="1"/>
  <c r="H34" i="72"/>
  <c r="H36" i="72" s="1"/>
  <c r="H78" i="72" l="1"/>
  <c r="H79" i="72" s="1"/>
  <c r="H80" i="72" s="1"/>
  <c r="H21" i="65"/>
  <c r="H22" i="65" l="1"/>
  <c r="H27" i="65" l="1"/>
  <c r="H20" i="65"/>
  <c r="H24" i="65"/>
  <c r="H25" i="65"/>
  <c r="H19" i="65"/>
  <c r="H16" i="65"/>
  <c r="H60" i="65" l="1"/>
  <c r="H71" i="65" l="1"/>
  <c r="H69" i="65"/>
  <c r="H68" i="65"/>
  <c r="H67" i="65"/>
  <c r="H61" i="65"/>
  <c r="H49" i="65"/>
  <c r="H45" i="65"/>
  <c r="H44" i="65"/>
  <c r="H43" i="65"/>
  <c r="H42" i="65"/>
  <c r="H33" i="65"/>
  <c r="H32" i="65"/>
  <c r="H31" i="65"/>
  <c r="H29" i="65"/>
  <c r="H28" i="65"/>
  <c r="H18" i="65"/>
  <c r="H17" i="65"/>
  <c r="H34" i="65" l="1"/>
  <c r="H55" i="65"/>
  <c r="H53" i="65"/>
  <c r="H54" i="65"/>
  <c r="H66" i="65"/>
  <c r="H48" i="65"/>
  <c r="H47" i="65"/>
  <c r="H51" i="65" l="1"/>
  <c r="H52" i="65"/>
  <c r="H72" i="65" l="1"/>
  <c r="F52" i="51" l="1"/>
  <c r="E18" i="51"/>
  <c r="F11" i="51"/>
  <c r="E11" i="51"/>
  <c r="E8" i="51"/>
  <c r="K70" i="50"/>
  <c r="J14" i="50" s="1"/>
  <c r="J59" i="50"/>
  <c r="R59" i="50" s="1"/>
  <c r="O48" i="50"/>
  <c r="O43" i="50"/>
  <c r="H41" i="50"/>
  <c r="G41" i="50"/>
  <c r="H40" i="50"/>
  <c r="G40" i="50"/>
  <c r="H39" i="50"/>
  <c r="G39" i="50"/>
  <c r="H38" i="50"/>
  <c r="G38" i="50"/>
  <c r="H37" i="50"/>
  <c r="G37" i="50"/>
  <c r="H36" i="50"/>
  <c r="G36" i="50"/>
  <c r="H35" i="50"/>
  <c r="G35" i="50"/>
  <c r="H34" i="50"/>
  <c r="G34" i="50"/>
  <c r="H33" i="50"/>
  <c r="G33" i="50"/>
  <c r="G32" i="50"/>
  <c r="H31" i="50"/>
  <c r="G31" i="50"/>
  <c r="O30" i="50"/>
  <c r="O27" i="50"/>
  <c r="H25" i="50"/>
  <c r="G25" i="50"/>
  <c r="O24" i="50"/>
  <c r="H22" i="50"/>
  <c r="G22" i="50"/>
  <c r="H21" i="50"/>
  <c r="O20" i="50"/>
  <c r="H18" i="50"/>
  <c r="G18" i="50"/>
  <c r="H17" i="50"/>
  <c r="G17" i="50"/>
  <c r="H16" i="50"/>
  <c r="G16" i="50"/>
  <c r="G15" i="50"/>
  <c r="H13" i="50"/>
  <c r="G13" i="50"/>
  <c r="H12" i="50"/>
  <c r="G12" i="50"/>
  <c r="H11" i="50"/>
  <c r="J39" i="50"/>
  <c r="Q39" i="50" s="1"/>
  <c r="H23" i="49"/>
  <c r="F52" i="49"/>
  <c r="E18" i="49"/>
  <c r="F11" i="49"/>
  <c r="E11" i="49"/>
  <c r="E8" i="49"/>
  <c r="I112" i="48"/>
  <c r="I114" i="48"/>
  <c r="I115" i="48"/>
  <c r="I116" i="48"/>
  <c r="I117" i="48"/>
  <c r="I118" i="48"/>
  <c r="I119" i="48"/>
  <c r="I120" i="48"/>
  <c r="I121" i="48"/>
  <c r="I122" i="48"/>
  <c r="I100" i="48"/>
  <c r="I101" i="48"/>
  <c r="I102" i="48"/>
  <c r="I103" i="48"/>
  <c r="I104" i="48"/>
  <c r="I105" i="48"/>
  <c r="I106" i="48"/>
  <c r="I107" i="48"/>
  <c r="I108" i="48"/>
  <c r="I109" i="48"/>
  <c r="I110" i="48"/>
  <c r="I111" i="48"/>
  <c r="I95" i="48"/>
  <c r="I96" i="48"/>
  <c r="I97" i="48"/>
  <c r="I91" i="48"/>
  <c r="I92" i="48"/>
  <c r="I94" i="48"/>
  <c r="I86" i="48"/>
  <c r="I87" i="48"/>
  <c r="I88" i="48"/>
  <c r="I89" i="48"/>
  <c r="I74" i="48"/>
  <c r="I76" i="48"/>
  <c r="I77" i="48"/>
  <c r="I78" i="48"/>
  <c r="I79" i="48"/>
  <c r="I80" i="48"/>
  <c r="I82" i="48"/>
  <c r="I83" i="48"/>
  <c r="I84" i="48"/>
  <c r="I72" i="48"/>
  <c r="H148" i="48"/>
  <c r="P144" i="48"/>
  <c r="I140" i="48"/>
  <c r="B140" i="48"/>
  <c r="B139" i="48"/>
  <c r="I138" i="48"/>
  <c r="H126" i="48"/>
  <c r="I125" i="48"/>
  <c r="I124" i="48"/>
  <c r="I123" i="48" s="1"/>
  <c r="I68" i="48"/>
  <c r="I66" i="48"/>
  <c r="I65" i="48"/>
  <c r="I64" i="48"/>
  <c r="I63" i="48"/>
  <c r="I62" i="48"/>
  <c r="I60" i="48"/>
  <c r="I54" i="48"/>
  <c r="I53" i="48"/>
  <c r="H43" i="48"/>
  <c r="I43" i="48" s="1"/>
  <c r="D40" i="48"/>
  <c r="D42" i="48" s="1"/>
  <c r="G30" i="48"/>
  <c r="G29" i="48"/>
  <c r="H28" i="48"/>
  <c r="G28" i="48"/>
  <c r="H27" i="48"/>
  <c r="G27" i="48"/>
  <c r="H26" i="48"/>
  <c r="G26" i="48"/>
  <c r="G25" i="48"/>
  <c r="H24" i="48"/>
  <c r="G24" i="48"/>
  <c r="E24" i="48"/>
  <c r="D24" i="48"/>
  <c r="B24" i="48"/>
  <c r="B25" i="48" s="1"/>
  <c r="B26" i="48" s="1"/>
  <c r="B28" i="48" s="1"/>
  <c r="B29" i="48" s="1"/>
  <c r="B30" i="48" s="1"/>
  <c r="H23" i="48"/>
  <c r="G23" i="48"/>
  <c r="I23" i="48" s="1"/>
  <c r="H21" i="48"/>
  <c r="I21" i="48" s="1"/>
  <c r="H20" i="48"/>
  <c r="I20" i="48" s="1"/>
  <c r="H15" i="48"/>
  <c r="H16" i="48" s="1"/>
  <c r="E14" i="48"/>
  <c r="I14" i="48" s="1"/>
  <c r="I13" i="48"/>
  <c r="H12" i="48"/>
  <c r="I12" i="48" s="1"/>
  <c r="H11" i="48"/>
  <c r="I11" i="48"/>
  <c r="B11" i="48"/>
  <c r="B12" i="48" s="1"/>
  <c r="B13" i="48" s="1"/>
  <c r="B15" i="48" s="1"/>
  <c r="B16" i="48" s="1"/>
  <c r="B17" i="48" s="1"/>
  <c r="E10" i="48"/>
  <c r="I10" i="48" s="1"/>
  <c r="I9" i="48"/>
  <c r="B5" i="48"/>
  <c r="I27" i="48"/>
  <c r="I15" i="48"/>
  <c r="H25" i="48"/>
  <c r="F197" i="35"/>
  <c r="G197" i="35" s="1"/>
  <c r="K1072" i="46"/>
  <c r="J1072" i="46"/>
  <c r="K1070" i="46"/>
  <c r="J1070" i="46"/>
  <c r="G78" i="35"/>
  <c r="D211" i="35"/>
  <c r="B81" i="35"/>
  <c r="D26" i="35"/>
  <c r="F23" i="35"/>
  <c r="G23" i="35" s="1"/>
  <c r="G11" i="51" s="1"/>
  <c r="I11" i="51" s="1"/>
  <c r="H23" i="35"/>
  <c r="G11" i="35"/>
  <c r="G8" i="51" s="1"/>
  <c r="I8" i="51" s="1"/>
  <c r="B24" i="35"/>
  <c r="G11" i="50"/>
  <c r="H14" i="50"/>
  <c r="G14" i="50"/>
  <c r="H32" i="50"/>
  <c r="H15" i="50"/>
  <c r="I11" i="50"/>
  <c r="I14" i="50"/>
  <c r="K14" i="50" s="1"/>
  <c r="C58" i="35"/>
  <c r="E59" i="35"/>
  <c r="I119" i="35"/>
  <c r="I126" i="35" s="1"/>
  <c r="C190" i="35"/>
  <c r="G190" i="35" s="1"/>
  <c r="E217" i="35"/>
  <c r="E214" i="35" s="1"/>
  <c r="C113" i="35"/>
  <c r="C115" i="35"/>
  <c r="C119" i="35"/>
  <c r="E119" i="35"/>
  <c r="E165" i="35" s="1"/>
  <c r="C122" i="35"/>
  <c r="D122" i="35"/>
  <c r="C124" i="35"/>
  <c r="G125" i="35"/>
  <c r="G126" i="35"/>
  <c r="G127" i="35"/>
  <c r="C128" i="35"/>
  <c r="G82" i="35"/>
  <c r="G83" i="35"/>
  <c r="G84" i="35"/>
  <c r="G85" i="35"/>
  <c r="G86" i="35"/>
  <c r="G87" i="35"/>
  <c r="G88" i="35"/>
  <c r="G89" i="35"/>
  <c r="G90" i="35"/>
  <c r="G91" i="35"/>
  <c r="G92" i="35"/>
  <c r="G93" i="35"/>
  <c r="G94" i="35"/>
  <c r="G95" i="35"/>
  <c r="G96" i="35"/>
  <c r="G97" i="35"/>
  <c r="G98" i="35"/>
  <c r="G99" i="35"/>
  <c r="G100" i="35"/>
  <c r="G101" i="35"/>
  <c r="G102" i="35"/>
  <c r="C185" i="35"/>
  <c r="C105" i="35" s="1"/>
  <c r="F105" i="35"/>
  <c r="C106" i="35"/>
  <c r="C108" i="35"/>
  <c r="E224" i="35"/>
  <c r="C152" i="35" s="1"/>
  <c r="C109" i="35" s="1"/>
  <c r="D109" i="35"/>
  <c r="F109" i="35"/>
  <c r="F110" i="35"/>
  <c r="C141" i="35"/>
  <c r="C142" i="35"/>
  <c r="C144" i="35"/>
  <c r="G144" i="35" s="1"/>
  <c r="D147" i="35"/>
  <c r="D152" i="35" s="1"/>
  <c r="F147" i="35"/>
  <c r="F152" i="35" s="1"/>
  <c r="D148" i="35"/>
  <c r="D155" i="35" s="1"/>
  <c r="D153" i="35"/>
  <c r="F160" i="35"/>
  <c r="G160" i="35" s="1"/>
  <c r="F165" i="35"/>
  <c r="D165" i="35"/>
  <c r="C167" i="35"/>
  <c r="G167" i="35" s="1"/>
  <c r="G168" i="35"/>
  <c r="G169" i="35"/>
  <c r="G170" i="35"/>
  <c r="G173" i="35"/>
  <c r="G174" i="35"/>
  <c r="G175" i="35"/>
  <c r="G176" i="35"/>
  <c r="C180" i="35"/>
  <c r="C210" i="35"/>
  <c r="C187" i="35" s="1"/>
  <c r="G187" i="35" s="1"/>
  <c r="G43" i="49" s="1"/>
  <c r="I43" i="49" s="1"/>
  <c r="E182" i="35"/>
  <c r="G191" i="35"/>
  <c r="G192" i="35"/>
  <c r="C193" i="35"/>
  <c r="C41" i="35" s="1"/>
  <c r="E193" i="35"/>
  <c r="E50" i="35"/>
  <c r="E51" i="35"/>
  <c r="E52" i="35"/>
  <c r="E53" i="35"/>
  <c r="E54" i="35"/>
  <c r="E55" i="35"/>
  <c r="D56" i="35"/>
  <c r="E56" i="35"/>
  <c r="E58" i="35"/>
  <c r="D59" i="35"/>
  <c r="E60" i="35"/>
  <c r="C61" i="35"/>
  <c r="E61" i="35"/>
  <c r="E63" i="35"/>
  <c r="E65" i="35"/>
  <c r="G68" i="35"/>
  <c r="C69" i="35"/>
  <c r="G69" i="35" s="1"/>
  <c r="C71" i="35"/>
  <c r="G71" i="35" s="1"/>
  <c r="G74" i="35"/>
  <c r="G75" i="35"/>
  <c r="G77" i="35"/>
  <c r="D35" i="35"/>
  <c r="C39" i="35"/>
  <c r="G39" i="35" s="1"/>
  <c r="C40" i="35"/>
  <c r="G40" i="35" s="1"/>
  <c r="E41" i="35"/>
  <c r="C15" i="35"/>
  <c r="C16" i="35"/>
  <c r="C17" i="35"/>
  <c r="D20" i="35"/>
  <c r="E20" i="35"/>
  <c r="D21" i="35"/>
  <c r="E21" i="35"/>
  <c r="B76" i="35"/>
  <c r="B73" i="35"/>
  <c r="C121" i="35"/>
  <c r="B190" i="35"/>
  <c r="F179" i="35"/>
  <c r="F181" i="35" s="1"/>
  <c r="F186" i="35" s="1"/>
  <c r="F196" i="35" s="1"/>
  <c r="C179" i="35"/>
  <c r="C181" i="35" s="1"/>
  <c r="C184" i="35" s="1"/>
  <c r="C186" i="35" s="1"/>
  <c r="C189" i="35" s="1"/>
  <c r="I180" i="35"/>
  <c r="I182" i="35" s="1"/>
  <c r="I160" i="35"/>
  <c r="I191" i="35"/>
  <c r="I192" i="35" s="1"/>
  <c r="I193" i="35" s="1"/>
  <c r="B193" i="35"/>
  <c r="B192" i="35"/>
  <c r="B191" i="35"/>
  <c r="B12" i="35"/>
  <c r="B27" i="35"/>
  <c r="B31" i="35"/>
  <c r="B30" i="35"/>
  <c r="B29" i="35"/>
  <c r="B28" i="35"/>
  <c r="K232" i="35"/>
  <c r="L232" i="35" s="1"/>
  <c r="K233" i="35"/>
  <c r="K234" i="35" s="1"/>
  <c r="L234" i="35" s="1"/>
  <c r="K231" i="35"/>
  <c r="L231" i="35" s="1"/>
  <c r="M232" i="35"/>
  <c r="N232" i="35" s="1"/>
  <c r="M233" i="35"/>
  <c r="N233" i="35" s="1"/>
  <c r="M231" i="35"/>
  <c r="N231" i="35" s="1"/>
  <c r="O232" i="35"/>
  <c r="P232" i="35" s="1"/>
  <c r="O233" i="35"/>
  <c r="P233" i="35" s="1"/>
  <c r="O231" i="35"/>
  <c r="P231" i="35" s="1"/>
  <c r="Q232" i="35"/>
  <c r="R232" i="35" s="1"/>
  <c r="Q233" i="35"/>
  <c r="R233" i="35" s="1"/>
  <c r="Q231" i="35"/>
  <c r="R231" i="35" s="1"/>
  <c r="R234" i="35"/>
  <c r="R215" i="35"/>
  <c r="R216" i="35" s="1"/>
  <c r="B188" i="35"/>
  <c r="P12" i="40"/>
  <c r="Q12" i="40" s="1"/>
  <c r="A6" i="35"/>
  <c r="M51" i="26"/>
  <c r="M76" i="26"/>
  <c r="K76" i="26"/>
  <c r="J76" i="26"/>
  <c r="J75" i="26"/>
  <c r="I76" i="26"/>
  <c r="H76" i="26"/>
  <c r="H75" i="26"/>
  <c r="G76" i="26"/>
  <c r="F76" i="26"/>
  <c r="F75" i="26"/>
  <c r="E76" i="26"/>
  <c r="D76" i="26"/>
  <c r="C76" i="26"/>
  <c r="M75" i="26"/>
  <c r="K75" i="26"/>
  <c r="I75" i="26"/>
  <c r="G75" i="26"/>
  <c r="E75" i="26"/>
  <c r="D75" i="26"/>
  <c r="C75" i="26"/>
  <c r="M71" i="26"/>
  <c r="K71" i="26"/>
  <c r="J71" i="26"/>
  <c r="I71" i="26"/>
  <c r="H71" i="26"/>
  <c r="G71" i="26"/>
  <c r="G69" i="26"/>
  <c r="G70" i="26"/>
  <c r="F71" i="26"/>
  <c r="F69" i="26"/>
  <c r="F70" i="26"/>
  <c r="E71" i="26"/>
  <c r="D71" i="26"/>
  <c r="C71" i="26"/>
  <c r="M70" i="26"/>
  <c r="K70" i="26"/>
  <c r="J70" i="26"/>
  <c r="I70" i="26"/>
  <c r="I69" i="26"/>
  <c r="H70" i="26"/>
  <c r="E70" i="26"/>
  <c r="E69" i="26"/>
  <c r="D70" i="26"/>
  <c r="C70" i="26"/>
  <c r="M69" i="26"/>
  <c r="K69" i="26"/>
  <c r="J69" i="26"/>
  <c r="H69" i="26"/>
  <c r="D69" i="26"/>
  <c r="C69" i="26"/>
  <c r="M65" i="26"/>
  <c r="K65" i="26"/>
  <c r="J65" i="26"/>
  <c r="I65" i="26"/>
  <c r="H65" i="26"/>
  <c r="G65" i="26"/>
  <c r="F65" i="26"/>
  <c r="E65" i="26"/>
  <c r="D65" i="26"/>
  <c r="C65" i="26"/>
  <c r="M64" i="26"/>
  <c r="K64" i="26"/>
  <c r="J64" i="26"/>
  <c r="I64" i="26"/>
  <c r="H64" i="26"/>
  <c r="G64" i="26"/>
  <c r="F64" i="26"/>
  <c r="E64" i="26"/>
  <c r="D64" i="26"/>
  <c r="C64" i="26"/>
  <c r="M63" i="26"/>
  <c r="K63" i="26"/>
  <c r="K60" i="26"/>
  <c r="K61" i="26"/>
  <c r="K62" i="26"/>
  <c r="J63" i="26"/>
  <c r="J60" i="26"/>
  <c r="J61" i="26"/>
  <c r="J62" i="26"/>
  <c r="I63" i="26"/>
  <c r="H63" i="26"/>
  <c r="G63" i="26"/>
  <c r="G60" i="26"/>
  <c r="G61" i="26"/>
  <c r="G62" i="26"/>
  <c r="F63" i="26"/>
  <c r="E63" i="26"/>
  <c r="D63" i="26"/>
  <c r="C63" i="26"/>
  <c r="M62" i="26"/>
  <c r="I62" i="26"/>
  <c r="H62" i="26"/>
  <c r="H60" i="26"/>
  <c r="H61" i="26"/>
  <c r="F62" i="26"/>
  <c r="E62" i="26"/>
  <c r="D62" i="26"/>
  <c r="D60" i="26"/>
  <c r="D61" i="26"/>
  <c r="C62" i="26"/>
  <c r="M61" i="26"/>
  <c r="I61" i="26"/>
  <c r="F61" i="26"/>
  <c r="E61" i="26"/>
  <c r="E60" i="26"/>
  <c r="C61" i="26"/>
  <c r="M60" i="26"/>
  <c r="I60" i="26"/>
  <c r="F60" i="26"/>
  <c r="C60" i="26"/>
  <c r="M56" i="26"/>
  <c r="K56" i="26"/>
  <c r="J56" i="26"/>
  <c r="I56" i="26"/>
  <c r="H56" i="26"/>
  <c r="G56" i="26"/>
  <c r="F56" i="26"/>
  <c r="E56" i="26"/>
  <c r="D56" i="26"/>
  <c r="C56" i="26"/>
  <c r="M55" i="26"/>
  <c r="K55" i="26"/>
  <c r="J55" i="26"/>
  <c r="J50" i="26"/>
  <c r="J51" i="26"/>
  <c r="J52" i="26"/>
  <c r="J53" i="26"/>
  <c r="J54" i="26"/>
  <c r="I55" i="26"/>
  <c r="H55" i="26"/>
  <c r="G55" i="26"/>
  <c r="F55" i="26"/>
  <c r="E55" i="26"/>
  <c r="D55" i="26"/>
  <c r="C55" i="26"/>
  <c r="M54" i="26"/>
  <c r="K54" i="26"/>
  <c r="I54" i="26"/>
  <c r="H54" i="26"/>
  <c r="G54" i="26"/>
  <c r="G50" i="26"/>
  <c r="G51" i="26"/>
  <c r="G52" i="26"/>
  <c r="G53" i="26"/>
  <c r="F54" i="26"/>
  <c r="E54" i="26"/>
  <c r="D54" i="26"/>
  <c r="C54" i="26"/>
  <c r="M53" i="26"/>
  <c r="K53" i="26"/>
  <c r="I53" i="26"/>
  <c r="I50" i="26"/>
  <c r="I51" i="26"/>
  <c r="I52" i="26"/>
  <c r="H53" i="26"/>
  <c r="F53" i="26"/>
  <c r="E53" i="26"/>
  <c r="D53" i="26"/>
  <c r="C53" i="26"/>
  <c r="M52" i="26"/>
  <c r="K52" i="26"/>
  <c r="K50" i="26"/>
  <c r="K51" i="26"/>
  <c r="H52" i="26"/>
  <c r="F52" i="26"/>
  <c r="E52" i="26"/>
  <c r="D52" i="26"/>
  <c r="C52" i="26"/>
  <c r="C50" i="26"/>
  <c r="C51" i="26"/>
  <c r="H51" i="26"/>
  <c r="F51" i="26"/>
  <c r="E51" i="26"/>
  <c r="D51" i="26"/>
  <c r="D50" i="26"/>
  <c r="M50" i="26"/>
  <c r="H50" i="26"/>
  <c r="F50" i="26"/>
  <c r="E50" i="26"/>
  <c r="M37" i="26"/>
  <c r="K34" i="26"/>
  <c r="J34" i="26"/>
  <c r="I34" i="26"/>
  <c r="H34" i="26"/>
  <c r="H33" i="26"/>
  <c r="G34" i="26"/>
  <c r="F34" i="26"/>
  <c r="F33" i="26"/>
  <c r="E34" i="26"/>
  <c r="D34" i="26"/>
  <c r="C34" i="26"/>
  <c r="K33" i="26"/>
  <c r="J33" i="26"/>
  <c r="I33" i="26"/>
  <c r="G33" i="26"/>
  <c r="E33" i="26"/>
  <c r="D33" i="26"/>
  <c r="C33" i="26"/>
  <c r="K29" i="26"/>
  <c r="K27" i="26"/>
  <c r="K28" i="26"/>
  <c r="J29" i="26"/>
  <c r="I29" i="26"/>
  <c r="H29" i="26"/>
  <c r="G29" i="26"/>
  <c r="G27" i="26"/>
  <c r="G28" i="26"/>
  <c r="F29" i="26"/>
  <c r="E29" i="26"/>
  <c r="D29" i="26"/>
  <c r="C29" i="26"/>
  <c r="C27" i="26"/>
  <c r="C28" i="26"/>
  <c r="J28" i="26"/>
  <c r="I28" i="26"/>
  <c r="H28" i="26"/>
  <c r="H27" i="26"/>
  <c r="F28" i="26"/>
  <c r="E28" i="26"/>
  <c r="E27" i="26"/>
  <c r="D28" i="26"/>
  <c r="D27" i="26"/>
  <c r="J27" i="26"/>
  <c r="I27" i="26"/>
  <c r="F27" i="26"/>
  <c r="K23" i="26"/>
  <c r="J23" i="26"/>
  <c r="I23" i="26"/>
  <c r="H23" i="26"/>
  <c r="H18" i="26"/>
  <c r="H19" i="26"/>
  <c r="H20" i="26"/>
  <c r="H21" i="26"/>
  <c r="H22" i="26"/>
  <c r="G23" i="26"/>
  <c r="F23" i="26"/>
  <c r="E23" i="26"/>
  <c r="D23" i="26"/>
  <c r="C23" i="26"/>
  <c r="K22" i="26"/>
  <c r="J22" i="26"/>
  <c r="I22" i="26"/>
  <c r="G22" i="26"/>
  <c r="F22" i="26"/>
  <c r="E22" i="26"/>
  <c r="D22" i="26"/>
  <c r="C22" i="26"/>
  <c r="K21" i="26"/>
  <c r="J21" i="26"/>
  <c r="J18" i="26"/>
  <c r="J19" i="26"/>
  <c r="J20" i="26"/>
  <c r="I21" i="26"/>
  <c r="G21" i="26"/>
  <c r="F21" i="26"/>
  <c r="E21" i="26"/>
  <c r="D21" i="26"/>
  <c r="C21" i="26"/>
  <c r="K20" i="26"/>
  <c r="I20" i="26"/>
  <c r="G20" i="26"/>
  <c r="F20" i="26"/>
  <c r="E20" i="26"/>
  <c r="D20" i="26"/>
  <c r="C20" i="26"/>
  <c r="K19" i="26"/>
  <c r="K18" i="26"/>
  <c r="I19" i="26"/>
  <c r="G19" i="26"/>
  <c r="F19" i="26"/>
  <c r="E19" i="26"/>
  <c r="D19" i="26"/>
  <c r="D18" i="26"/>
  <c r="C19" i="26"/>
  <c r="C18" i="26"/>
  <c r="I18" i="26"/>
  <c r="G18" i="26"/>
  <c r="F18" i="26"/>
  <c r="E18" i="26"/>
  <c r="K14" i="26"/>
  <c r="J14" i="26"/>
  <c r="I14" i="26"/>
  <c r="H14" i="26"/>
  <c r="G14" i="26"/>
  <c r="F14" i="26"/>
  <c r="E14" i="26"/>
  <c r="E8" i="26"/>
  <c r="E9" i="26"/>
  <c r="E10" i="26"/>
  <c r="E11" i="26"/>
  <c r="E12" i="26"/>
  <c r="E13" i="26"/>
  <c r="D14" i="26"/>
  <c r="C14" i="26"/>
  <c r="K13" i="26"/>
  <c r="J13" i="26"/>
  <c r="I13" i="26"/>
  <c r="H13" i="26"/>
  <c r="G13" i="26"/>
  <c r="F13" i="26"/>
  <c r="F8" i="26"/>
  <c r="F9" i="26"/>
  <c r="F10" i="26"/>
  <c r="F11" i="26"/>
  <c r="F12" i="26"/>
  <c r="D13" i="26"/>
  <c r="C13" i="26"/>
  <c r="K12" i="26"/>
  <c r="J12" i="26"/>
  <c r="I12" i="26"/>
  <c r="H12" i="26"/>
  <c r="G12" i="26"/>
  <c r="D12" i="26"/>
  <c r="C12" i="26"/>
  <c r="K11" i="26"/>
  <c r="J11" i="26"/>
  <c r="I11" i="26"/>
  <c r="H11" i="26"/>
  <c r="H8" i="26"/>
  <c r="H9" i="26"/>
  <c r="H10" i="26"/>
  <c r="G11" i="26"/>
  <c r="D11" i="26"/>
  <c r="C11" i="26"/>
  <c r="K10" i="26"/>
  <c r="J10" i="26"/>
  <c r="I10" i="26"/>
  <c r="I8" i="26"/>
  <c r="I9" i="26"/>
  <c r="G10" i="26"/>
  <c r="D10" i="26"/>
  <c r="C10" i="26"/>
  <c r="K9" i="26"/>
  <c r="K8" i="26"/>
  <c r="J9" i="26"/>
  <c r="J8" i="26"/>
  <c r="G9" i="26"/>
  <c r="D9" i="26"/>
  <c r="C9" i="26"/>
  <c r="G8" i="26"/>
  <c r="D8" i="26"/>
  <c r="C8" i="26"/>
  <c r="Q234" i="35"/>
  <c r="I15" i="50"/>
  <c r="G21" i="50"/>
  <c r="C29" i="35"/>
  <c r="G29" i="35" s="1"/>
  <c r="C147" i="35"/>
  <c r="C73" i="35" s="1"/>
  <c r="L233" i="35"/>
  <c r="I31" i="50"/>
  <c r="I37" i="50"/>
  <c r="I45" i="50"/>
  <c r="I16" i="50"/>
  <c r="I54" i="51"/>
  <c r="I54" i="49"/>
  <c r="C11" i="40"/>
  <c r="D11" i="40" s="1"/>
  <c r="L11" i="40" s="1"/>
  <c r="C13" i="40"/>
  <c r="D13" i="40" s="1"/>
  <c r="F13" i="40" s="1"/>
  <c r="P13" i="40" s="1"/>
  <c r="I21" i="50"/>
  <c r="I44" i="50"/>
  <c r="I17" i="50"/>
  <c r="I55" i="51"/>
  <c r="I55" i="49"/>
  <c r="C14" i="40"/>
  <c r="D14" i="40" s="1"/>
  <c r="F14" i="40" s="1"/>
  <c r="P14" i="40" s="1"/>
  <c r="I22" i="50"/>
  <c r="I41" i="50"/>
  <c r="I39" i="50"/>
  <c r="I46" i="50"/>
  <c r="I40" i="50"/>
  <c r="I35" i="50"/>
  <c r="I34" i="50"/>
  <c r="I38" i="50"/>
  <c r="I13" i="50"/>
  <c r="I18" i="50"/>
  <c r="K39" i="50"/>
  <c r="I28" i="50"/>
  <c r="I32" i="50"/>
  <c r="I33" i="50"/>
  <c r="C6" i="40"/>
  <c r="D6" i="40" s="1"/>
  <c r="I36" i="50"/>
  <c r="I12" i="50"/>
  <c r="C9" i="40"/>
  <c r="D9" i="40" s="1"/>
  <c r="I25" i="50"/>
  <c r="C5" i="40"/>
  <c r="D5" i="40" s="1"/>
  <c r="L5" i="40" s="1"/>
  <c r="L17" i="40" s="1"/>
  <c r="C8" i="40"/>
  <c r="D8" i="40" s="1"/>
  <c r="F8" i="40" s="1"/>
  <c r="C7" i="40"/>
  <c r="D7" i="40" s="1"/>
  <c r="I144" i="48"/>
  <c r="I145" i="48" s="1"/>
  <c r="C10" i="40"/>
  <c r="D10" i="40" s="1"/>
  <c r="H11" i="49"/>
  <c r="H9" i="49"/>
  <c r="H10" i="49"/>
  <c r="C17" i="40"/>
  <c r="H12" i="49"/>
  <c r="H13" i="49"/>
  <c r="H14" i="49"/>
  <c r="H15" i="49"/>
  <c r="H19" i="49"/>
  <c r="H18" i="49"/>
  <c r="F50" i="49"/>
  <c r="F53" i="49" s="1"/>
  <c r="F50" i="51"/>
  <c r="F53" i="51" s="1"/>
  <c r="C16" i="40"/>
  <c r="D16" i="40" s="1"/>
  <c r="G56" i="49"/>
  <c r="I56" i="49" s="1"/>
  <c r="K56" i="49" s="1"/>
  <c r="G56" i="51"/>
  <c r="I56" i="51" s="1"/>
  <c r="K56" i="51" s="1"/>
  <c r="C15" i="40"/>
  <c r="D15" i="40" s="1"/>
  <c r="F15" i="40" s="1"/>
  <c r="P15" i="40" s="1"/>
  <c r="I128" i="48"/>
  <c r="H129" i="48"/>
  <c r="H131" i="48" s="1"/>
  <c r="D18" i="40"/>
  <c r="H8" i="49"/>
  <c r="I58" i="51"/>
  <c r="I58" i="49"/>
  <c r="C35" i="26" l="1"/>
  <c r="M35" i="26" s="1"/>
  <c r="E35" i="26"/>
  <c r="C77" i="26"/>
  <c r="O77" i="26" s="1"/>
  <c r="H136" i="48"/>
  <c r="H132" i="48"/>
  <c r="I35" i="26"/>
  <c r="F77" i="26"/>
  <c r="C30" i="35"/>
  <c r="G30" i="35" s="1"/>
  <c r="O234" i="35"/>
  <c r="P234" i="35" s="1"/>
  <c r="K30" i="26"/>
  <c r="K35" i="26"/>
  <c r="J11" i="40"/>
  <c r="H130" i="48"/>
  <c r="I129" i="48" s="1"/>
  <c r="I127" i="48" s="1"/>
  <c r="G193" i="35"/>
  <c r="G188" i="35" s="1"/>
  <c r="G185" i="35"/>
  <c r="G42" i="49" s="1"/>
  <c r="I42" i="49" s="1"/>
  <c r="C153" i="35"/>
  <c r="G153" i="35" s="1"/>
  <c r="J24" i="26"/>
  <c r="J17" i="50"/>
  <c r="Q17" i="50" s="1"/>
  <c r="N8" i="40"/>
  <c r="J8" i="40"/>
  <c r="H135" i="48"/>
  <c r="C20" i="35"/>
  <c r="G20" i="35" s="1"/>
  <c r="E229" i="35"/>
  <c r="C21" i="35" s="1"/>
  <c r="G21" i="35" s="1"/>
  <c r="J18" i="50"/>
  <c r="Q18" i="50" s="1"/>
  <c r="R18" i="50" s="1"/>
  <c r="H35" i="26"/>
  <c r="H72" i="26"/>
  <c r="J49" i="50"/>
  <c r="K49" i="50" s="1"/>
  <c r="K50" i="50" s="1"/>
  <c r="J28" i="50"/>
  <c r="Q28" i="50" s="1"/>
  <c r="Q29" i="50" s="1"/>
  <c r="K77" i="26"/>
  <c r="C165" i="35"/>
  <c r="G165" i="35" s="1"/>
  <c r="G164" i="35" s="1"/>
  <c r="G37" i="49" s="1"/>
  <c r="I37" i="49" s="1"/>
  <c r="F24" i="35"/>
  <c r="G24" i="35" s="1"/>
  <c r="G12" i="51" s="1"/>
  <c r="I12" i="51" s="1"/>
  <c r="J37" i="50"/>
  <c r="Q37" i="50" s="1"/>
  <c r="R37" i="50" s="1"/>
  <c r="I72" i="26"/>
  <c r="M77" i="26"/>
  <c r="J22" i="50"/>
  <c r="K22" i="50" s="1"/>
  <c r="I77" i="26"/>
  <c r="G109" i="35"/>
  <c r="J21" i="50"/>
  <c r="Q21" i="50" s="1"/>
  <c r="Q23" i="50" s="1"/>
  <c r="G15" i="26"/>
  <c r="E30" i="26"/>
  <c r="F35" i="26"/>
  <c r="I66" i="26"/>
  <c r="G72" i="26"/>
  <c r="J77" i="26"/>
  <c r="C24" i="26"/>
  <c r="M24" i="26" s="1"/>
  <c r="E77" i="26"/>
  <c r="J34" i="50"/>
  <c r="Q34" i="50" s="1"/>
  <c r="R34" i="50" s="1"/>
  <c r="G73" i="35"/>
  <c r="C76" i="35"/>
  <c r="G76" i="35" s="1"/>
  <c r="F9" i="40"/>
  <c r="N9" i="40"/>
  <c r="G47" i="49"/>
  <c r="I47" i="49" s="1"/>
  <c r="I48" i="49" s="1"/>
  <c r="G47" i="51"/>
  <c r="I47" i="51" s="1"/>
  <c r="I48" i="51" s="1"/>
  <c r="G35" i="26"/>
  <c r="F57" i="26"/>
  <c r="I140" i="35"/>
  <c r="L235" i="35"/>
  <c r="Q49" i="50"/>
  <c r="R49" i="50" s="1"/>
  <c r="R50" i="50" s="1"/>
  <c r="J44" i="50"/>
  <c r="J31" i="50"/>
  <c r="Q31" i="50" s="1"/>
  <c r="R31" i="50" s="1"/>
  <c r="R42" i="50" s="1"/>
  <c r="J16" i="50"/>
  <c r="Q16" i="50" s="1"/>
  <c r="R16" i="50" s="1"/>
  <c r="J35" i="26"/>
  <c r="N49" i="50"/>
  <c r="K59" i="50"/>
  <c r="N17" i="50"/>
  <c r="J40" i="50"/>
  <c r="Q40" i="50" s="1"/>
  <c r="R40" i="50" s="1"/>
  <c r="J45" i="50"/>
  <c r="Q45" i="50" s="1"/>
  <c r="R45" i="50" s="1"/>
  <c r="J25" i="50"/>
  <c r="Q25" i="50" s="1"/>
  <c r="R25" i="50" s="1"/>
  <c r="R26" i="50" s="1"/>
  <c r="J12" i="50"/>
  <c r="Q12" i="50" s="1"/>
  <c r="R12" i="50" s="1"/>
  <c r="J38" i="50"/>
  <c r="J46" i="50"/>
  <c r="N46" i="50" s="1"/>
  <c r="J13" i="50"/>
  <c r="H11" i="40"/>
  <c r="P11" i="40" s="1"/>
  <c r="Q11" i="40" s="1"/>
  <c r="G147" i="35"/>
  <c r="M72" i="26"/>
  <c r="I57" i="48"/>
  <c r="J33" i="50"/>
  <c r="J35" i="50"/>
  <c r="K35" i="50" s="1"/>
  <c r="J11" i="50"/>
  <c r="Q11" i="50" s="1"/>
  <c r="R11" i="50" s="1"/>
  <c r="R19" i="50" s="1"/>
  <c r="J32" i="50"/>
  <c r="Q32" i="50" s="1"/>
  <c r="R32" i="50" s="1"/>
  <c r="J36" i="50"/>
  <c r="Q36" i="50" s="1"/>
  <c r="R36" i="50" s="1"/>
  <c r="J15" i="50"/>
  <c r="Q15" i="50" s="1"/>
  <c r="R15" i="50" s="1"/>
  <c r="J15" i="26"/>
  <c r="K24" i="26"/>
  <c r="F30" i="26"/>
  <c r="C30" i="26"/>
  <c r="M30" i="26" s="1"/>
  <c r="H57" i="26"/>
  <c r="M57" i="26"/>
  <c r="J57" i="26"/>
  <c r="G66" i="26"/>
  <c r="J66" i="26"/>
  <c r="E66" i="26"/>
  <c r="C72" i="26"/>
  <c r="O72" i="26" s="1"/>
  <c r="K72" i="26"/>
  <c r="D77" i="26"/>
  <c r="H77" i="26"/>
  <c r="G152" i="35"/>
  <c r="G105" i="35"/>
  <c r="I24" i="48"/>
  <c r="R39" i="50"/>
  <c r="F16" i="40"/>
  <c r="P16" i="40" s="1"/>
  <c r="Q16" i="40" s="1"/>
  <c r="H6" i="40"/>
  <c r="J6" i="40"/>
  <c r="N6" i="40"/>
  <c r="Q42" i="50"/>
  <c r="G35" i="49"/>
  <c r="I35" i="49" s="1"/>
  <c r="G35" i="51"/>
  <c r="I35" i="51" s="1"/>
  <c r="H17" i="48"/>
  <c r="H19" i="48" s="1"/>
  <c r="I19" i="48" s="1"/>
  <c r="I16" i="48"/>
  <c r="H7" i="40"/>
  <c r="N7" i="40"/>
  <c r="F50" i="35"/>
  <c r="G50" i="35" s="1"/>
  <c r="F55" i="35"/>
  <c r="G55" i="35" s="1"/>
  <c r="F120" i="35"/>
  <c r="F128" i="35"/>
  <c r="G128" i="35" s="1"/>
  <c r="F59" i="35"/>
  <c r="G59" i="35" s="1"/>
  <c r="F64" i="35"/>
  <c r="F65" i="35" s="1"/>
  <c r="G65" i="35" s="1"/>
  <c r="F117" i="35"/>
  <c r="G117" i="35" s="1"/>
  <c r="F56" i="35"/>
  <c r="G56" i="35" s="1"/>
  <c r="F108" i="35"/>
  <c r="G108" i="35" s="1"/>
  <c r="F16" i="35"/>
  <c r="G16" i="35" s="1"/>
  <c r="F63" i="35"/>
  <c r="G63" i="35" s="1"/>
  <c r="F54" i="35"/>
  <c r="G54" i="35" s="1"/>
  <c r="F143" i="35"/>
  <c r="G143" i="35" s="1"/>
  <c r="F53" i="35"/>
  <c r="G53" i="35" s="1"/>
  <c r="F107" i="35"/>
  <c r="G107" i="35" s="1"/>
  <c r="F124" i="35"/>
  <c r="G124" i="35" s="1"/>
  <c r="F15" i="35"/>
  <c r="G15" i="35" s="1"/>
  <c r="F142" i="35"/>
  <c r="G142" i="35" s="1"/>
  <c r="F51" i="35"/>
  <c r="G51" i="35" s="1"/>
  <c r="F60" i="35"/>
  <c r="F61" i="35" s="1"/>
  <c r="F52" i="35"/>
  <c r="G52" i="35" s="1"/>
  <c r="F106" i="35"/>
  <c r="G106" i="35" s="1"/>
  <c r="F141" i="35"/>
  <c r="G141" i="35" s="1"/>
  <c r="F113" i="35"/>
  <c r="F115" i="35" s="1"/>
  <c r="F180" i="35"/>
  <c r="G180" i="35" s="1"/>
  <c r="G38" i="49" s="1"/>
  <c r="I38" i="49" s="1"/>
  <c r="F119" i="35"/>
  <c r="G119" i="35" s="1"/>
  <c r="F17" i="35"/>
  <c r="G17" i="35" s="1"/>
  <c r="F58" i="35"/>
  <c r="G58" i="35" s="1"/>
  <c r="D15" i="26"/>
  <c r="N37" i="50"/>
  <c r="J41" i="50"/>
  <c r="G115" i="35"/>
  <c r="G113" i="35" s="1"/>
  <c r="G8" i="49"/>
  <c r="I8" i="49" s="1"/>
  <c r="I16" i="49" s="1"/>
  <c r="I25" i="48"/>
  <c r="N39" i="50"/>
  <c r="R21" i="50"/>
  <c r="R23" i="50" s="1"/>
  <c r="I15" i="26"/>
  <c r="H30" i="26"/>
  <c r="C57" i="26"/>
  <c r="O57" i="26" s="1"/>
  <c r="K57" i="26"/>
  <c r="I57" i="26"/>
  <c r="D66" i="26"/>
  <c r="F84" i="26" s="1"/>
  <c r="K66" i="26"/>
  <c r="D72" i="26"/>
  <c r="F83" i="26" s="1"/>
  <c r="E72" i="26"/>
  <c r="G77" i="26"/>
  <c r="I26" i="48"/>
  <c r="K15" i="50"/>
  <c r="L9" i="40"/>
  <c r="E24" i="26"/>
  <c r="I30" i="26"/>
  <c r="M66" i="26"/>
  <c r="J72" i="26"/>
  <c r="I24" i="26"/>
  <c r="J9" i="40"/>
  <c r="H9" i="40"/>
  <c r="K17" i="50"/>
  <c r="K21" i="50"/>
  <c r="G24" i="26"/>
  <c r="D24" i="26"/>
  <c r="H24" i="26"/>
  <c r="D30" i="26"/>
  <c r="J30" i="26"/>
  <c r="G30" i="26"/>
  <c r="D35" i="26"/>
  <c r="D57" i="26"/>
  <c r="E57" i="26"/>
  <c r="F66" i="26"/>
  <c r="F72" i="26"/>
  <c r="G81" i="35"/>
  <c r="G29" i="51" s="1"/>
  <c r="I29" i="51" s="1"/>
  <c r="H10" i="40"/>
  <c r="J10" i="40"/>
  <c r="N10" i="40"/>
  <c r="L10" i="40"/>
  <c r="F10" i="40"/>
  <c r="J5" i="40"/>
  <c r="J17" i="40" s="1"/>
  <c r="I69" i="48"/>
  <c r="J7" i="40"/>
  <c r="H8" i="40"/>
  <c r="L8" i="40"/>
  <c r="O39" i="50"/>
  <c r="F24" i="26"/>
  <c r="G57" i="26"/>
  <c r="C66" i="26"/>
  <c r="O66" i="26" s="1"/>
  <c r="Q15" i="40"/>
  <c r="L7" i="40"/>
  <c r="F7" i="40"/>
  <c r="N5" i="40"/>
  <c r="N17" i="40" s="1"/>
  <c r="H5" i="40"/>
  <c r="H17" i="40" s="1"/>
  <c r="D17" i="40"/>
  <c r="F5" i="40"/>
  <c r="F6" i="40"/>
  <c r="L6" i="40"/>
  <c r="I147" i="48"/>
  <c r="I146" i="48"/>
  <c r="P235" i="35"/>
  <c r="I148" i="48"/>
  <c r="I149" i="48" s="1"/>
  <c r="N50" i="50"/>
  <c r="O49" i="50"/>
  <c r="N28" i="50"/>
  <c r="C31" i="35"/>
  <c r="G31" i="35" s="1"/>
  <c r="G41" i="35"/>
  <c r="C38" i="35"/>
  <c r="N11" i="50"/>
  <c r="N19" i="50" s="1"/>
  <c r="K11" i="50"/>
  <c r="H134" i="48"/>
  <c r="R17" i="50"/>
  <c r="C162" i="35"/>
  <c r="G162" i="35" s="1"/>
  <c r="G43" i="51"/>
  <c r="I43" i="51" s="1"/>
  <c r="R235" i="35"/>
  <c r="C18" i="35"/>
  <c r="G18" i="35" s="1"/>
  <c r="Q19" i="50"/>
  <c r="N14" i="50"/>
  <c r="O14" i="50" s="1"/>
  <c r="Q14" i="50"/>
  <c r="R14" i="50" s="1"/>
  <c r="H133" i="48"/>
  <c r="C188" i="35"/>
  <c r="H15" i="26"/>
  <c r="E15" i="26"/>
  <c r="N235" i="35"/>
  <c r="G42" i="51"/>
  <c r="I42" i="51" s="1"/>
  <c r="C15" i="26"/>
  <c r="M15" i="26" s="1"/>
  <c r="K15" i="26"/>
  <c r="F15" i="26"/>
  <c r="H66" i="26"/>
  <c r="H29" i="48"/>
  <c r="I28" i="48"/>
  <c r="D60" i="35"/>
  <c r="M223" i="35"/>
  <c r="K224" i="35"/>
  <c r="C158" i="35"/>
  <c r="G158" i="35" s="1"/>
  <c r="D210" i="35"/>
  <c r="O223" i="35"/>
  <c r="C8" i="35"/>
  <c r="M224" i="35"/>
  <c r="N224" i="35" s="1"/>
  <c r="K223" i="35"/>
  <c r="L223" i="35" s="1"/>
  <c r="L226" i="35" s="1"/>
  <c r="C182" i="35"/>
  <c r="G182" i="35" s="1"/>
  <c r="M234" i="35"/>
  <c r="N234" i="35" s="1"/>
  <c r="G11" i="49"/>
  <c r="I11" i="49" s="1"/>
  <c r="G12" i="49" l="1"/>
  <c r="I12" i="49" s="1"/>
  <c r="N45" i="50"/>
  <c r="K31" i="50"/>
  <c r="N18" i="50"/>
  <c r="K18" i="50"/>
  <c r="Q26" i="50"/>
  <c r="O17" i="50"/>
  <c r="I17" i="48"/>
  <c r="I8" i="48" s="1"/>
  <c r="G140" i="35"/>
  <c r="N35" i="50"/>
  <c r="O35" i="50" s="1"/>
  <c r="H73" i="65"/>
  <c r="C148" i="35"/>
  <c r="N21" i="50"/>
  <c r="N23" i="50" s="1"/>
  <c r="N16" i="50"/>
  <c r="Q35" i="50"/>
  <c r="R35" i="50" s="1"/>
  <c r="K40" i="50"/>
  <c r="K37" i="50"/>
  <c r="O37" i="50" s="1"/>
  <c r="R28" i="50"/>
  <c r="R29" i="50" s="1"/>
  <c r="G37" i="51"/>
  <c r="I37" i="51" s="1"/>
  <c r="K34" i="50"/>
  <c r="N34" i="50"/>
  <c r="Q22" i="50"/>
  <c r="R22" i="50" s="1"/>
  <c r="N22" i="50"/>
  <c r="O22" i="50" s="1"/>
  <c r="N36" i="50"/>
  <c r="K16" i="50"/>
  <c r="N31" i="50"/>
  <c r="N42" i="50" s="1"/>
  <c r="K28" i="50"/>
  <c r="K29" i="50" s="1"/>
  <c r="K12" i="50"/>
  <c r="G38" i="51"/>
  <c r="I38" i="51" s="1"/>
  <c r="K25" i="50"/>
  <c r="K26" i="50" s="1"/>
  <c r="N12" i="50"/>
  <c r="Q50" i="50"/>
  <c r="Q46" i="50"/>
  <c r="R46" i="50" s="1"/>
  <c r="K46" i="50"/>
  <c r="O46" i="50" s="1"/>
  <c r="K36" i="50"/>
  <c r="N40" i="50"/>
  <c r="K45" i="50"/>
  <c r="O45" i="50" s="1"/>
  <c r="Q33" i="50"/>
  <c r="R33" i="50" s="1"/>
  <c r="K33" i="50"/>
  <c r="N33" i="50"/>
  <c r="Q38" i="50"/>
  <c r="R38" i="50" s="1"/>
  <c r="K38" i="50"/>
  <c r="O38" i="50" s="1"/>
  <c r="N38" i="50"/>
  <c r="K44" i="50"/>
  <c r="Q44" i="50"/>
  <c r="N44" i="50"/>
  <c r="N47" i="50" s="1"/>
  <c r="N15" i="50"/>
  <c r="O15" i="50" s="1"/>
  <c r="G29" i="49"/>
  <c r="I29" i="49" s="1"/>
  <c r="P9" i="40"/>
  <c r="Q9" i="40" s="1"/>
  <c r="N32" i="50"/>
  <c r="C155" i="35"/>
  <c r="G148" i="35"/>
  <c r="G146" i="35" s="1"/>
  <c r="G33" i="49" s="1"/>
  <c r="I33" i="49" s="1"/>
  <c r="K42" i="50"/>
  <c r="Q13" i="50"/>
  <c r="R13" i="50" s="1"/>
  <c r="K13" i="50"/>
  <c r="N13" i="50"/>
  <c r="K32" i="50"/>
  <c r="O32" i="50" s="1"/>
  <c r="N25" i="50"/>
  <c r="N26" i="50" s="1"/>
  <c r="G14" i="35"/>
  <c r="G10" i="51" s="1"/>
  <c r="I10" i="51" s="1"/>
  <c r="L237" i="35"/>
  <c r="P10" i="40"/>
  <c r="Q10" i="40" s="1"/>
  <c r="F85" i="26"/>
  <c r="K41" i="50"/>
  <c r="N41" i="50"/>
  <c r="Q41" i="50"/>
  <c r="R41" i="50" s="1"/>
  <c r="K23" i="50"/>
  <c r="O23" i="50" s="1"/>
  <c r="P8" i="40"/>
  <c r="Q8" i="40" s="1"/>
  <c r="G120" i="35"/>
  <c r="F122" i="35"/>
  <c r="G122" i="35" s="1"/>
  <c r="G13" i="49"/>
  <c r="I13" i="49" s="1"/>
  <c r="G13" i="51"/>
  <c r="I13" i="51" s="1"/>
  <c r="O11" i="50"/>
  <c r="K19" i="50"/>
  <c r="O19" i="50" s="1"/>
  <c r="P6" i="40"/>
  <c r="Q6" i="40" s="1"/>
  <c r="G39" i="51"/>
  <c r="I39" i="51" s="1"/>
  <c r="G39" i="49"/>
  <c r="I39" i="49" s="1"/>
  <c r="P7" i="40"/>
  <c r="Q7" i="40" s="1"/>
  <c r="G36" i="49"/>
  <c r="I36" i="49" s="1"/>
  <c r="G36" i="51"/>
  <c r="I36" i="51" s="1"/>
  <c r="G44" i="51"/>
  <c r="I44" i="51" s="1"/>
  <c r="I45" i="51" s="1"/>
  <c r="C46" i="35"/>
  <c r="G44" i="49"/>
  <c r="I44" i="49" s="1"/>
  <c r="I45" i="49" s="1"/>
  <c r="P5" i="40"/>
  <c r="F17" i="40"/>
  <c r="P17" i="40" s="1"/>
  <c r="Q17" i="40" s="1"/>
  <c r="N29" i="50"/>
  <c r="O29" i="50" s="1"/>
  <c r="O28" i="50"/>
  <c r="O50" i="50"/>
  <c r="M225" i="35"/>
  <c r="N225" i="35" s="1"/>
  <c r="N223" i="35"/>
  <c r="D61" i="35"/>
  <c r="G61" i="35" s="1"/>
  <c r="G60" i="35"/>
  <c r="E48" i="48"/>
  <c r="C35" i="35"/>
  <c r="G35" i="35" s="1"/>
  <c r="G34" i="35" s="1"/>
  <c r="C26" i="35"/>
  <c r="G26" i="35" s="1"/>
  <c r="O36" i="50"/>
  <c r="C28" i="35"/>
  <c r="G28" i="35" s="1"/>
  <c r="G27" i="35" s="1"/>
  <c r="G38" i="35"/>
  <c r="G37" i="35" s="1"/>
  <c r="P223" i="35"/>
  <c r="O225" i="35"/>
  <c r="P225" i="35" s="1"/>
  <c r="L224" i="35"/>
  <c r="K225" i="35"/>
  <c r="L225" i="35" s="1"/>
  <c r="H30" i="48"/>
  <c r="I29" i="48"/>
  <c r="G32" i="49"/>
  <c r="I32" i="49" s="1"/>
  <c r="G32" i="51"/>
  <c r="I32" i="51" s="1"/>
  <c r="O18" i="50" l="1"/>
  <c r="G10" i="49"/>
  <c r="I10" i="49" s="1"/>
  <c r="O40" i="50"/>
  <c r="O16" i="50"/>
  <c r="O12" i="50"/>
  <c r="O21" i="50"/>
  <c r="O26" i="50"/>
  <c r="O31" i="50"/>
  <c r="O34" i="50"/>
  <c r="O42" i="50"/>
  <c r="G48" i="35"/>
  <c r="G26" i="51" s="1"/>
  <c r="I26" i="51" s="1"/>
  <c r="O13" i="50"/>
  <c r="O25" i="50"/>
  <c r="O33" i="50"/>
  <c r="R44" i="50"/>
  <c r="R47" i="50" s="1"/>
  <c r="R51" i="50" s="1"/>
  <c r="R56" i="50" s="1"/>
  <c r="Q47" i="50"/>
  <c r="Q51" i="50" s="1"/>
  <c r="C110" i="35"/>
  <c r="G110" i="35" s="1"/>
  <c r="G104" i="35" s="1"/>
  <c r="G155" i="35"/>
  <c r="C156" i="35"/>
  <c r="G156" i="35" s="1"/>
  <c r="K47" i="50"/>
  <c r="O47" i="50" s="1"/>
  <c r="O44" i="50"/>
  <c r="G33" i="51"/>
  <c r="I33" i="51" s="1"/>
  <c r="G111" i="35"/>
  <c r="G31" i="49" s="1"/>
  <c r="I31" i="49" s="1"/>
  <c r="O41" i="50"/>
  <c r="G31" i="51"/>
  <c r="I31" i="51" s="1"/>
  <c r="G14" i="51"/>
  <c r="I14" i="51" s="1"/>
  <c r="G14" i="49"/>
  <c r="I14" i="49" s="1"/>
  <c r="Q24" i="40"/>
  <c r="Q26" i="40" s="1"/>
  <c r="P18" i="40"/>
  <c r="Q5" i="40"/>
  <c r="G19" i="51"/>
  <c r="I19" i="51" s="1"/>
  <c r="G19" i="49"/>
  <c r="I19" i="49" s="1"/>
  <c r="G15" i="51"/>
  <c r="I15" i="51" s="1"/>
  <c r="G15" i="49"/>
  <c r="I15" i="49" s="1"/>
  <c r="N51" i="50"/>
  <c r="K51" i="50"/>
  <c r="H32" i="48"/>
  <c r="H36" i="48"/>
  <c r="I36" i="48" s="1"/>
  <c r="I30" i="48"/>
  <c r="I22" i="48" s="1"/>
  <c r="I18" i="48" s="1"/>
  <c r="N226" i="35"/>
  <c r="G18" i="49"/>
  <c r="I18" i="49" s="1"/>
  <c r="C45" i="35"/>
  <c r="G18" i="51"/>
  <c r="I18" i="51" s="1"/>
  <c r="P226" i="35"/>
  <c r="I48" i="48"/>
  <c r="E56" i="48"/>
  <c r="I56" i="48" s="1"/>
  <c r="E49" i="48"/>
  <c r="E55" i="48"/>
  <c r="I55" i="48" s="1"/>
  <c r="G26" i="49" l="1"/>
  <c r="I26" i="49" s="1"/>
  <c r="G150" i="35"/>
  <c r="G30" i="51"/>
  <c r="I30" i="51" s="1"/>
  <c r="G30" i="49"/>
  <c r="I30" i="49" s="1"/>
  <c r="F12" i="35"/>
  <c r="G12" i="35" s="1"/>
  <c r="I21" i="49"/>
  <c r="O51" i="50"/>
  <c r="P51" i="50"/>
  <c r="K56" i="50"/>
  <c r="K63" i="50" s="1"/>
  <c r="P52" i="50"/>
  <c r="P64" i="50"/>
  <c r="R53" i="50"/>
  <c r="S53" i="50" s="1"/>
  <c r="I27" i="49"/>
  <c r="I49" i="48"/>
  <c r="E50" i="48"/>
  <c r="I32" i="48"/>
  <c r="H33" i="48"/>
  <c r="I21" i="51"/>
  <c r="I27" i="51"/>
  <c r="H75" i="65" l="1"/>
  <c r="G9" i="51"/>
  <c r="I9" i="51" s="1"/>
  <c r="I16" i="51" s="1"/>
  <c r="C44" i="35"/>
  <c r="G44" i="35" s="1"/>
  <c r="G23" i="51" s="1"/>
  <c r="I23" i="51" s="1"/>
  <c r="G9" i="49"/>
  <c r="I9" i="49" s="1"/>
  <c r="G34" i="49"/>
  <c r="I34" i="49" s="1"/>
  <c r="I40" i="49" s="1"/>
  <c r="G34" i="51"/>
  <c r="I34" i="51" s="1"/>
  <c r="I40" i="51" s="1"/>
  <c r="H34" i="48"/>
  <c r="I33" i="48"/>
  <c r="E51" i="48"/>
  <c r="I50" i="48"/>
  <c r="P63" i="50"/>
  <c r="Q63" i="50"/>
  <c r="R64" i="50"/>
  <c r="G23" i="49" l="1"/>
  <c r="I23" i="49" s="1"/>
  <c r="I51" i="48"/>
  <c r="E52" i="48"/>
  <c r="I52" i="48" s="1"/>
  <c r="I24" i="49"/>
  <c r="H38" i="48"/>
  <c r="I34" i="48"/>
  <c r="I31" i="48" s="1"/>
  <c r="I24" i="51"/>
  <c r="I47" i="48" l="1"/>
  <c r="I49" i="49"/>
  <c r="I49" i="51"/>
  <c r="H40" i="48"/>
  <c r="I38" i="48"/>
  <c r="I37" i="48" s="1"/>
  <c r="H42" i="48" l="1"/>
  <c r="I40" i="48"/>
  <c r="H41" i="48"/>
  <c r="I41" i="48" s="1"/>
  <c r="I50" i="51"/>
  <c r="I51" i="51"/>
  <c r="I52" i="51"/>
  <c r="I51" i="49"/>
  <c r="I52" i="49"/>
  <c r="I50" i="49"/>
  <c r="I53" i="51" l="1"/>
  <c r="I53" i="49"/>
  <c r="K62" i="51"/>
  <c r="K63" i="51" s="1"/>
  <c r="K22" i="51" s="1"/>
  <c r="K57" i="51"/>
  <c r="I57" i="51"/>
  <c r="I57" i="49"/>
  <c r="K57" i="49"/>
  <c r="K62" i="49"/>
  <c r="K63" i="49" s="1"/>
  <c r="H45" i="48"/>
  <c r="I42" i="48"/>
  <c r="I39" i="48" s="1"/>
  <c r="K28" i="51" l="1"/>
  <c r="K15" i="51"/>
  <c r="K18" i="51"/>
  <c r="L21" i="51" s="1"/>
  <c r="K11" i="51"/>
  <c r="K9" i="51"/>
  <c r="K35" i="51"/>
  <c r="K45" i="51"/>
  <c r="K8" i="51"/>
  <c r="L16" i="51" s="1"/>
  <c r="L50" i="51" s="1"/>
  <c r="L54" i="51" s="1"/>
  <c r="K39" i="51"/>
  <c r="K16" i="51"/>
  <c r="K44" i="51"/>
  <c r="K47" i="51"/>
  <c r="L48" i="51" s="1"/>
  <c r="K21" i="51"/>
  <c r="K13" i="51"/>
  <c r="K27" i="51"/>
  <c r="K12" i="51"/>
  <c r="K10" i="51"/>
  <c r="K19" i="51"/>
  <c r="K34" i="51"/>
  <c r="K31" i="51"/>
  <c r="K33" i="51"/>
  <c r="K41" i="51"/>
  <c r="K29" i="51"/>
  <c r="L40" i="51" s="1"/>
  <c r="K20" i="51"/>
  <c r="K40" i="51"/>
  <c r="K37" i="51"/>
  <c r="K24" i="51"/>
  <c r="K26" i="51"/>
  <c r="L27" i="51" s="1"/>
  <c r="K36" i="51"/>
  <c r="K38" i="51"/>
  <c r="K46" i="51"/>
  <c r="K42" i="51"/>
  <c r="L45" i="51" s="1"/>
  <c r="K32" i="51"/>
  <c r="K48" i="51"/>
  <c r="K23" i="51"/>
  <c r="L24" i="51" s="1"/>
  <c r="K14" i="51"/>
  <c r="K30" i="51"/>
  <c r="K43" i="51"/>
  <c r="K25" i="51"/>
  <c r="K20" i="49"/>
  <c r="K28" i="49"/>
  <c r="K41" i="49"/>
  <c r="K33" i="49"/>
  <c r="K43" i="49"/>
  <c r="K25" i="49"/>
  <c r="K8" i="49"/>
  <c r="L16" i="49" s="1"/>
  <c r="L50" i="49" s="1"/>
  <c r="L54" i="49" s="1"/>
  <c r="K46" i="49"/>
  <c r="K16" i="49"/>
  <c r="K22" i="49"/>
  <c r="K35" i="49"/>
  <c r="K31" i="49"/>
  <c r="K47" i="49"/>
  <c r="L48" i="49" s="1"/>
  <c r="K48" i="49"/>
  <c r="K42" i="49"/>
  <c r="L45" i="49" s="1"/>
  <c r="K29" i="49"/>
  <c r="L40" i="49" s="1"/>
  <c r="K11" i="49"/>
  <c r="K37" i="49"/>
  <c r="K38" i="49"/>
  <c r="K12" i="49"/>
  <c r="K13" i="49"/>
  <c r="K39" i="49"/>
  <c r="K30" i="49"/>
  <c r="K32" i="49"/>
  <c r="K34" i="49"/>
  <c r="K36" i="49"/>
  <c r="K10" i="49"/>
  <c r="K45" i="49"/>
  <c r="K44" i="49"/>
  <c r="K14" i="49"/>
  <c r="K26" i="49"/>
  <c r="L27" i="49" s="1"/>
  <c r="K18" i="49"/>
  <c r="L21" i="49" s="1"/>
  <c r="K19" i="49"/>
  <c r="K15" i="49"/>
  <c r="K40" i="49"/>
  <c r="K9" i="49"/>
  <c r="K21" i="49"/>
  <c r="K27" i="49"/>
  <c r="K23" i="49"/>
  <c r="L24" i="49" s="1"/>
  <c r="K24" i="49"/>
  <c r="H46" i="48"/>
  <c r="I46" i="48" s="1"/>
  <c r="I45" i="48"/>
  <c r="I60" i="49"/>
  <c r="L60" i="49" s="1"/>
  <c r="K58" i="49"/>
  <c r="I60" i="51"/>
  <c r="L60" i="51" s="1"/>
  <c r="K58" i="51"/>
  <c r="I44" i="48" l="1"/>
  <c r="I143" i="48" s="1"/>
  <c r="J143" i="48" s="1"/>
  <c r="K145" i="48" l="1"/>
  <c r="H36" i="65" l="1"/>
  <c r="H74" i="65"/>
  <c r="H77" i="65" s="1"/>
  <c r="H78" i="65" s="1"/>
  <c r="H76" i="65"/>
  <c r="H79" i="65" l="1"/>
  <c r="H80" i="65" l="1"/>
</calcChain>
</file>

<file path=xl/sharedStrings.xml><?xml version="1.0" encoding="utf-8"?>
<sst xmlns="http://schemas.openxmlformats.org/spreadsheetml/2006/main" count="4464" uniqueCount="1811">
  <si>
    <t>CANTIDADES DE OBRA EN TUBERIAS</t>
  </si>
  <si>
    <t xml:space="preserve">DIAMETRO 24" </t>
  </si>
  <si>
    <t>6.0m</t>
  </si>
  <si>
    <t>7.0m</t>
  </si>
  <si>
    <t>8.0m</t>
  </si>
  <si>
    <t>9.0m</t>
  </si>
  <si>
    <t>10.0m</t>
  </si>
  <si>
    <t>11.0m</t>
  </si>
  <si>
    <t>12.0m</t>
  </si>
  <si>
    <t>6.0m mesa de 0,10</t>
  </si>
  <si>
    <t>7.0m mesa de 0,10</t>
  </si>
  <si>
    <t>cantidad</t>
  </si>
  <si>
    <t>EXCAVACION</t>
  </si>
  <si>
    <t>SOBREPOCETA</t>
  </si>
  <si>
    <t>POCETA</t>
  </si>
  <si>
    <t>BUQUE</t>
  </si>
  <si>
    <t>E/ALETAS</t>
  </si>
  <si>
    <t>LLAVE CABEZOTE</t>
  </si>
  <si>
    <t>LLAVE E/ALETAS</t>
  </si>
  <si>
    <t>DESCOLE</t>
  </si>
  <si>
    <t>TOTAL EXCAVACION</t>
  </si>
  <si>
    <t>C.S. F.Y A.</t>
  </si>
  <si>
    <t>SOLADO POCETA</t>
  </si>
  <si>
    <t>SOLADO BUQUE</t>
  </si>
  <si>
    <t>ATRAQUE</t>
  </si>
  <si>
    <t>SOLADO E/ALETAS</t>
  </si>
  <si>
    <t>TOTAL C.S.F.Y A.</t>
  </si>
  <si>
    <t>C.SIMPLE</t>
  </si>
  <si>
    <t>CABEZOTE SUPERIOR</t>
  </si>
  <si>
    <t>MUROS POCETA</t>
  </si>
  <si>
    <t>GUARDARUEDAS</t>
  </si>
  <si>
    <t>TOTAL C.S.</t>
  </si>
  <si>
    <t>CONCRETO CICLOPEO</t>
  </si>
  <si>
    <t>CABEZOTE INFERIOR</t>
  </si>
  <si>
    <t>ALETAS</t>
  </si>
  <si>
    <t>TOTAL CONCRETO CICLOPEO</t>
  </si>
  <si>
    <t>TUBERIA</t>
  </si>
  <si>
    <t>SUPUESTOS</t>
  </si>
  <si>
    <t>Atraque al tercio</t>
  </si>
  <si>
    <t xml:space="preserve">longitud aletas = 1.20 </t>
  </si>
  <si>
    <t xml:space="preserve">altura aletas= 1.80 </t>
  </si>
  <si>
    <t xml:space="preserve">altura cabezote inf.= 2.0 </t>
  </si>
  <si>
    <t xml:space="preserve">altura cab. Sup.= 1.80 </t>
  </si>
  <si>
    <t>9.0 M.</t>
  </si>
  <si>
    <t xml:space="preserve">DIAMETRO 36" </t>
  </si>
  <si>
    <t>A RAS PISO</t>
  </si>
  <si>
    <t>CANT.</t>
  </si>
  <si>
    <t>TUBERIA 36"</t>
  </si>
  <si>
    <t>longitud aletas = 1.80</t>
  </si>
  <si>
    <t>altura aletas=  2.0</t>
  </si>
  <si>
    <t>altura cab. Sup.= 2.0</t>
  </si>
  <si>
    <t>GOBERNACIÓN DE ANTIOQUIA</t>
  </si>
  <si>
    <t>SECRETARÍA DE INFRAESTRUCTURA FÍSICA</t>
  </si>
  <si>
    <t xml:space="preserve">“MEJORAMIENTO LA VIA SOFIA-YOLOMBO EN LA SUBREGIÓN DEL DEPARTAMENTO DE ANTIOQUIA” </t>
  </si>
  <si>
    <t>PRESUPUESTO DE OBRA</t>
  </si>
  <si>
    <t xml:space="preserve"> VIA SOFIA - YOLOMBO</t>
  </si>
  <si>
    <t>ITEM</t>
  </si>
  <si>
    <t>ESPECIFICACION</t>
  </si>
  <si>
    <t>DESCRIPCIÓN</t>
  </si>
  <si>
    <t>UND.</t>
  </si>
  <si>
    <t>VALOR UNITARIO</t>
  </si>
  <si>
    <t>VALOR PARCIAL</t>
  </si>
  <si>
    <t>GRUPO 1 - OBRAS PRELIMINARES</t>
  </si>
  <si>
    <t>1.4</t>
  </si>
  <si>
    <t>INVIAS</t>
  </si>
  <si>
    <t>m³</t>
  </si>
  <si>
    <t>1.6.2</t>
  </si>
  <si>
    <t>PART. DEPARTAMENTO</t>
  </si>
  <si>
    <t>Derecho de Botadero</t>
  </si>
  <si>
    <t>1.13</t>
  </si>
  <si>
    <t>Lleno manual compactado con material de la excavación</t>
  </si>
  <si>
    <t>1.14</t>
  </si>
  <si>
    <t>1.14.1</t>
  </si>
  <si>
    <t>Lleno mecánico compactado con material de prestamo</t>
  </si>
  <si>
    <t>6.41</t>
  </si>
  <si>
    <t>200</t>
  </si>
  <si>
    <t>Rocería, incluye botada y disposición adecuada de material sobrante</t>
  </si>
  <si>
    <t>Ha</t>
  </si>
  <si>
    <t>1.18</t>
  </si>
  <si>
    <t>310</t>
  </si>
  <si>
    <t>Mejoramiento de la subrasante involucrando suelo existente</t>
  </si>
  <si>
    <t>m²</t>
  </si>
  <si>
    <t>1.29</t>
  </si>
  <si>
    <t>Descapote terreno natural incluye transporte y bote de material</t>
  </si>
  <si>
    <t>TOTAL GRUPO 1</t>
  </si>
  <si>
    <t>GRUPO 2 - AFIRMADO, SUB-BASES Y BASES GRANULARES</t>
  </si>
  <si>
    <t>2.1</t>
  </si>
  <si>
    <t>311</t>
  </si>
  <si>
    <t>2.6</t>
  </si>
  <si>
    <t>330</t>
  </si>
  <si>
    <t>Suministro, colocación, conformación y compactación de Base.  No Incluye transporte.</t>
  </si>
  <si>
    <t>TOTAL GRUPO 2</t>
  </si>
  <si>
    <t>GRUPO 3 - MOVIMIENTO DE TIERRA Y MATERIALES</t>
  </si>
  <si>
    <t>3.4</t>
  </si>
  <si>
    <t>Transporte de materiales proveniente de la excavación de la explanación, canales, prestamos y material de afirmado, sub-base, base y mezcla asfáltica para distancias mayores de tres mil metros (3000). Material compacto.</t>
  </si>
  <si>
    <t>m³-km</t>
  </si>
  <si>
    <t>TOTAL GRUPO 3</t>
  </si>
  <si>
    <t>GRUPO 4 - ACERO Y ELEMENTOS METÁLICOS</t>
  </si>
  <si>
    <t>4.1</t>
  </si>
  <si>
    <t>640</t>
  </si>
  <si>
    <t>Suministro transporte y colocación de Acero de refuerzo fy=420 Mpa (Grado 60)</t>
  </si>
  <si>
    <t>kg</t>
  </si>
  <si>
    <t>TOTAL GRUPO 4</t>
  </si>
  <si>
    <t>GRUPO 6 - CONCRETO, MORTEROS Y OBRAS VARIAS</t>
  </si>
  <si>
    <t>6.1.2</t>
  </si>
  <si>
    <t>Excavaciones varias en roca en seco. Se pagara como roca compacta.(sin dinamita)</t>
  </si>
  <si>
    <t>6.2</t>
  </si>
  <si>
    <t>Excavaciones Estruct. varias en material común en seco, incluye entibado. No incluye transporte botada.</t>
  </si>
  <si>
    <t>6.25</t>
  </si>
  <si>
    <t>Concreto clase D (Muros, disipadores, aletas 210 kg/cm2)</t>
  </si>
  <si>
    <t>6.28</t>
  </si>
  <si>
    <t xml:space="preserve">Concreto clase F (140 kg/cm2). </t>
  </si>
  <si>
    <t>6.35</t>
  </si>
  <si>
    <t>Concreto 21Mpa- Box coulvert Losa Inferior</t>
  </si>
  <si>
    <t>6.36</t>
  </si>
  <si>
    <t>Concreto 21 Mpa, Boxcoulvert- Losa superior y muros laterales</t>
  </si>
  <si>
    <t>6.42</t>
  </si>
  <si>
    <t>Limpieza de obras transversales, incluye acarreo interno de todos los sedimentos, escombros, material vegetal y demás elementos extraños que se encuentren obstruyendo la obra.</t>
  </si>
  <si>
    <t>und</t>
  </si>
  <si>
    <t>6.44</t>
  </si>
  <si>
    <t>Relleno material filtrante 1 1/2"  incluye Suministro, Transporte y Colocación</t>
  </si>
  <si>
    <t>6.46</t>
  </si>
  <si>
    <t>Demolición de estructuras (Concreto reforzado) , incluye botada de material sobrante.</t>
  </si>
  <si>
    <t>6.71</t>
  </si>
  <si>
    <t>Suministro, transporte y colocación de Tubería PVC 36" para alcantarillado</t>
  </si>
  <si>
    <t>m</t>
  </si>
  <si>
    <t>6.100</t>
  </si>
  <si>
    <t>630-671</t>
  </si>
  <si>
    <t>Concreto de 21 MPA para cunetas</t>
  </si>
  <si>
    <t>TOTAL GRUPO 6</t>
  </si>
  <si>
    <t>GRUPO 8 -  GEOTEXTILES Y PAVIMENTOS</t>
  </si>
  <si>
    <t>8.5</t>
  </si>
  <si>
    <t xml:space="preserve">Suministro, transporte e instalación de Geodrén circular, tubería de 4", incluye Geotextil NT 2500 </t>
  </si>
  <si>
    <t>8.15</t>
  </si>
  <si>
    <t xml:space="preserve">Línea de demarcación con pintura acrílica en frío. </t>
  </si>
  <si>
    <t>8.28.2</t>
  </si>
  <si>
    <t>420-450</t>
  </si>
  <si>
    <t>Suministro, colocación y compactación de mezcla asfáltica MSC-19. con asfalto normalizado, incluye imprimacion, No incluye transporte</t>
  </si>
  <si>
    <t>TOTAL GRUPO 8</t>
  </si>
  <si>
    <t>GRUPO 12 -  SEÑALIZACION</t>
  </si>
  <si>
    <t>12.8</t>
  </si>
  <si>
    <t>710</t>
  </si>
  <si>
    <t>Suministro, transporte e instalación de señal vertical de 75 cm x 75 cm en lámina galvanizada calibre 16, reflectivo tipo XI, estructura metálica tipo pedestal compuesta por un paral en ángulo de 2"x2"x1/4" y brazo en ángulo de 2"x2"x1/8".</t>
  </si>
  <si>
    <t>TOTAL GRUPO 12</t>
  </si>
  <si>
    <t>COSTO BÁSICO</t>
  </si>
  <si>
    <t>ADMINISTRACION</t>
  </si>
  <si>
    <t>IMPREVISTOS</t>
  </si>
  <si>
    <t>UTILIDAD</t>
  </si>
  <si>
    <t xml:space="preserve">TOTAL DEL CONTRATO </t>
  </si>
  <si>
    <t>PLAN DE MANEJO DE TRANSITO</t>
  </si>
  <si>
    <t>PLAN DE MANEJO AMBIENTAL</t>
  </si>
  <si>
    <t>CARACTERIZACION VIAL</t>
  </si>
  <si>
    <t>TOTAL DE LA OBRA</t>
  </si>
  <si>
    <t>TOTAL INTERVENTORIA</t>
  </si>
  <si>
    <t>TOTAL PROYECTO</t>
  </si>
  <si>
    <t>Elaboró:</t>
  </si>
  <si>
    <t>Aprobó</t>
  </si>
  <si>
    <t>DARIO MOTOA FALLA</t>
  </si>
  <si>
    <t>LUIS EDUARDO TOBON CARDONA</t>
  </si>
  <si>
    <t>Profesional Universitario</t>
  </si>
  <si>
    <t xml:space="preserve">Director de planeacion </t>
  </si>
  <si>
    <t>Matrícula No 17202-19898-CDS</t>
  </si>
  <si>
    <t>SECRETARIA DE INFRAESTRUCTURA</t>
  </si>
  <si>
    <t>Planeación SIF</t>
  </si>
  <si>
    <t>FORMULARIO 1</t>
  </si>
  <si>
    <t>PRESUPUESTO OFICIAL</t>
  </si>
  <si>
    <t>[El presente formulario formulario aplica para los procesos de contratación que tengan como forma de pago precios unitarios, la Entidad debe ajustarlo cuando la modalidad de pago corresponde a: precio global, llave en mano, administración delegada y reembolso de gastos] </t>
  </si>
  <si>
    <t>Nº</t>
  </si>
  <si>
    <t>ITEM DE PAGO</t>
  </si>
  <si>
    <t xml:space="preserve">ESPECIFICACIONES </t>
  </si>
  <si>
    <t>DESCRIPCION</t>
  </si>
  <si>
    <t>CANTIDAD</t>
  </si>
  <si>
    <t xml:space="preserve">VALOR TOTAL                                </t>
  </si>
  <si>
    <t>GENERAL</t>
  </si>
  <si>
    <t>PARTICULAR</t>
  </si>
  <si>
    <t>Subtotal</t>
  </si>
  <si>
    <t xml:space="preserve">SUBTOTAL OBRAS </t>
  </si>
  <si>
    <t>Diff Pajustado - Pinicial</t>
  </si>
  <si>
    <t xml:space="preserve">PROVISION PARA AJUSTES, OBRAS COMPLEMENTARIAS Y/O ADICIONALES </t>
  </si>
  <si>
    <t>SUBTOTAL OBRAS (INCLUYE IVA)</t>
  </si>
  <si>
    <t>km</t>
  </si>
  <si>
    <t>VALOR TOTAL</t>
  </si>
  <si>
    <t xml:space="preserve">VALOR TOTAL EN LETRAS: </t>
  </si>
  <si>
    <r>
      <rPr>
        <b/>
        <sz val="12"/>
        <rFont val="Arial Narrow"/>
        <family val="2"/>
      </rPr>
      <t xml:space="preserve">NOTA 1: </t>
    </r>
    <r>
      <rPr>
        <sz val="12"/>
        <rFont val="Arial Narrow"/>
        <family val="2"/>
      </rPr>
      <t xml:space="preserve"> </t>
    </r>
  </si>
  <si>
    <t>PORCENTAJE</t>
  </si>
  <si>
    <r>
      <rPr>
        <b/>
        <sz val="12"/>
        <rFont val="Arial Narrow"/>
        <family val="2"/>
      </rPr>
      <t>NOTA 2:</t>
    </r>
    <r>
      <rPr>
        <sz val="12"/>
        <rFont val="Arial Narrow"/>
        <family val="2"/>
      </rPr>
      <t xml:space="preserve"> </t>
    </r>
  </si>
  <si>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</si>
  <si>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</si>
  <si>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</si>
  <si>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</si>
  <si>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</si>
  <si>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UTILIDAD
</t>
  </si>
  <si>
    <t>U=</t>
  </si>
  <si>
    <r>
      <rPr>
        <b/>
        <sz val="12"/>
        <rFont val="Arial Narrow"/>
        <family val="2"/>
      </rPr>
      <t>NOTA 5:</t>
    </r>
    <r>
      <rPr>
        <sz val="12"/>
        <rFont val="Arial Narrow"/>
        <family val="2"/>
      </rPr>
      <t xml:space="preserve">  El A.I.U y su discriminación deben estar en porcentaje (%). </t>
    </r>
  </si>
  <si>
    <t>TOTAL A.I.U</t>
  </si>
  <si>
    <t>A.I.U.=</t>
  </si>
  <si>
    <r>
      <t xml:space="preserve">NOTA 6: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r>
      <rPr>
        <b/>
        <sz val="12"/>
        <rFont val="Arial Narrow"/>
        <family val="2"/>
      </rPr>
      <t xml:space="preserve">(Ajustar de acuerdo al proyecto) </t>
    </r>
  </si>
  <si>
    <t>CONSERVACIÓN, MANTENIMIENTO Y REHABILITACIÓN DE LAS VIAS A CARGO DEL DEPARTAMENTO DE ANTIOQUIA EN LA SUBREGIÓN SUROESTE</t>
  </si>
  <si>
    <t>GRUPO</t>
  </si>
  <si>
    <t>VALOR PRESUPUESTADO (COSTO DIRECTO)</t>
  </si>
  <si>
    <t>VALOR POR AU Y OTROS GASTOS</t>
  </si>
  <si>
    <t>MANO DE OBRA CALIFICADA</t>
  </si>
  <si>
    <t>MANO DE OBRA NO CALIFICADA</t>
  </si>
  <si>
    <t>TRANSPORTE</t>
  </si>
  <si>
    <t>MATERIALES</t>
  </si>
  <si>
    <t>MAQUINARIA Y EQUIPO</t>
  </si>
  <si>
    <t>TOTAL MGA</t>
  </si>
  <si>
    <t>REALIZAR OBRAS PRELIMINARES</t>
  </si>
  <si>
    <t>REALIZAR AFIRMADO, SUB-BASES Y BASES GRANULARES</t>
  </si>
  <si>
    <t>REALIZAR MOVIMIENTO DE TIERRA Y MATERIALES</t>
  </si>
  <si>
    <t>INSTALACION DE ACERO Y ELEMENTOS METÁLICOS</t>
  </si>
  <si>
    <t>REALIZAR OBRAS DE CONCRETO, MORTEROS Y OBRAS VARIAS</t>
  </si>
  <si>
    <t xml:space="preserve">INSTALACION DE GEOTEXTILES Y PAVIMENTOS </t>
  </si>
  <si>
    <t xml:space="preserve">INSTALACION DE SEÑALIZACION </t>
  </si>
  <si>
    <t>REALIZAR INTERVENTORÍA</t>
  </si>
  <si>
    <t>CUADRO DE VOLUMENES Y LLENOS. DISEÑO GEOMETRICO</t>
  </si>
  <si>
    <t>ABSCISA</t>
  </si>
  <si>
    <t>AREA CORTE</t>
  </si>
  <si>
    <t>AREA LLENO</t>
  </si>
  <si>
    <t>VOLUMEN CORTE</t>
  </si>
  <si>
    <t>VOLUMEN LLENO</t>
  </si>
  <si>
    <t>133.00</t>
  </si>
  <si>
    <t>2.24</t>
  </si>
  <si>
    <t>12.74</t>
  </si>
  <si>
    <t>0.23</t>
  </si>
  <si>
    <t>140.00</t>
  </si>
  <si>
    <t>1.40</t>
  </si>
  <si>
    <t>0.10</t>
  </si>
  <si>
    <t>12.90</t>
  </si>
  <si>
    <t>0.60</t>
  </si>
  <si>
    <t>150.00</t>
  </si>
  <si>
    <t>0.02</t>
  </si>
  <si>
    <t>11.20</t>
  </si>
  <si>
    <t>0.07</t>
  </si>
  <si>
    <t>160.00</t>
  </si>
  <si>
    <t>1.06</t>
  </si>
  <si>
    <t>8.45</t>
  </si>
  <si>
    <t>0.00</t>
  </si>
  <si>
    <t>170.00</t>
  </si>
  <si>
    <t>0.63</t>
  </si>
  <si>
    <t>4.15</t>
  </si>
  <si>
    <t>0.13</t>
  </si>
  <si>
    <t>180.00</t>
  </si>
  <si>
    <t>0.20</t>
  </si>
  <si>
    <t>0.04</t>
  </si>
  <si>
    <t>1.35</t>
  </si>
  <si>
    <t>0.35</t>
  </si>
  <si>
    <t>190.00</t>
  </si>
  <si>
    <t>0.03</t>
  </si>
  <si>
    <t>2.05</t>
  </si>
  <si>
    <t>0.25</t>
  </si>
  <si>
    <t>200.00</t>
  </si>
  <si>
    <t>0.34</t>
  </si>
  <si>
    <t>5.50</t>
  </si>
  <si>
    <t>210.00</t>
  </si>
  <si>
    <t>0.76</t>
  </si>
  <si>
    <t>7.75</t>
  </si>
  <si>
    <t>220.00</t>
  </si>
  <si>
    <t>0.79</t>
  </si>
  <si>
    <t>9.25</t>
  </si>
  <si>
    <t>230.00</t>
  </si>
  <si>
    <t>13.45</t>
  </si>
  <si>
    <t>240.00</t>
  </si>
  <si>
    <t>1.63</t>
  </si>
  <si>
    <t>13.35</t>
  </si>
  <si>
    <t>250.00</t>
  </si>
  <si>
    <t>1.04</t>
  </si>
  <si>
    <t>0.01</t>
  </si>
  <si>
    <t>8.70</t>
  </si>
  <si>
    <t>1.20</t>
  </si>
  <si>
    <t>260.00</t>
  </si>
  <si>
    <t>0.70</t>
  </si>
  <si>
    <t>7.40</t>
  </si>
  <si>
    <t>0.77</t>
  </si>
  <si>
    <t>270.00</t>
  </si>
  <si>
    <t>0.78</t>
  </si>
  <si>
    <t>6.70</t>
  </si>
  <si>
    <t>280.00</t>
  </si>
  <si>
    <t>0.56</t>
  </si>
  <si>
    <t>4.35</t>
  </si>
  <si>
    <t>2.43</t>
  </si>
  <si>
    <t>290.00</t>
  </si>
  <si>
    <t>0.31</t>
  </si>
  <si>
    <t>0.73</t>
  </si>
  <si>
    <t>2.50</t>
  </si>
  <si>
    <t>7.70</t>
  </si>
  <si>
    <t>300.00</t>
  </si>
  <si>
    <t>0.19</t>
  </si>
  <si>
    <t>0.81</t>
  </si>
  <si>
    <t>7.10</t>
  </si>
  <si>
    <t>310.00</t>
  </si>
  <si>
    <t>0.61</t>
  </si>
  <si>
    <t>6.10</t>
  </si>
  <si>
    <t>320.00</t>
  </si>
  <si>
    <t>6.45</t>
  </si>
  <si>
    <t>330.00</t>
  </si>
  <si>
    <t>0.68</t>
  </si>
  <si>
    <t>5.70</t>
  </si>
  <si>
    <t>340.00</t>
  </si>
  <si>
    <t>0.46</t>
  </si>
  <si>
    <t>4.70</t>
  </si>
  <si>
    <t>350.00</t>
  </si>
  <si>
    <t>0.48</t>
  </si>
  <si>
    <t>1.83</t>
  </si>
  <si>
    <t>5.10</t>
  </si>
  <si>
    <t>360.00</t>
  </si>
  <si>
    <t>0.55</t>
  </si>
  <si>
    <t>0.54</t>
  </si>
  <si>
    <t>3.35</t>
  </si>
  <si>
    <t>4.55</t>
  </si>
  <si>
    <t>370.00</t>
  </si>
  <si>
    <t>0.12</t>
  </si>
  <si>
    <t>0.37</t>
  </si>
  <si>
    <t>2.00</t>
  </si>
  <si>
    <t>380.00</t>
  </si>
  <si>
    <t>1.10</t>
  </si>
  <si>
    <t>11.90</t>
  </si>
  <si>
    <t>390.00</t>
  </si>
  <si>
    <t>1.28</t>
  </si>
  <si>
    <t>8.60</t>
  </si>
  <si>
    <t>0.40</t>
  </si>
  <si>
    <t>400.00</t>
  </si>
  <si>
    <t>0.44</t>
  </si>
  <si>
    <t>4.65</t>
  </si>
  <si>
    <t>1.80</t>
  </si>
  <si>
    <t>410.00</t>
  </si>
  <si>
    <t>0.49</t>
  </si>
  <si>
    <t>0.24</t>
  </si>
  <si>
    <t>4.10</t>
  </si>
  <si>
    <t>4.45</t>
  </si>
  <si>
    <t>420.00</t>
  </si>
  <si>
    <t>0.33</t>
  </si>
  <si>
    <t>0.65</t>
  </si>
  <si>
    <t>3.20</t>
  </si>
  <si>
    <t>9.75</t>
  </si>
  <si>
    <t>430.00</t>
  </si>
  <si>
    <t>1.30</t>
  </si>
  <si>
    <t>10.50</t>
  </si>
  <si>
    <t>440.00</t>
  </si>
  <si>
    <t>0.80</t>
  </si>
  <si>
    <t>2.80</t>
  </si>
  <si>
    <t>5.40</t>
  </si>
  <si>
    <t>450.00</t>
  </si>
  <si>
    <t>0.28</t>
  </si>
  <si>
    <t>1.53</t>
  </si>
  <si>
    <t>8.05</t>
  </si>
  <si>
    <t>460.00</t>
  </si>
  <si>
    <t>1.33</t>
  </si>
  <si>
    <t>2.07</t>
  </si>
  <si>
    <t>7.50</t>
  </si>
  <si>
    <t>470.00</t>
  </si>
  <si>
    <t>0.62</t>
  </si>
  <si>
    <t>0.17</t>
  </si>
  <si>
    <t>6.15</t>
  </si>
  <si>
    <t>2.85</t>
  </si>
  <si>
    <t>480.00</t>
  </si>
  <si>
    <t>490.00</t>
  </si>
  <si>
    <t>0.47</t>
  </si>
  <si>
    <t>7.85</t>
  </si>
  <si>
    <t>500.00</t>
  </si>
  <si>
    <t>7.60</t>
  </si>
  <si>
    <t>3.90</t>
  </si>
  <si>
    <t>510.00</t>
  </si>
  <si>
    <t>0.42</t>
  </si>
  <si>
    <t>2.90</t>
  </si>
  <si>
    <t>1.65</t>
  </si>
  <si>
    <t>520.00</t>
  </si>
  <si>
    <t>0.16</t>
  </si>
  <si>
    <t>1.45</t>
  </si>
  <si>
    <t>0.45</t>
  </si>
  <si>
    <t>530.00</t>
  </si>
  <si>
    <t>0.43</t>
  </si>
  <si>
    <t>540.00</t>
  </si>
  <si>
    <t>550.00</t>
  </si>
  <si>
    <t>0.99</t>
  </si>
  <si>
    <t>0.27</t>
  </si>
  <si>
    <t>8.75</t>
  </si>
  <si>
    <t>560.00</t>
  </si>
  <si>
    <t>0.08</t>
  </si>
  <si>
    <t>5.95</t>
  </si>
  <si>
    <t>570.00</t>
  </si>
  <si>
    <t>0.06</t>
  </si>
  <si>
    <t>5.00</t>
  </si>
  <si>
    <t>580.00</t>
  </si>
  <si>
    <t>0.57</t>
  </si>
  <si>
    <t>6.80</t>
  </si>
  <si>
    <t>590.00</t>
  </si>
  <si>
    <t>7.15</t>
  </si>
  <si>
    <t>600.00</t>
  </si>
  <si>
    <t>0.64</t>
  </si>
  <si>
    <t>8.10</t>
  </si>
  <si>
    <t>610.00</t>
  </si>
  <si>
    <t>0.98</t>
  </si>
  <si>
    <t>620.00</t>
  </si>
  <si>
    <t>0.21</t>
  </si>
  <si>
    <t>0.52</t>
  </si>
  <si>
    <t>4.25</t>
  </si>
  <si>
    <t>4.50</t>
  </si>
  <si>
    <t>630.00</t>
  </si>
  <si>
    <t>0.38</t>
  </si>
  <si>
    <t>3.55</t>
  </si>
  <si>
    <t>2.20</t>
  </si>
  <si>
    <t>640.00</t>
  </si>
  <si>
    <t>650.00</t>
  </si>
  <si>
    <t>0.72</t>
  </si>
  <si>
    <t>9.60</t>
  </si>
  <si>
    <t>660.00</t>
  </si>
  <si>
    <t>3.45</t>
  </si>
  <si>
    <t>670.00</t>
  </si>
  <si>
    <t>0.36</t>
  </si>
  <si>
    <t>0.41</t>
  </si>
  <si>
    <t>4.05</t>
  </si>
  <si>
    <t>2.10</t>
  </si>
  <si>
    <t>680.00</t>
  </si>
  <si>
    <t>690.00</t>
  </si>
  <si>
    <t>1.93</t>
  </si>
  <si>
    <t>15.15</t>
  </si>
  <si>
    <t>700.00</t>
  </si>
  <si>
    <t>5.60</t>
  </si>
  <si>
    <t>3.33</t>
  </si>
  <si>
    <t>710.00</t>
  </si>
  <si>
    <t>1.00</t>
  </si>
  <si>
    <t>10.05</t>
  </si>
  <si>
    <t>720.00</t>
  </si>
  <si>
    <t>1.01</t>
  </si>
  <si>
    <t>730.00</t>
  </si>
  <si>
    <t>1.23</t>
  </si>
  <si>
    <t>9.35</t>
  </si>
  <si>
    <t>740.00</t>
  </si>
  <si>
    <t>8.40</t>
  </si>
  <si>
    <t>750.00</t>
  </si>
  <si>
    <t>760.00</t>
  </si>
  <si>
    <t>12.65</t>
  </si>
  <si>
    <t>770.00</t>
  </si>
  <si>
    <t>1.47</t>
  </si>
  <si>
    <t>16.00</t>
  </si>
  <si>
    <t>780.00</t>
  </si>
  <si>
    <t>1.73</t>
  </si>
  <si>
    <t>20.20</t>
  </si>
  <si>
    <t>790.00</t>
  </si>
  <si>
    <t>2.31</t>
  </si>
  <si>
    <t>0.15</t>
  </si>
  <si>
    <t>17.05</t>
  </si>
  <si>
    <t>800.00</t>
  </si>
  <si>
    <t>14.55</t>
  </si>
  <si>
    <t>810.00</t>
  </si>
  <si>
    <t>1.81</t>
  </si>
  <si>
    <t>16.60</t>
  </si>
  <si>
    <t>820.00</t>
  </si>
  <si>
    <t>1.51</t>
  </si>
  <si>
    <t>14.00</t>
  </si>
  <si>
    <t>830.00</t>
  </si>
  <si>
    <t>0.30</t>
  </si>
  <si>
    <t>13.05</t>
  </si>
  <si>
    <t>840.00</t>
  </si>
  <si>
    <t>0.05</t>
  </si>
  <si>
    <t>1.32</t>
  </si>
  <si>
    <t>1.05</t>
  </si>
  <si>
    <t>14.40</t>
  </si>
  <si>
    <t>850.00</t>
  </si>
  <si>
    <t>1.56</t>
  </si>
  <si>
    <t>3.00</t>
  </si>
  <si>
    <t>10.95</t>
  </si>
  <si>
    <t>860.00</t>
  </si>
  <si>
    <t>9.95</t>
  </si>
  <si>
    <t>3.60</t>
  </si>
  <si>
    <t>870.00</t>
  </si>
  <si>
    <t>1.55</t>
  </si>
  <si>
    <t>0.09</t>
  </si>
  <si>
    <t>20.00</t>
  </si>
  <si>
    <t>880.00</t>
  </si>
  <si>
    <t>2.45</t>
  </si>
  <si>
    <t>22.25</t>
  </si>
  <si>
    <t>5.45</t>
  </si>
  <si>
    <t>890.00</t>
  </si>
  <si>
    <t>13.75</t>
  </si>
  <si>
    <t>6.60</t>
  </si>
  <si>
    <t>900.00</t>
  </si>
  <si>
    <t>0.75</t>
  </si>
  <si>
    <t>5.80</t>
  </si>
  <si>
    <t>910.00</t>
  </si>
  <si>
    <t>2.25</t>
  </si>
  <si>
    <t>4.90</t>
  </si>
  <si>
    <t>920.00</t>
  </si>
  <si>
    <t>3.40</t>
  </si>
  <si>
    <t>930.00</t>
  </si>
  <si>
    <t>940.00</t>
  </si>
  <si>
    <t>0.58</t>
  </si>
  <si>
    <t>950.00</t>
  </si>
  <si>
    <t>0.85</t>
  </si>
  <si>
    <t>960.00</t>
  </si>
  <si>
    <t>7.25</t>
  </si>
  <si>
    <t>970.00</t>
  </si>
  <si>
    <t>0.69</t>
  </si>
  <si>
    <t>3.25</t>
  </si>
  <si>
    <t>980.00</t>
  </si>
  <si>
    <t>3.15</t>
  </si>
  <si>
    <t>2.35</t>
  </si>
  <si>
    <t>990.00</t>
  </si>
  <si>
    <t>0.32</t>
  </si>
  <si>
    <t>2.55</t>
  </si>
  <si>
    <t>1000.00</t>
  </si>
  <si>
    <t>1.75</t>
  </si>
  <si>
    <t>1010.00</t>
  </si>
  <si>
    <t>3.75</t>
  </si>
  <si>
    <t>6.20</t>
  </si>
  <si>
    <t>1020.00</t>
  </si>
  <si>
    <t>1030.00</t>
  </si>
  <si>
    <t>5.05</t>
  </si>
  <si>
    <t>4.20</t>
  </si>
  <si>
    <t>1040.00</t>
  </si>
  <si>
    <t>4.80</t>
  </si>
  <si>
    <t>1050.00</t>
  </si>
  <si>
    <t>4.95</t>
  </si>
  <si>
    <t>1060.00</t>
  </si>
  <si>
    <t>0.51</t>
  </si>
  <si>
    <t>1.25</t>
  </si>
  <si>
    <t>9.85</t>
  </si>
  <si>
    <t>1070.00</t>
  </si>
  <si>
    <t>1.46</t>
  </si>
  <si>
    <t>14.90</t>
  </si>
  <si>
    <t>1080.00</t>
  </si>
  <si>
    <t>1.52</t>
  </si>
  <si>
    <t>18.35</t>
  </si>
  <si>
    <t>1090.00</t>
  </si>
  <si>
    <t>2.15</t>
  </si>
  <si>
    <t>0.87</t>
  </si>
  <si>
    <t>15.10</t>
  </si>
  <si>
    <t>1100.00</t>
  </si>
  <si>
    <t>0.26</t>
  </si>
  <si>
    <t>2.70</t>
  </si>
  <si>
    <t>9.05</t>
  </si>
  <si>
    <t>1110.00</t>
  </si>
  <si>
    <t>0.94</t>
  </si>
  <si>
    <t>3.13</t>
  </si>
  <si>
    <t>1120.00</t>
  </si>
  <si>
    <t>0.95</t>
  </si>
  <si>
    <t>8.95</t>
  </si>
  <si>
    <t>1130.00</t>
  </si>
  <si>
    <t>0.84</t>
  </si>
  <si>
    <t>1140.00</t>
  </si>
  <si>
    <t>0.14</t>
  </si>
  <si>
    <t>5.15</t>
  </si>
  <si>
    <t>1150.00</t>
  </si>
  <si>
    <t>9.80</t>
  </si>
  <si>
    <t>1160.00</t>
  </si>
  <si>
    <t>1.38</t>
  </si>
  <si>
    <t>1170.00</t>
  </si>
  <si>
    <t>4.60</t>
  </si>
  <si>
    <t>1.57</t>
  </si>
  <si>
    <t>1180.00</t>
  </si>
  <si>
    <t>0.88</t>
  </si>
  <si>
    <t>1190.00</t>
  </si>
  <si>
    <t>6.85</t>
  </si>
  <si>
    <t>1200.00</t>
  </si>
  <si>
    <t>2.27</t>
  </si>
  <si>
    <t>0.90</t>
  </si>
  <si>
    <t>1210.00</t>
  </si>
  <si>
    <t>1220.00</t>
  </si>
  <si>
    <t>16.45</t>
  </si>
  <si>
    <t>1230.00</t>
  </si>
  <si>
    <t>22.75</t>
  </si>
  <si>
    <t>1240.00</t>
  </si>
  <si>
    <t>28.80</t>
  </si>
  <si>
    <t>1250.00</t>
  </si>
  <si>
    <t>35.95</t>
  </si>
  <si>
    <t>1260.00</t>
  </si>
  <si>
    <t>3.74</t>
  </si>
  <si>
    <t>37.45</t>
  </si>
  <si>
    <t>1270.00</t>
  </si>
  <si>
    <t>34.55</t>
  </si>
  <si>
    <t>1280.00</t>
  </si>
  <si>
    <t>3.16</t>
  </si>
  <si>
    <t>25.75</t>
  </si>
  <si>
    <t>1290.00</t>
  </si>
  <si>
    <t>1.99</t>
  </si>
  <si>
    <t>1300.00</t>
  </si>
  <si>
    <t>1310.00</t>
  </si>
  <si>
    <t>0.59</t>
  </si>
  <si>
    <t>0.74</t>
  </si>
  <si>
    <t>11.45</t>
  </si>
  <si>
    <t>1320.00</t>
  </si>
  <si>
    <t>14.85</t>
  </si>
  <si>
    <t>1330.00</t>
  </si>
  <si>
    <t>1.42</t>
  </si>
  <si>
    <t>14.15</t>
  </si>
  <si>
    <t>1340.00</t>
  </si>
  <si>
    <t>1.41</t>
  </si>
  <si>
    <t>1350.00</t>
  </si>
  <si>
    <t>0.83</t>
  </si>
  <si>
    <t>2.77</t>
  </si>
  <si>
    <t>1360.00</t>
  </si>
  <si>
    <t>3.65</t>
  </si>
  <si>
    <t>1370.00</t>
  </si>
  <si>
    <t>10.15</t>
  </si>
  <si>
    <t>1380.00</t>
  </si>
  <si>
    <t>1.72</t>
  </si>
  <si>
    <t>1390.00</t>
  </si>
  <si>
    <t>11.55</t>
  </si>
  <si>
    <t>1400.00</t>
  </si>
  <si>
    <t>1.36</t>
  </si>
  <si>
    <t>1410.00</t>
  </si>
  <si>
    <t>1420.00</t>
  </si>
  <si>
    <t>1.37</t>
  </si>
  <si>
    <t>6.90</t>
  </si>
  <si>
    <t>1430.00</t>
  </si>
  <si>
    <t>2.33</t>
  </si>
  <si>
    <t>1440.00</t>
  </si>
  <si>
    <t>1.09</t>
  </si>
  <si>
    <t>10.60</t>
  </si>
  <si>
    <t>1.67</t>
  </si>
  <si>
    <t>1450.00</t>
  </si>
  <si>
    <t>1.03</t>
  </si>
  <si>
    <t>0.50</t>
  </si>
  <si>
    <t>3.95</t>
  </si>
  <si>
    <t>1460.00</t>
  </si>
  <si>
    <t>0.29</t>
  </si>
  <si>
    <t>1470.00</t>
  </si>
  <si>
    <t>1.19</t>
  </si>
  <si>
    <t>9.15</t>
  </si>
  <si>
    <t>1480.00</t>
  </si>
  <si>
    <t>7.20</t>
  </si>
  <si>
    <t>4.30</t>
  </si>
  <si>
    <t>1490.00</t>
  </si>
  <si>
    <t>0.22</t>
  </si>
  <si>
    <t>7.80</t>
  </si>
  <si>
    <t>1500.00</t>
  </si>
  <si>
    <t>0.93</t>
  </si>
  <si>
    <t>1510.00</t>
  </si>
  <si>
    <t>9.30</t>
  </si>
  <si>
    <t>1520.00</t>
  </si>
  <si>
    <t>1.69</t>
  </si>
  <si>
    <t>1530.00</t>
  </si>
  <si>
    <t>0.89</t>
  </si>
  <si>
    <t>13.30</t>
  </si>
  <si>
    <t>1540.00</t>
  </si>
  <si>
    <t>1.77</t>
  </si>
  <si>
    <t>12.00</t>
  </si>
  <si>
    <t>1550.00</t>
  </si>
  <si>
    <t>3.50</t>
  </si>
  <si>
    <t>1560.00</t>
  </si>
  <si>
    <t>1570.00</t>
  </si>
  <si>
    <t>0.71</t>
  </si>
  <si>
    <t>3.85</t>
  </si>
  <si>
    <t>1580.00</t>
  </si>
  <si>
    <t>1590.00</t>
  </si>
  <si>
    <t>6.00</t>
  </si>
  <si>
    <t>5.55</t>
  </si>
  <si>
    <t>1600.00</t>
  </si>
  <si>
    <t>1610.00</t>
  </si>
  <si>
    <t>6.30</t>
  </si>
  <si>
    <t>1620.00</t>
  </si>
  <si>
    <t>0.67</t>
  </si>
  <si>
    <t>10.85</t>
  </si>
  <si>
    <t>1630.00</t>
  </si>
  <si>
    <t>1.50</t>
  </si>
  <si>
    <t>1640.00</t>
  </si>
  <si>
    <t>1.08</t>
  </si>
  <si>
    <t>1650.00</t>
  </si>
  <si>
    <t>10.25</t>
  </si>
  <si>
    <t>1660.00</t>
  </si>
  <si>
    <t>1670.00</t>
  </si>
  <si>
    <t>1.07</t>
  </si>
  <si>
    <t>1680.00</t>
  </si>
  <si>
    <t>2.47</t>
  </si>
  <si>
    <t>1690.00</t>
  </si>
  <si>
    <t>1700.00</t>
  </si>
  <si>
    <t>12.20</t>
  </si>
  <si>
    <t>1710.00</t>
  </si>
  <si>
    <t>1.44</t>
  </si>
  <si>
    <t>12.10</t>
  </si>
  <si>
    <t>1720.00</t>
  </si>
  <si>
    <t>12.15</t>
  </si>
  <si>
    <t>1730.00</t>
  </si>
  <si>
    <t>14.95</t>
  </si>
  <si>
    <t>1740.00</t>
  </si>
  <si>
    <t>1.54</t>
  </si>
  <si>
    <t>11.25</t>
  </si>
  <si>
    <t>1750.00</t>
  </si>
  <si>
    <t>1760.00</t>
  </si>
  <si>
    <t>1770.00</t>
  </si>
  <si>
    <t>0.66</t>
  </si>
  <si>
    <t>2.65</t>
  </si>
  <si>
    <t>1780.00</t>
  </si>
  <si>
    <t>0.96</t>
  </si>
  <si>
    <t>1.70</t>
  </si>
  <si>
    <t>9.40</t>
  </si>
  <si>
    <t>1790.00</t>
  </si>
  <si>
    <t>0.92</t>
  </si>
  <si>
    <t>16.40</t>
  </si>
  <si>
    <t>1800.00</t>
  </si>
  <si>
    <t>2.36</t>
  </si>
  <si>
    <t>21.55</t>
  </si>
  <si>
    <t>1810.00</t>
  </si>
  <si>
    <t>1.95</t>
  </si>
  <si>
    <t>1820.00</t>
  </si>
  <si>
    <t>1.90</t>
  </si>
  <si>
    <t>1830.00</t>
  </si>
  <si>
    <t>2.40</t>
  </si>
  <si>
    <t>3.80</t>
  </si>
  <si>
    <t>1840.00</t>
  </si>
  <si>
    <t>1850.00</t>
  </si>
  <si>
    <t>1860.00</t>
  </si>
  <si>
    <t>8.80</t>
  </si>
  <si>
    <t>1870.00</t>
  </si>
  <si>
    <t>18.65</t>
  </si>
  <si>
    <t>1880.00</t>
  </si>
  <si>
    <t>0.39</t>
  </si>
  <si>
    <t>2.38</t>
  </si>
  <si>
    <t>1890.00</t>
  </si>
  <si>
    <t>12.70</t>
  </si>
  <si>
    <t>1900.00</t>
  </si>
  <si>
    <t>1.94</t>
  </si>
  <si>
    <t>34.20</t>
  </si>
  <si>
    <t>1910.00</t>
  </si>
  <si>
    <t>42.55</t>
  </si>
  <si>
    <t>1920.00</t>
  </si>
  <si>
    <t>3.61</t>
  </si>
  <si>
    <t>20.05</t>
  </si>
  <si>
    <t>1930.00</t>
  </si>
  <si>
    <t>1940.00</t>
  </si>
  <si>
    <t>16.35</t>
  </si>
  <si>
    <t>1950.00</t>
  </si>
  <si>
    <t>1960.00</t>
  </si>
  <si>
    <t>55.13</t>
  </si>
  <si>
    <t>1970.00</t>
  </si>
  <si>
    <t>16.54</t>
  </si>
  <si>
    <t>8.30</t>
  </si>
  <si>
    <t>85.15</t>
  </si>
  <si>
    <t>1980.00</t>
  </si>
  <si>
    <t>1.21</t>
  </si>
  <si>
    <t>7.05</t>
  </si>
  <si>
    <t>13.65</t>
  </si>
  <si>
    <t>1990.00</t>
  </si>
  <si>
    <t>14.80</t>
  </si>
  <si>
    <t>2000.00</t>
  </si>
  <si>
    <t>2010.00</t>
  </si>
  <si>
    <t>0.91</t>
  </si>
  <si>
    <t>2020.00</t>
  </si>
  <si>
    <t>2030.00</t>
  </si>
  <si>
    <t>10.70</t>
  </si>
  <si>
    <t>2040.00</t>
  </si>
  <si>
    <t>1.11</t>
  </si>
  <si>
    <t>14.70</t>
  </si>
  <si>
    <t>2050.00</t>
  </si>
  <si>
    <t>2060.00</t>
  </si>
  <si>
    <t>2070.00</t>
  </si>
  <si>
    <t>8.25</t>
  </si>
  <si>
    <t>2080.00</t>
  </si>
  <si>
    <t>2090.00</t>
  </si>
  <si>
    <t>2100.00</t>
  </si>
  <si>
    <t>2110.00</t>
  </si>
  <si>
    <t>4.75</t>
  </si>
  <si>
    <t>2120.00</t>
  </si>
  <si>
    <t>7.00</t>
  </si>
  <si>
    <t>2130.00</t>
  </si>
  <si>
    <t>0.11</t>
  </si>
  <si>
    <t>2140.00</t>
  </si>
  <si>
    <t>4.85</t>
  </si>
  <si>
    <t>2150.00</t>
  </si>
  <si>
    <t>2160.00</t>
  </si>
  <si>
    <t>0.86</t>
  </si>
  <si>
    <t>9.00</t>
  </si>
  <si>
    <t>2170.00</t>
  </si>
  <si>
    <t>3.10</t>
  </si>
  <si>
    <t>13.25</t>
  </si>
  <si>
    <t>2180.00</t>
  </si>
  <si>
    <t>1.71</t>
  </si>
  <si>
    <t>12.30</t>
  </si>
  <si>
    <t>2190.00</t>
  </si>
  <si>
    <t>1.15</t>
  </si>
  <si>
    <t>2200.00</t>
  </si>
  <si>
    <t>2210.00</t>
  </si>
  <si>
    <t>13.10</t>
  </si>
  <si>
    <t>2220.00</t>
  </si>
  <si>
    <t>1.24</t>
  </si>
  <si>
    <t>2230.00</t>
  </si>
  <si>
    <t>2240.00</t>
  </si>
  <si>
    <t>2250.00</t>
  </si>
  <si>
    <t>2260.00</t>
  </si>
  <si>
    <t>2270.00</t>
  </si>
  <si>
    <t>2280.00</t>
  </si>
  <si>
    <t>2290.00</t>
  </si>
  <si>
    <t>15.00</t>
  </si>
  <si>
    <t>2300.00</t>
  </si>
  <si>
    <t>2310.00</t>
  </si>
  <si>
    <t>2320.00</t>
  </si>
  <si>
    <t>0.18</t>
  </si>
  <si>
    <t>2330.00</t>
  </si>
  <si>
    <t>2340.00</t>
  </si>
  <si>
    <t>13.50</t>
  </si>
  <si>
    <t>2350.00</t>
  </si>
  <si>
    <t>5.85</t>
  </si>
  <si>
    <t>2360.00</t>
  </si>
  <si>
    <t>6.75</t>
  </si>
  <si>
    <t>2370.00</t>
  </si>
  <si>
    <t>1.34</t>
  </si>
  <si>
    <t>2380.00</t>
  </si>
  <si>
    <t>2390.00</t>
  </si>
  <si>
    <t>2.60</t>
  </si>
  <si>
    <t>2400.00</t>
  </si>
  <si>
    <t>2410.00</t>
  </si>
  <si>
    <t>5.25</t>
  </si>
  <si>
    <t>2420.00</t>
  </si>
  <si>
    <t>1.27</t>
  </si>
  <si>
    <t>2430.00</t>
  </si>
  <si>
    <t>1.12</t>
  </si>
  <si>
    <t>9.45</t>
  </si>
  <si>
    <t>2440.00</t>
  </si>
  <si>
    <t>2450.00</t>
  </si>
  <si>
    <t>1.26</t>
  </si>
  <si>
    <t>2460.00</t>
  </si>
  <si>
    <t>10.20</t>
  </si>
  <si>
    <t>2470.00</t>
  </si>
  <si>
    <t>2480.00</t>
  </si>
  <si>
    <t>2490.00</t>
  </si>
  <si>
    <t>4.40</t>
  </si>
  <si>
    <t>2500.00</t>
  </si>
  <si>
    <t>2.30</t>
  </si>
  <si>
    <t>4.00</t>
  </si>
  <si>
    <t>2510.00</t>
  </si>
  <si>
    <t>2520.00</t>
  </si>
  <si>
    <t>2530.00</t>
  </si>
  <si>
    <t>2540.00</t>
  </si>
  <si>
    <t>0.97</t>
  </si>
  <si>
    <t>15.50</t>
  </si>
  <si>
    <t>2550.00</t>
  </si>
  <si>
    <t>2.13</t>
  </si>
  <si>
    <t>19.00</t>
  </si>
  <si>
    <t>2560.00</t>
  </si>
  <si>
    <t>13.55</t>
  </si>
  <si>
    <t>2570.00</t>
  </si>
  <si>
    <t>7.30</t>
  </si>
  <si>
    <t>2580.00</t>
  </si>
  <si>
    <t>2590.00</t>
  </si>
  <si>
    <t>5.90</t>
  </si>
  <si>
    <t>2600.00</t>
  </si>
  <si>
    <t>2610.00</t>
  </si>
  <si>
    <t>2620.00</t>
  </si>
  <si>
    <t>2630.00</t>
  </si>
  <si>
    <t>2640.00</t>
  </si>
  <si>
    <t>2650.00</t>
  </si>
  <si>
    <t>2660.00</t>
  </si>
  <si>
    <t>2670.00</t>
  </si>
  <si>
    <t>2680.00</t>
  </si>
  <si>
    <t>7.45</t>
  </si>
  <si>
    <t>2690.00</t>
  </si>
  <si>
    <t>2700.00</t>
  </si>
  <si>
    <t>2710.00</t>
  </si>
  <si>
    <t>2720.00</t>
  </si>
  <si>
    <t>2730.00</t>
  </si>
  <si>
    <t>2740.00</t>
  </si>
  <si>
    <t>1.43</t>
  </si>
  <si>
    <t>14.25</t>
  </si>
  <si>
    <t>2750.00</t>
  </si>
  <si>
    <t>13.90</t>
  </si>
  <si>
    <t>2760.00</t>
  </si>
  <si>
    <t>15.20</t>
  </si>
  <si>
    <t>2770.00</t>
  </si>
  <si>
    <t>1.68</t>
  </si>
  <si>
    <t>12.50</t>
  </si>
  <si>
    <t>2780.00</t>
  </si>
  <si>
    <t>0.82</t>
  </si>
  <si>
    <t>6.50</t>
  </si>
  <si>
    <t>2790.00</t>
  </si>
  <si>
    <t>2.75</t>
  </si>
  <si>
    <t>2800.00</t>
  </si>
  <si>
    <t>2810.00</t>
  </si>
  <si>
    <t>2820.00</t>
  </si>
  <si>
    <t>2830.00</t>
  </si>
  <si>
    <t>2840.00</t>
  </si>
  <si>
    <t>2850.00</t>
  </si>
  <si>
    <t>2860.00</t>
  </si>
  <si>
    <t>1.17</t>
  </si>
  <si>
    <t>12.95</t>
  </si>
  <si>
    <t>2870.00</t>
  </si>
  <si>
    <t>14.65</t>
  </si>
  <si>
    <t>2880.00</t>
  </si>
  <si>
    <t>16.25</t>
  </si>
  <si>
    <t>2890.00</t>
  </si>
  <si>
    <t>1.74</t>
  </si>
  <si>
    <t>17.90</t>
  </si>
  <si>
    <t>2900.00</t>
  </si>
  <si>
    <t>1.84</t>
  </si>
  <si>
    <t>17.00</t>
  </si>
  <si>
    <t>2910.00</t>
  </si>
  <si>
    <t>11.40</t>
  </si>
  <si>
    <t>2920.00</t>
  </si>
  <si>
    <t>2930.00</t>
  </si>
  <si>
    <t>2940.00</t>
  </si>
  <si>
    <t>9.20</t>
  </si>
  <si>
    <t>2950.00</t>
  </si>
  <si>
    <t>14.35</t>
  </si>
  <si>
    <t>2960.00</t>
  </si>
  <si>
    <t>2970.00</t>
  </si>
  <si>
    <t>1.02</t>
  </si>
  <si>
    <t>8.00</t>
  </si>
  <si>
    <t>2980.00</t>
  </si>
  <si>
    <t>0.53</t>
  </si>
  <si>
    <t>2.95</t>
  </si>
  <si>
    <t>2990.00</t>
  </si>
  <si>
    <t>1.39</t>
  </si>
  <si>
    <t>3000.00</t>
  </si>
  <si>
    <t>2.01</t>
  </si>
  <si>
    <t>29.75</t>
  </si>
  <si>
    <t>3010.00</t>
  </si>
  <si>
    <t>3.94</t>
  </si>
  <si>
    <t>22.30</t>
  </si>
  <si>
    <t>3020.00</t>
  </si>
  <si>
    <t>3030.00</t>
  </si>
  <si>
    <t>3040.00</t>
  </si>
  <si>
    <t>11.00</t>
  </si>
  <si>
    <t>3050.00</t>
  </si>
  <si>
    <t>6.05</t>
  </si>
  <si>
    <t>3060.00</t>
  </si>
  <si>
    <t>3070.00</t>
  </si>
  <si>
    <t>9.55</t>
  </si>
  <si>
    <t>3080.00</t>
  </si>
  <si>
    <t>3090.00</t>
  </si>
  <si>
    <t>3100.00</t>
  </si>
  <si>
    <t>2.03</t>
  </si>
  <si>
    <t>3.30</t>
  </si>
  <si>
    <t>3110.00</t>
  </si>
  <si>
    <t>7.95</t>
  </si>
  <si>
    <t>3120.00</t>
  </si>
  <si>
    <t>3130.00</t>
  </si>
  <si>
    <t>1.85</t>
  </si>
  <si>
    <t>5.30</t>
  </si>
  <si>
    <t>3140.00</t>
  </si>
  <si>
    <t>3150.00</t>
  </si>
  <si>
    <t>10.45</t>
  </si>
  <si>
    <t>3160.00</t>
  </si>
  <si>
    <t>3170.00</t>
  </si>
  <si>
    <t>3180.00</t>
  </si>
  <si>
    <t>3190.00</t>
  </si>
  <si>
    <t>3200.00</t>
  </si>
  <si>
    <t>1.31</t>
  </si>
  <si>
    <t>10.40</t>
  </si>
  <si>
    <t>3210.00</t>
  </si>
  <si>
    <t>3220.00</t>
  </si>
  <si>
    <t>3230.00</t>
  </si>
  <si>
    <t>3240.00</t>
  </si>
  <si>
    <t>11.35</t>
  </si>
  <si>
    <t>3250.00</t>
  </si>
  <si>
    <t>1.22</t>
  </si>
  <si>
    <t>3260.00</t>
  </si>
  <si>
    <t>3270.00</t>
  </si>
  <si>
    <t>3280.00</t>
  </si>
  <si>
    <t>3290.00</t>
  </si>
  <si>
    <t>3300.00</t>
  </si>
  <si>
    <t>2.87</t>
  </si>
  <si>
    <t>3310.00</t>
  </si>
  <si>
    <t>5.20</t>
  </si>
  <si>
    <t>3320.00</t>
  </si>
  <si>
    <t>3330.00</t>
  </si>
  <si>
    <t>13.60</t>
  </si>
  <si>
    <t>3340.00</t>
  </si>
  <si>
    <t>3350.00</t>
  </si>
  <si>
    <t>3360.00</t>
  </si>
  <si>
    <t>6.55</t>
  </si>
  <si>
    <t>3370.00</t>
  </si>
  <si>
    <t>5.35</t>
  </si>
  <si>
    <t>3380.00</t>
  </si>
  <si>
    <t>1.60</t>
  </si>
  <si>
    <t>3390.00</t>
  </si>
  <si>
    <t>3400.00</t>
  </si>
  <si>
    <t>3410.00</t>
  </si>
  <si>
    <t>6.65</t>
  </si>
  <si>
    <t>3420.00</t>
  </si>
  <si>
    <t>3430.00</t>
  </si>
  <si>
    <t>3440.00</t>
  </si>
  <si>
    <t>12.75</t>
  </si>
  <si>
    <t>3450.00</t>
  </si>
  <si>
    <t>8.85</t>
  </si>
  <si>
    <t>3460.00</t>
  </si>
  <si>
    <t>11.05</t>
  </si>
  <si>
    <t>3470.00</t>
  </si>
  <si>
    <t>8.35</t>
  </si>
  <si>
    <t>3480.00</t>
  </si>
  <si>
    <t>3490.00</t>
  </si>
  <si>
    <t>3500.00</t>
  </si>
  <si>
    <t>3510.00</t>
  </si>
  <si>
    <t>3520.00</t>
  </si>
  <si>
    <t>3530.00</t>
  </si>
  <si>
    <t>3540.00</t>
  </si>
  <si>
    <t>3550.00</t>
  </si>
  <si>
    <t>3560.00</t>
  </si>
  <si>
    <t>3570.00</t>
  </si>
  <si>
    <t>3580.00</t>
  </si>
  <si>
    <t>3590.00</t>
  </si>
  <si>
    <t>11.75</t>
  </si>
  <si>
    <t>3600.00</t>
  </si>
  <si>
    <t>3610.00</t>
  </si>
  <si>
    <t>3620.00</t>
  </si>
  <si>
    <t>3630.00</t>
  </si>
  <si>
    <t>3640.00</t>
  </si>
  <si>
    <t>3.23</t>
  </si>
  <si>
    <t>3650.00</t>
  </si>
  <si>
    <t>3.05</t>
  </si>
  <si>
    <t>3660.00</t>
  </si>
  <si>
    <t>3670.00</t>
  </si>
  <si>
    <t>3680.00</t>
  </si>
  <si>
    <t>3690.00</t>
  </si>
  <si>
    <t>7.90</t>
  </si>
  <si>
    <t>3700.00</t>
  </si>
  <si>
    <t>3710.00</t>
  </si>
  <si>
    <t>3720.00</t>
  </si>
  <si>
    <t>3730.00</t>
  </si>
  <si>
    <t>3740.00</t>
  </si>
  <si>
    <t>3750.00</t>
  </si>
  <si>
    <t>10.55</t>
  </si>
  <si>
    <t>3760.00</t>
  </si>
  <si>
    <t>1.62</t>
  </si>
  <si>
    <t>3770.00</t>
  </si>
  <si>
    <t>11.70</t>
  </si>
  <si>
    <t>3780.00</t>
  </si>
  <si>
    <t>1.16</t>
  </si>
  <si>
    <t>7.35</t>
  </si>
  <si>
    <t>3790.00</t>
  </si>
  <si>
    <t>3800.00</t>
  </si>
  <si>
    <t>3810.00</t>
  </si>
  <si>
    <t>3820.00</t>
  </si>
  <si>
    <t>3830.00</t>
  </si>
  <si>
    <t>13.00</t>
  </si>
  <si>
    <t>3840.00</t>
  </si>
  <si>
    <t>11.80</t>
  </si>
  <si>
    <t>3850.00</t>
  </si>
  <si>
    <t>3860.00</t>
  </si>
  <si>
    <t>8.20</t>
  </si>
  <si>
    <t>3870.00</t>
  </si>
  <si>
    <t>15.95</t>
  </si>
  <si>
    <t>3880.00</t>
  </si>
  <si>
    <t>3890.00</t>
  </si>
  <si>
    <t>3900.00</t>
  </si>
  <si>
    <t>3910.00</t>
  </si>
  <si>
    <t>3920.00</t>
  </si>
  <si>
    <t>3930.00</t>
  </si>
  <si>
    <t>3940.00</t>
  </si>
  <si>
    <t>8.65</t>
  </si>
  <si>
    <t>3950.00</t>
  </si>
  <si>
    <t>3960.00</t>
  </si>
  <si>
    <t>3970.00</t>
  </si>
  <si>
    <t>3980.00</t>
  </si>
  <si>
    <t>3990.00</t>
  </si>
  <si>
    <t>4000.00</t>
  </si>
  <si>
    <t>11.95</t>
  </si>
  <si>
    <t>4010.00</t>
  </si>
  <si>
    <t>4020.00</t>
  </si>
  <si>
    <t>4030.00</t>
  </si>
  <si>
    <t>4040.00</t>
  </si>
  <si>
    <t>4050.00</t>
  </si>
  <si>
    <t>4060.00</t>
  </si>
  <si>
    <t>4070.00</t>
  </si>
  <si>
    <t>4080.00</t>
  </si>
  <si>
    <t>1.92</t>
  </si>
  <si>
    <t>16.90</t>
  </si>
  <si>
    <t>4090.00</t>
  </si>
  <si>
    <t>4100.00</t>
  </si>
  <si>
    <t>4110.00</t>
  </si>
  <si>
    <t>4120.00</t>
  </si>
  <si>
    <t>4130.00</t>
  </si>
  <si>
    <t>4140.00</t>
  </si>
  <si>
    <t>4150.00</t>
  </si>
  <si>
    <t>4160.00</t>
  </si>
  <si>
    <t>4170.00</t>
  </si>
  <si>
    <t>4180.00</t>
  </si>
  <si>
    <t>4190.00</t>
  </si>
  <si>
    <t>5.75</t>
  </si>
  <si>
    <t>4200.00</t>
  </si>
  <si>
    <t>4210.00</t>
  </si>
  <si>
    <t>4220.00</t>
  </si>
  <si>
    <t>4230.00</t>
  </si>
  <si>
    <t>3.07</t>
  </si>
  <si>
    <t>4240.00</t>
  </si>
  <si>
    <t>4250.00</t>
  </si>
  <si>
    <t>4260.00</t>
  </si>
  <si>
    <t>2.17</t>
  </si>
  <si>
    <t>4270.00</t>
  </si>
  <si>
    <t>4280.00</t>
  </si>
  <si>
    <t>4290.00</t>
  </si>
  <si>
    <t>4300.00</t>
  </si>
  <si>
    <t>4310.00</t>
  </si>
  <si>
    <t>4320.00</t>
  </si>
  <si>
    <t>4330.00</t>
  </si>
  <si>
    <t>4340.00</t>
  </si>
  <si>
    <t>4350.00</t>
  </si>
  <si>
    <t>6.40</t>
  </si>
  <si>
    <t>4360.00</t>
  </si>
  <si>
    <t>4370.00</t>
  </si>
  <si>
    <t>4380.00</t>
  </si>
  <si>
    <t>4390.00</t>
  </si>
  <si>
    <t>4400.00</t>
  </si>
  <si>
    <t>4410.00</t>
  </si>
  <si>
    <t>4420.00</t>
  </si>
  <si>
    <t>4430.00</t>
  </si>
  <si>
    <t>4440.00</t>
  </si>
  <si>
    <t>20.65</t>
  </si>
  <si>
    <t>4450.00</t>
  </si>
  <si>
    <t>2.44</t>
  </si>
  <si>
    <t>22.60</t>
  </si>
  <si>
    <t>4460.00</t>
  </si>
  <si>
    <t>2.08</t>
  </si>
  <si>
    <t>17.45</t>
  </si>
  <si>
    <t>4470.00</t>
  </si>
  <si>
    <t>8.90</t>
  </si>
  <si>
    <t>4480.00</t>
  </si>
  <si>
    <t>4490.00</t>
  </si>
  <si>
    <t>4500.00</t>
  </si>
  <si>
    <t>4510.00</t>
  </si>
  <si>
    <t>1.48</t>
  </si>
  <si>
    <t>10.75</t>
  </si>
  <si>
    <t>4520.00</t>
  </si>
  <si>
    <t>12.85</t>
  </si>
  <si>
    <t>2.23</t>
  </si>
  <si>
    <t>4530.00</t>
  </si>
  <si>
    <t>4540.00</t>
  </si>
  <si>
    <t>4550.00</t>
  </si>
  <si>
    <t>4560.00</t>
  </si>
  <si>
    <t>4570.00</t>
  </si>
  <si>
    <t>4580.00</t>
  </si>
  <si>
    <t>4590.00</t>
  </si>
  <si>
    <t>4600.00</t>
  </si>
  <si>
    <t>4610.00</t>
  </si>
  <si>
    <t>4620.00</t>
  </si>
  <si>
    <t>4630.00</t>
  </si>
  <si>
    <t>4640.00</t>
  </si>
  <si>
    <t>4650.00</t>
  </si>
  <si>
    <t>15.40</t>
  </si>
  <si>
    <t>4660.00</t>
  </si>
  <si>
    <t>23.85</t>
  </si>
  <si>
    <t>4670.00</t>
  </si>
  <si>
    <t>21.95</t>
  </si>
  <si>
    <t>4680.00</t>
  </si>
  <si>
    <t>13.95</t>
  </si>
  <si>
    <t>4690.00</t>
  </si>
  <si>
    <t>3.67</t>
  </si>
  <si>
    <t>4700.00</t>
  </si>
  <si>
    <t>4710.00</t>
  </si>
  <si>
    <t>4720.00</t>
  </si>
  <si>
    <t>17.60</t>
  </si>
  <si>
    <t>4730.00</t>
  </si>
  <si>
    <t>4740.00</t>
  </si>
  <si>
    <t>4750.00</t>
  </si>
  <si>
    <t>4760.00</t>
  </si>
  <si>
    <t>10.00</t>
  </si>
  <si>
    <t>4770.00</t>
  </si>
  <si>
    <t>4780.00</t>
  </si>
  <si>
    <t>9.10</t>
  </si>
  <si>
    <t>4790.00</t>
  </si>
  <si>
    <t>4800.00</t>
  </si>
  <si>
    <t>4810.00</t>
  </si>
  <si>
    <t>19.70</t>
  </si>
  <si>
    <t>4820.00</t>
  </si>
  <si>
    <t>15.55</t>
  </si>
  <si>
    <t>4830.00</t>
  </si>
  <si>
    <t>4840.00</t>
  </si>
  <si>
    <t>4850.00</t>
  </si>
  <si>
    <t>4860.00</t>
  </si>
  <si>
    <t>12.25</t>
  </si>
  <si>
    <t>4870.00</t>
  </si>
  <si>
    <t>13.40</t>
  </si>
  <si>
    <t>4880.00</t>
  </si>
  <si>
    <t>15.80</t>
  </si>
  <si>
    <t>4890.00</t>
  </si>
  <si>
    <t>18.40</t>
  </si>
  <si>
    <t>4900.00</t>
  </si>
  <si>
    <t>4910.00</t>
  </si>
  <si>
    <t>4920.00</t>
  </si>
  <si>
    <t>4930.00</t>
  </si>
  <si>
    <t>4940.00</t>
  </si>
  <si>
    <t>4950.00</t>
  </si>
  <si>
    <t>4960.00</t>
  </si>
  <si>
    <t>4970.00</t>
  </si>
  <si>
    <t>4980.00</t>
  </si>
  <si>
    <t>4990.00</t>
  </si>
  <si>
    <t>5000.00</t>
  </si>
  <si>
    <t>5010.00</t>
  </si>
  <si>
    <t>11.50</t>
  </si>
  <si>
    <t>5020.00</t>
  </si>
  <si>
    <t>3.43</t>
  </si>
  <si>
    <t>5030.00</t>
  </si>
  <si>
    <t>5040.00</t>
  </si>
  <si>
    <t>5050.00</t>
  </si>
  <si>
    <t>5060.00</t>
  </si>
  <si>
    <t>5070.00</t>
  </si>
  <si>
    <t>5080.00</t>
  </si>
  <si>
    <t>20.95</t>
  </si>
  <si>
    <t>5090.00</t>
  </si>
  <si>
    <t>2.79</t>
  </si>
  <si>
    <t>5100.00</t>
  </si>
  <si>
    <t>2.52</t>
  </si>
  <si>
    <t>33.55</t>
  </si>
  <si>
    <t>5110.00</t>
  </si>
  <si>
    <t>4.19</t>
  </si>
  <si>
    <t>23.75</t>
  </si>
  <si>
    <t>5120.00</t>
  </si>
  <si>
    <t>16.55</t>
  </si>
  <si>
    <t>5130.00</t>
  </si>
  <si>
    <t>5140.00</t>
  </si>
  <si>
    <t>5150.00</t>
  </si>
  <si>
    <t>5160.00</t>
  </si>
  <si>
    <t>1.61</t>
  </si>
  <si>
    <t>15.75</t>
  </si>
  <si>
    <t>5170.00</t>
  </si>
  <si>
    <t>5.13</t>
  </si>
  <si>
    <t>5180.00</t>
  </si>
  <si>
    <t>17.75</t>
  </si>
  <si>
    <t>5190.00</t>
  </si>
  <si>
    <t>1.78</t>
  </si>
  <si>
    <t>14.45</t>
  </si>
  <si>
    <t>5200.00</t>
  </si>
  <si>
    <t>5210.00</t>
  </si>
  <si>
    <t>5220.00</t>
  </si>
  <si>
    <t>4.27</t>
  </si>
  <si>
    <t>5.37</t>
  </si>
  <si>
    <t>5230.00</t>
  </si>
  <si>
    <t>5240.00</t>
  </si>
  <si>
    <t>5250.00</t>
  </si>
  <si>
    <t>4.83</t>
  </si>
  <si>
    <t>5260.00</t>
  </si>
  <si>
    <t>5270.00</t>
  </si>
  <si>
    <t>15.45</t>
  </si>
  <si>
    <t>5280.00</t>
  </si>
  <si>
    <t>2.68</t>
  </si>
  <si>
    <t>5290.00</t>
  </si>
  <si>
    <t>5.83</t>
  </si>
  <si>
    <t>5.03</t>
  </si>
  <si>
    <t>5300.00</t>
  </si>
  <si>
    <t>20.70</t>
  </si>
  <si>
    <t>5310.00</t>
  </si>
  <si>
    <t>2.39</t>
  </si>
  <si>
    <t>46.65</t>
  </si>
  <si>
    <t>5320.00</t>
  </si>
  <si>
    <t>6.94</t>
  </si>
  <si>
    <t>59.65</t>
  </si>
  <si>
    <t>5330.00</t>
  </si>
  <si>
    <t>4.99</t>
  </si>
  <si>
    <t>61.80</t>
  </si>
  <si>
    <t>5340.00</t>
  </si>
  <si>
    <t>7.37</t>
  </si>
  <si>
    <t>24.57</t>
  </si>
  <si>
    <t>16.50</t>
  </si>
  <si>
    <t>5350.00</t>
  </si>
  <si>
    <t>2.83</t>
  </si>
  <si>
    <t>24.45</t>
  </si>
  <si>
    <t>5360.00</t>
  </si>
  <si>
    <t>5370.00</t>
  </si>
  <si>
    <t>18.70</t>
  </si>
  <si>
    <t>5380.00</t>
  </si>
  <si>
    <t>17.55</t>
  </si>
  <si>
    <t>5390.00</t>
  </si>
  <si>
    <t>29.70</t>
  </si>
  <si>
    <t>5400.00</t>
  </si>
  <si>
    <t>18.25</t>
  </si>
  <si>
    <t>5410.00</t>
  </si>
  <si>
    <t>5420.00</t>
  </si>
  <si>
    <t>5430.00</t>
  </si>
  <si>
    <t>24.55</t>
  </si>
  <si>
    <t>5440.00</t>
  </si>
  <si>
    <t>4.08</t>
  </si>
  <si>
    <t>1.89</t>
  </si>
  <si>
    <t>5447.25</t>
  </si>
  <si>
    <t>TOTALES</t>
  </si>
  <si>
    <t>TOTAL</t>
  </si>
  <si>
    <t>DISCRIMINACION DEL AIU</t>
  </si>
  <si>
    <t>N°</t>
  </si>
  <si>
    <t>CANT</t>
  </si>
  <si>
    <t>VALOR MENSUAL</t>
  </si>
  <si>
    <t xml:space="preserve">PRESTAC. SOCIALES </t>
  </si>
  <si>
    <t>DEDICA-CION %</t>
  </si>
  <si>
    <t>PLAZO - MESES</t>
  </si>
  <si>
    <t xml:space="preserve">PERSONAL PROFESIONAL </t>
  </si>
  <si>
    <t xml:space="preserve">Profesional Director de Obra </t>
  </si>
  <si>
    <t>Profesional Director de Obra (Para licencias y permisos)</t>
  </si>
  <si>
    <t>Especialista en Geotecnia vial y pavimentos</t>
  </si>
  <si>
    <t>Profesional Residente de obra</t>
  </si>
  <si>
    <t>Profesional  Residente Ambiental y SISO</t>
  </si>
  <si>
    <t>Profesional  Residente Ambiental y SISO (Tiempo para licencias y permisos)</t>
  </si>
  <si>
    <t>Profesional del Área Social</t>
  </si>
  <si>
    <t xml:space="preserve">Tecnologo de obras civiles </t>
  </si>
  <si>
    <t>Tecnólogo SISO</t>
  </si>
  <si>
    <t>PERSONAL TÉCNICO NO PROFESIONAL  - OBRA</t>
  </si>
  <si>
    <t xml:space="preserve">Encargado de Campamento </t>
  </si>
  <si>
    <t>2.2</t>
  </si>
  <si>
    <t>Brigadista</t>
  </si>
  <si>
    <t>2.3</t>
  </si>
  <si>
    <t>Auxiliar PARE Y SIGA</t>
  </si>
  <si>
    <t>Prima de localización para personal en obra</t>
  </si>
  <si>
    <r>
      <t xml:space="preserve">Gastos de Viaje Director </t>
    </r>
    <r>
      <rPr>
        <sz val="12"/>
        <color rgb="FFFF0000"/>
        <rFont val="Arial"/>
        <family val="2"/>
      </rPr>
      <t>*</t>
    </r>
  </si>
  <si>
    <t>Gastos especialista</t>
  </si>
  <si>
    <r>
      <t xml:space="preserve">Gastos de Viaje Residente </t>
    </r>
    <r>
      <rPr>
        <sz val="12"/>
        <color rgb="FFFF0000"/>
        <rFont val="Arial"/>
        <family val="2"/>
      </rPr>
      <t>*</t>
    </r>
  </si>
  <si>
    <r>
      <t xml:space="preserve">Gastos de Viaje Ambiental y SISO </t>
    </r>
    <r>
      <rPr>
        <sz val="12"/>
        <color rgb="FFFF0000"/>
        <rFont val="Arial"/>
        <family val="2"/>
      </rPr>
      <t>*</t>
    </r>
  </si>
  <si>
    <t>Gastos de Viajes Ambienta y SISO (Dursante el tiempo de licencia y permisos)</t>
  </si>
  <si>
    <r>
      <t xml:space="preserve">Gastos de Viaje Social </t>
    </r>
    <r>
      <rPr>
        <sz val="12"/>
        <color rgb="FFFF0000"/>
        <rFont val="Arial"/>
        <family val="2"/>
      </rPr>
      <t>*</t>
    </r>
  </si>
  <si>
    <r>
      <t xml:space="preserve">Gastos de Viaje Tecnólogo obras civiles </t>
    </r>
    <r>
      <rPr>
        <sz val="12"/>
        <color rgb="FFFF0000"/>
        <rFont val="Arial"/>
        <family val="2"/>
      </rPr>
      <t>*</t>
    </r>
  </si>
  <si>
    <r>
      <t xml:space="preserve">Gastos de Viaje Tecnólogo SISO </t>
    </r>
    <r>
      <rPr>
        <sz val="12"/>
        <color rgb="FFFF0000"/>
        <rFont val="Arial"/>
        <family val="2"/>
      </rPr>
      <t>*</t>
    </r>
  </si>
  <si>
    <t>GASTOS DE OFICINA CENTRAL</t>
  </si>
  <si>
    <t>Secretaria oficina central</t>
  </si>
  <si>
    <t>Mensajero</t>
  </si>
  <si>
    <t>Arriendo de oficina y servicios públicos en obra</t>
  </si>
  <si>
    <t>Dias al mes</t>
  </si>
  <si>
    <t>Valor del dia</t>
  </si>
  <si>
    <t>Plazo - MESES</t>
  </si>
  <si>
    <t>Comisión de Topografía, (incluye personal y equipo).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</si>
  <si>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Día-mes</t>
  </si>
  <si>
    <t>INSTALACIONES PROVISIONALES</t>
  </si>
  <si>
    <t xml:space="preserve">Campamentos en obra (Incluye arrendamiento enseres y servicios públicos) </t>
  </si>
  <si>
    <t>SISTEMAS DE CÓMPUTO Y COMUNICACIÓN</t>
  </si>
  <si>
    <t>Computadores en obra (Con office).Mensual</t>
  </si>
  <si>
    <t>Impresora en obra (alquiler)</t>
  </si>
  <si>
    <t>Comunicaciones en obra (Teléfono, celular, fax, Internet, etc.) Mensual</t>
  </si>
  <si>
    <t>5.4</t>
  </si>
  <si>
    <t>Radioteléfonos abanderados</t>
  </si>
  <si>
    <t>TRANSPORTE DE PERSONAL</t>
  </si>
  <si>
    <t>Vehículo doble tracción, doble cabina, 2400 CC o superior (modelo 2010 o superior)  tarifa de alquiler tiempo completo, incluye combustible y conductor. Se debe garantizar permanencia de los vehículos durante toda la ejecución del proyecto.</t>
  </si>
  <si>
    <t xml:space="preserve">Moto Alquiler modelo 2010 o superior  - tarifa de alquiler </t>
  </si>
  <si>
    <t>ENSAYOS DE LABORATORIO</t>
  </si>
  <si>
    <t>Granulometría por tamizado con lavado sobre tamiz No 200</t>
  </si>
  <si>
    <t>unidad</t>
  </si>
  <si>
    <t>Desgaste en la máquina de los ángeles en seco a 100, 500 o 1000 rev</t>
  </si>
  <si>
    <t>Partículas Deleznables</t>
  </si>
  <si>
    <t>Proctor Modificado</t>
  </si>
  <si>
    <t>CBR laboratorio remodelado y sumergido suelos granulares (no inlcuye proctor)</t>
  </si>
  <si>
    <t>Diseños de mezclas de concreto con ensayos dos agregados</t>
  </si>
  <si>
    <t>Resistencia a la compresión de cilindros de concreto (método normal)</t>
  </si>
  <si>
    <t>Contenido de asfalto</t>
  </si>
  <si>
    <t>Elaboración de briquetas Marshal:  densidad, estabilidad y flujo</t>
  </si>
  <si>
    <t>PPTO PLAN DE MANEJO DEL TRANSITO</t>
  </si>
  <si>
    <t>Und</t>
  </si>
  <si>
    <t xml:space="preserve">Señalizacion </t>
  </si>
  <si>
    <t>8,1,1</t>
  </si>
  <si>
    <t>Señales verticales según manual de señalizacion vial, 75*75</t>
  </si>
  <si>
    <t xml:space="preserve"> Dispositivos para canalizar el transito </t>
  </si>
  <si>
    <t>8,2,2</t>
  </si>
  <si>
    <t>Barricadas con franjas reflectivas de 1,5x2,0m</t>
  </si>
  <si>
    <t>8,2,3</t>
  </si>
  <si>
    <t>Maletin o barrera de contencion vial de 2m x 1m</t>
  </si>
  <si>
    <t>8,2,4</t>
  </si>
  <si>
    <t>Conos de 0,9 y dos franjas refrectivas tipo IV diamante.</t>
  </si>
  <si>
    <t>8,2,6</t>
  </si>
  <si>
    <t xml:space="preserve">Caneca reflectiva plastica </t>
  </si>
  <si>
    <t>8,2,7</t>
  </si>
  <si>
    <t xml:space="preserve">Resalto Vial reductor de velocidad en caucho </t>
  </si>
  <si>
    <t>Abanderados</t>
  </si>
  <si>
    <t xml:space="preserve">Paleta de pare y siga </t>
  </si>
  <si>
    <t xml:space="preserve">INVERSIÓN  AMBIENTAL, SST Y SOCIAL </t>
  </si>
  <si>
    <t>PROGRAMA/PROYECTO GESTIÓN AMBIENTAL</t>
  </si>
  <si>
    <t>9,1,1</t>
  </si>
  <si>
    <t xml:space="preserve"> ACTIVIDADES DE CAPACITACIÓN </t>
  </si>
  <si>
    <t>9,1,1,1</t>
  </si>
  <si>
    <t>Capacitaciones personal de obra. Incluye material plegables y didáctico</t>
  </si>
  <si>
    <t>9,1,2</t>
  </si>
  <si>
    <t xml:space="preserve"> CUMPLIMENTO DE REQUISITOS LEGALES  </t>
  </si>
  <si>
    <t>9,1,2,1</t>
  </si>
  <si>
    <t>Tramite de permiso de Ocupación de Cauce (Evaluación, contro y seguimiento, considerando un mismo expediente)</t>
  </si>
  <si>
    <t>9,1,3</t>
  </si>
  <si>
    <t xml:space="preserve"> MANEJO Y DISPOSICION FINAL DE RESIDUOS SOLIDOS CONVENCIONALES Y ESPECIALES  </t>
  </si>
  <si>
    <t>9,1,3,1</t>
  </si>
  <si>
    <t>1 juego de tres recipientes o canecas de 55 galones  Incluye IVA</t>
  </si>
  <si>
    <t>Un</t>
  </si>
  <si>
    <t>9,1,3,2</t>
  </si>
  <si>
    <t>1 juego de tres canecas o recipientes de 5 galones (para campamento y frente de obra)  Incluye IVA</t>
  </si>
  <si>
    <t>9,1,3,3</t>
  </si>
  <si>
    <t>Bolsas polietileno alta densidad (paquete 100 unidades de  100 x 100). Incluye IVA</t>
  </si>
  <si>
    <t>9,1,3,4</t>
  </si>
  <si>
    <t xml:space="preserve">Bolsas polietileno alta densidad (paquete 100 unidades de  24x24) </t>
  </si>
  <si>
    <t>9,1,3,5</t>
  </si>
  <si>
    <t xml:space="preserve">Disposición de residuos peligrosos y especiales con empresas certificadas </t>
  </si>
  <si>
    <t>mes</t>
  </si>
  <si>
    <t>9,1,4</t>
  </si>
  <si>
    <t xml:space="preserve">SEÑALIZACIÓN FRENTES DE OBRASY SITIOS TEMPORALES (Demarcación de áreas de trabajo y centros de acopio) </t>
  </si>
  <si>
    <t>9,1,4,1</t>
  </si>
  <si>
    <t>Tela verde zarán de h=2,50 y estacones redondos a cada 1,50 m</t>
  </si>
  <si>
    <t>9,1,4,2</t>
  </si>
  <si>
    <t xml:space="preserve">Balizas con bandas reflectivas. </t>
  </si>
  <si>
    <t>9,1,4,3</t>
  </si>
  <si>
    <t xml:space="preserve">Cinta Señalización de 500 m , color naranja - blanco o amarillo- negro, . </t>
  </si>
  <si>
    <t>rollo</t>
  </si>
  <si>
    <t>9,1,5</t>
  </si>
  <si>
    <t xml:space="preserve"> PROYECTO DE MANEJO INTEGRAL DE MATERIALES DE CONSTRUCCION Y MANEJO DE FUENTES DE EMISIONES ATMOSFÉRICAS </t>
  </si>
  <si>
    <t>9,1,5,1</t>
  </si>
  <si>
    <t xml:space="preserve">Humectación de vía/áreas de trabajo para control de material particulado </t>
  </si>
  <si>
    <t>día</t>
  </si>
  <si>
    <t>9,1,5,2</t>
  </si>
  <si>
    <t xml:space="preserve">Teleras 1,35m x 0,90 m </t>
  </si>
  <si>
    <t>un</t>
  </si>
  <si>
    <t>9,1,5,3</t>
  </si>
  <si>
    <t>Construcción de lavadero de llantas</t>
  </si>
  <si>
    <t>9,1,5,4</t>
  </si>
  <si>
    <t xml:space="preserve">Plástico negro polietileno de grueso calibre,  (150 m, calibre 3.5 ancho de 3 m). </t>
  </si>
  <si>
    <t>9,1,6</t>
  </si>
  <si>
    <t>PROTECCIÓN DEL SUELO, GESTIÓN RECURSO HIDRICO Y MANEJO DE RESIDUOS LÍQUIDOS DOMÉSTICOS E INDUSTRIALES</t>
  </si>
  <si>
    <t>Alquiler de baño portátil con 2 limpiezas  por semana (incluye suministro, transporte y mantenienimiento. Atiende a 15 personas)</t>
  </si>
  <si>
    <t xml:space="preserve">Kit de emergencia para derrames </t>
  </si>
  <si>
    <t xml:space="preserve">PROGRAMA DE SEGURIDAD Y SALUD EN EL TRABAJO </t>
  </si>
  <si>
    <t>9,2,1</t>
  </si>
  <si>
    <t>DOTACIÓN DE CAMPAMENTOS  /INSTALACIONES PROVISIONALES</t>
  </si>
  <si>
    <t>9,2,1,1</t>
  </si>
  <si>
    <t xml:space="preserve">Señales de campamento - avisos en polietileno de 30 x 50 cm   </t>
  </si>
  <si>
    <t>9,2,1,2</t>
  </si>
  <si>
    <t>Camilla Emergencia Polietileno 185x45cm (incluye IVA)</t>
  </si>
  <si>
    <t>9,2,1,3</t>
  </si>
  <si>
    <t xml:space="preserve">Extintor ABC 20 LB </t>
  </si>
  <si>
    <t>9,2,1,4</t>
  </si>
  <si>
    <t xml:space="preserve">Botiquín cruz roja de primeros auxilios ref. 115 en lona </t>
  </si>
  <si>
    <t>9,2,2</t>
  </si>
  <si>
    <t>DOTACIÓN Y ELEMENTOS DE PROTECCIÓN PERSONAL</t>
  </si>
  <si>
    <t>9,2,2,1</t>
  </si>
  <si>
    <t xml:space="preserve">Chalecos reflectivos sencillos. </t>
  </si>
  <si>
    <t>9,2,2,2</t>
  </si>
  <si>
    <t xml:space="preserve">Chalecos reflectivos para bandereros. </t>
  </si>
  <si>
    <t>9,2,2,3</t>
  </si>
  <si>
    <t>Botas de seguridad con puntera</t>
  </si>
  <si>
    <t>9,2,2,4</t>
  </si>
  <si>
    <t>Capas plásticas.</t>
  </si>
  <si>
    <t>9,2,2,5</t>
  </si>
  <si>
    <t xml:space="preserve">Casco de seguridad dieléctrico amarillo. </t>
  </si>
  <si>
    <t>9,2,2,6</t>
  </si>
  <si>
    <t>Casco de seguridad dielécrtico blanco tipo ingeniero</t>
  </si>
  <si>
    <t>9,2,2,7</t>
  </si>
  <si>
    <t>Barbuquejos</t>
  </si>
  <si>
    <t>9,2,2,8</t>
  </si>
  <si>
    <t xml:space="preserve">Gafas de seguridad. </t>
  </si>
  <si>
    <t>9,2,2,9</t>
  </si>
  <si>
    <t>Protector Auditivo silicona de inserción reutilizable (27db)</t>
  </si>
  <si>
    <t>9,2,2,10</t>
  </si>
  <si>
    <t>Mascarilla 3M 8210V con válvula particulas tóxicas</t>
  </si>
  <si>
    <t>9,2,2,11</t>
  </si>
  <si>
    <t xml:space="preserve">Guante látex multiflex </t>
  </si>
  <si>
    <t>par</t>
  </si>
  <si>
    <t>9,2,2,12</t>
  </si>
  <si>
    <t xml:space="preserve">Guantes vaqueta. </t>
  </si>
  <si>
    <t>9,2,2,13</t>
  </si>
  <si>
    <t xml:space="preserve">Guantes carnaza. </t>
  </si>
  <si>
    <t>9,2,3</t>
  </si>
  <si>
    <t>IMAGEN INSTITUCIONAL</t>
  </si>
  <si>
    <t>9,2,3,1</t>
  </si>
  <si>
    <t>Lona para vehículo (volqueta o camión) de 1,50 x 0,80 m, impresión injekt resistente a la intemperie</t>
  </si>
  <si>
    <t>9,2,3,2</t>
  </si>
  <si>
    <t>Chalecos para  ingenieros, residentes y  tecnólogos. Incluye IVA</t>
  </si>
  <si>
    <t>9,2,3,3</t>
  </si>
  <si>
    <t xml:space="preserve">Carné personal. </t>
  </si>
  <si>
    <t>9,2,3,4</t>
  </si>
  <si>
    <t xml:space="preserve">Exámenes pre-ocupacionales de ingreso </t>
  </si>
  <si>
    <t>GESTIÓN SOCIAL</t>
  </si>
  <si>
    <t>9,3,1</t>
  </si>
  <si>
    <t xml:space="preserve">Información y divulgación </t>
  </si>
  <si>
    <t>9,3,1,1</t>
  </si>
  <si>
    <t xml:space="preserve">Productos de litografia: afiches, volantes, plegables, formatos.   </t>
  </si>
  <si>
    <t>9,3,1,2</t>
  </si>
  <si>
    <t>Buzón PQRS en acrílico según diseño suministrado por la entidad (0,35m*0,45m)</t>
  </si>
  <si>
    <t>9,3,1,3</t>
  </si>
  <si>
    <t xml:space="preserve">Reuniones, talleres informativos y de socialización con la comunidad afectada por el proyecto. Inicio, avance y fin de obra. Incluye logística y refrigerios. </t>
  </si>
  <si>
    <t>VALLA CONTRACTUAL</t>
  </si>
  <si>
    <t>Valla (12X4). Incluye estructura metálica para fijación y soporte</t>
  </si>
  <si>
    <t xml:space="preserve">GASTOS BANCARIOS </t>
  </si>
  <si>
    <t>Transacciones virtuales, chequeras, etc.</t>
  </si>
  <si>
    <t xml:space="preserve">GASTOS DE LEGALIZACION DE CONTRATOS </t>
  </si>
  <si>
    <t>Pólizas</t>
  </si>
  <si>
    <t xml:space="preserve">OTROS COSTOS INDIRECTOS </t>
  </si>
  <si>
    <t>Industria y comercio</t>
  </si>
  <si>
    <t>Estampilla del adulto mayor 4%</t>
  </si>
  <si>
    <t>Estampilla prohospitalaria 1%</t>
  </si>
  <si>
    <t>Estampilla propolitecnico JIC  4/1000</t>
  </si>
  <si>
    <t>Impuesto de contribucion especia 5%</t>
  </si>
  <si>
    <t>Estampilla Universidad de Antioquia</t>
  </si>
  <si>
    <t>11.7</t>
  </si>
  <si>
    <t>Estampilla Procultura</t>
  </si>
  <si>
    <t>GASTOS ANTICIPO</t>
  </si>
  <si>
    <t xml:space="preserve">PLAN DE MANEJO AMBIENTAL </t>
  </si>
  <si>
    <t xml:space="preserve">Plan de manejo ambiental </t>
  </si>
  <si>
    <t xml:space="preserve">PLAN DE MANEJO DE TRANSITO </t>
  </si>
  <si>
    <t xml:space="preserve">Plan de manejo de transito </t>
  </si>
  <si>
    <t>SUBTOTAL DE COSTOS DE ADMINISTRACIÓN</t>
  </si>
  <si>
    <t>COSTO DIRECTO DE OBRA</t>
  </si>
  <si>
    <t>ADMINISTRACIÓN</t>
  </si>
  <si>
    <t>SUBTOTAL A.I.U.</t>
  </si>
  <si>
    <t>TOTAL DEL CONTRATO</t>
  </si>
  <si>
    <t>NOTAS:</t>
  </si>
  <si>
    <t>* Solo se pagaran los Gastos de viaje causados dentro de la zona de intervención del proyecto</t>
  </si>
  <si>
    <t>Los Valores subrayados"Estimados" son inmodificables, corresponden a montos estimados  con los cuales se atenderán las actividades correspondientes.</t>
  </si>
  <si>
    <t>El valor de tarifa mensual corresponde a la base de datos de la Secretaría de Infraestructura Fisica</t>
  </si>
  <si>
    <t>EL CONTRATISTA asumirá por su cuenta todos los tributos (impuestos, tasas, contribuciones, contribuciones especiales, estampillas), cuando la ley lo señale y demás que estén dentro de los elementos de la obligación tributaria y acatando  las directrices dadas  mediante concepto  3397 de 22 de enero de 2014, de la Dirección de Impuestos y Aduanas Nacionales – DIAN- y las del comité de Orientación y Seguimiento en Contratación del Departamento de Antioquia, conservando el derecho el contratista de aplicar la deducibilidad de impuestos enunciados en   Artículo 107 y 115 del Estatuto Tributario.</t>
  </si>
  <si>
    <t>DEPARTAMENTO DE ANTIOQUIA</t>
  </si>
  <si>
    <t>Reconocimiento para pago parcial de arriendo y servicios públicos oficina central</t>
  </si>
  <si>
    <t>Tarifa puesto de trabajo del personal de oficina de campo, incluye: alquiler de un (1) equipo de computo completo, escritorio, silla y otros enseres de oficina por puesto de trabajo</t>
  </si>
  <si>
    <t>Reconocimiento por disposición de impresora laser multifuncional para el personal de administrativo de obra (se realiza reconocimiento por una sola vez)</t>
  </si>
  <si>
    <t>Comunicaciones (Teléfono, Fax, Celular, Internet, Etc.) mensual en campo</t>
  </si>
  <si>
    <t>Vehículo doble tracción, doble cabina, 2000 CC o superior (modelo 2017 o superior)  tarifa de alquiler tiempo completo, incluye combustible y conductor. Se debe garantizar permanencia de los vehículos durante toda la ejecución del proyecto.</t>
  </si>
  <si>
    <t xml:space="preserve"> </t>
  </si>
  <si>
    <t>Fotocopias, edición informes, registros fotográficos entre otros en oficina en campo</t>
  </si>
  <si>
    <t>Formulario 1 - Formulario de presupuesto oficial - Interventoría de obra pública de infraestructura de transporte</t>
  </si>
  <si>
    <t>Código</t>
  </si>
  <si>
    <t>CCE-EICP-FM-70</t>
  </si>
  <si>
    <t>Versión</t>
  </si>
  <si>
    <t>CARGO / OFICIO</t>
  </si>
  <si>
    <t>SUELDO MENSUAL</t>
  </si>
  <si>
    <t>PRIMA DE LOCALIZACIÓN</t>
  </si>
  <si>
    <t>DEDICACIÓN MENSUAL</t>
  </si>
  <si>
    <t>DURACIÓN</t>
  </si>
  <si>
    <t>VALOR</t>
  </si>
  <si>
    <t>DE PERSONAL</t>
  </si>
  <si>
    <t>REGIONAL</t>
  </si>
  <si>
    <t>(%)</t>
  </si>
  <si>
    <t>(meses)</t>
  </si>
  <si>
    <t>PARCIAL ($)</t>
  </si>
  <si>
    <t>(1)</t>
  </si>
  <si>
    <t>(2)</t>
  </si>
  <si>
    <t>(3)</t>
  </si>
  <si>
    <t>(4)</t>
  </si>
  <si>
    <t>(5)</t>
  </si>
  <si>
    <r>
      <t>(1)*[(2)+(3)]*(4)*(5) =</t>
    </r>
    <r>
      <rPr>
        <b/>
        <sz val="11"/>
        <color indexed="12"/>
        <rFont val="Arial"/>
        <family val="2"/>
      </rPr>
      <t xml:space="preserve"> (6)</t>
    </r>
  </si>
  <si>
    <t xml:space="preserve">COSTOS DIRECTOS DE PERSONAL </t>
  </si>
  <si>
    <t>PERSONAL PROFESIONAL</t>
  </si>
  <si>
    <t>PERSONAL TECNOLOGO Y TÉCNICO</t>
  </si>
  <si>
    <t>PERSONAL ADMINISTRATIVO</t>
  </si>
  <si>
    <t>PERSONAL AUXILIAR TÉCNICO</t>
  </si>
  <si>
    <r>
      <t>SUBTOTAL COSTOS DE PERSONAL = SUMATORIA DE (6) =</t>
    </r>
    <r>
      <rPr>
        <b/>
        <sz val="11"/>
        <color indexed="12"/>
        <rFont val="Arial"/>
        <family val="2"/>
      </rPr>
      <t xml:space="preserve"> (7)</t>
    </r>
  </si>
  <si>
    <r>
      <t>FACTOR MULTIPLICADOR</t>
    </r>
    <r>
      <rPr>
        <b/>
        <sz val="11"/>
        <color indexed="12"/>
        <rFont val="Arial"/>
        <family val="2"/>
      </rPr>
      <t xml:space="preserve"> (8)</t>
    </r>
  </si>
  <si>
    <r>
      <t xml:space="preserve">SUBTOTAL COSTOS DE PERSONAL = (7) * (8) = </t>
    </r>
    <r>
      <rPr>
        <b/>
        <sz val="11"/>
        <color indexed="12"/>
        <rFont val="Arial"/>
        <family val="2"/>
      </rPr>
      <t xml:space="preserve">(A) </t>
    </r>
  </si>
  <si>
    <t>CONCEPTO</t>
  </si>
  <si>
    <t>UNIDAD</t>
  </si>
  <si>
    <t>COSTO MENSUAL</t>
  </si>
  <si>
    <t>DURACIÓN (meses)</t>
  </si>
  <si>
    <t>VALOR PARCIAL ($)</t>
  </si>
  <si>
    <t>($)</t>
  </si>
  <si>
    <t>(9)</t>
  </si>
  <si>
    <t>(10)</t>
  </si>
  <si>
    <t>(11)</t>
  </si>
  <si>
    <t>(12)</t>
  </si>
  <si>
    <r>
      <t xml:space="preserve">(9)*(10)*(11)*(12) = </t>
    </r>
    <r>
      <rPr>
        <b/>
        <sz val="11"/>
        <color indexed="12"/>
        <rFont val="Arial"/>
        <family val="2"/>
      </rPr>
      <t>(13)</t>
    </r>
  </si>
  <si>
    <t>OTROS COSTOS DIRECTOS</t>
  </si>
  <si>
    <t>VIÁTICOS (si no se hace uso de valor estimado para gastos de alojamiento)</t>
  </si>
  <si>
    <t>COSTOS DE ALQUILER DE EQUIPOS Y OFICINA</t>
  </si>
  <si>
    <t>Unidad</t>
  </si>
  <si>
    <t>Kit</t>
  </si>
  <si>
    <t>COSTOS MENSUALES</t>
  </si>
  <si>
    <t>Mes</t>
  </si>
  <si>
    <t>Informe</t>
  </si>
  <si>
    <t>COSTO DÍA</t>
  </si>
  <si>
    <t>DÍAS - MES</t>
  </si>
  <si>
    <t>(14)</t>
  </si>
  <si>
    <t>(15)</t>
  </si>
  <si>
    <t>(16)</t>
  </si>
  <si>
    <t>(17)</t>
  </si>
  <si>
    <r>
      <t xml:space="preserve">(14)*(15)*(16)*(17) = </t>
    </r>
    <r>
      <rPr>
        <b/>
        <sz val="11"/>
        <color indexed="12"/>
        <rFont val="Arial"/>
        <family val="2"/>
      </rPr>
      <t>(18)</t>
    </r>
  </si>
  <si>
    <t>COSTOS POR DÍA</t>
  </si>
  <si>
    <t>Comisión de Topografía, (incluye personal, equipo y vehículo).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</si>
  <si>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Día</t>
  </si>
  <si>
    <t>COSTO POR PROYECTO</t>
  </si>
  <si>
    <t>´</t>
  </si>
  <si>
    <t>(19)</t>
  </si>
  <si>
    <t>(20)</t>
  </si>
  <si>
    <r>
      <t xml:space="preserve">(19)*(20) = </t>
    </r>
    <r>
      <rPr>
        <b/>
        <sz val="11"/>
        <color indexed="12"/>
        <rFont val="Arial"/>
        <family val="2"/>
      </rPr>
      <t>(21)</t>
    </r>
  </si>
  <si>
    <t>COSTOS DE UN SOLO PAGO</t>
  </si>
  <si>
    <t>COSTOS ESTIMADOS</t>
  </si>
  <si>
    <t>Valor estimado para provisión de horas extras del equipo de Tecnólogos</t>
  </si>
  <si>
    <t>Estimado</t>
  </si>
  <si>
    <t>Gastos de alojamiento, transporte y alimentación, se reconocerán según costo real y contra factura</t>
  </si>
  <si>
    <t>Ensayos de laboratorio:  Límites de Atterberg, granulometría, CBR, compresión simple, entre otros que se soliciten por parte de la Entidad. (Se pagan contra factura y resultados)</t>
  </si>
  <si>
    <t>Asesorías Especializadas (Hidráulicas, geotécnicas, suelos, pavimentos, estructurales, geológicas, o cualquier asesoría adicional) se paga contra factura</t>
  </si>
  <si>
    <t>Plan de Aplicación del protocolo Sanitario para la Obra (Interventoría) - PAPSO</t>
  </si>
  <si>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</si>
  <si>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</si>
  <si>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r>
      <t xml:space="preserve">IVA = 19% * (C) = </t>
    </r>
    <r>
      <rPr>
        <b/>
        <sz val="10"/>
        <color indexed="12"/>
        <rFont val="Arial"/>
        <family val="2"/>
      </rPr>
      <t>(D)</t>
    </r>
  </si>
  <si>
    <r>
      <t xml:space="preserve">COSTO TOTAL (C) + (D) = </t>
    </r>
    <r>
      <rPr>
        <b/>
        <sz val="10"/>
        <color indexed="12"/>
        <rFont val="Arial"/>
        <family val="2"/>
      </rPr>
      <t>(E)</t>
    </r>
  </si>
  <si>
    <t>Director de ____________________</t>
  </si>
  <si>
    <t>Dirección de ____________________</t>
  </si>
  <si>
    <t>Secretaría de Infraestructura Física</t>
  </si>
  <si>
    <t>Revisó</t>
  </si>
  <si>
    <t>Dirección de ________________</t>
  </si>
  <si>
    <r>
      <rPr>
        <b/>
        <sz val="8"/>
        <rFont val="Arial"/>
        <family val="2"/>
      </rPr>
      <t>1</t>
    </r>
    <r>
      <rPr>
        <sz val="8"/>
        <rFont val="Arial"/>
        <family val="2"/>
      </rPr>
      <t>.   Los costos de personal se reembolsarán según la dedicación efectiva que hubiere tenido en la ejecución de los trabajos</t>
    </r>
  </si>
  <si>
    <r>
      <rPr>
        <b/>
        <sz val="8"/>
        <rFont val="Arial"/>
        <family val="2"/>
      </rPr>
      <t xml:space="preserve">3.   </t>
    </r>
    <r>
      <rPr>
        <sz val="8"/>
        <rFont val="Arial"/>
        <family val="2"/>
      </rPr>
      <t>El valor a pagar por  "Provisión de horas extras del Tecnólogo",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</si>
  <si>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r>
      <rPr>
        <b/>
        <sz val="8"/>
        <rFont val="Arial"/>
        <family val="2"/>
      </rPr>
      <t>4.</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  Solo se pagaran los Gastos de viaje causados dentro de la zona de intervención del proyecto.</t>
    </r>
  </si>
  <si>
    <r>
      <rPr>
        <b/>
        <sz val="8"/>
        <rFont val="Arial"/>
        <family val="2"/>
      </rPr>
      <t>6.</t>
    </r>
    <r>
      <rPr>
        <sz val="8"/>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</si>
  <si>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t>7.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</si>
  <si>
    <t>9.    Los valores subrayados no se modifican, corresponden a montos Estimados con los cuales se atenderán las actividades correspondientes.</t>
  </si>
  <si>
    <t>NOTA FINAL: El valor del FACTOR MULTIPLICADOR, el cual afecta los costos de personal, NO PODRÁ en ningún caso ser superior al establecido por la entidad en el Presupuesto Oficial.</t>
  </si>
  <si>
    <t>Total</t>
  </si>
  <si>
    <t>I</t>
  </si>
  <si>
    <t>OBSERVACIONES</t>
  </si>
  <si>
    <t>MEJORAMIENTO DE LA VÍA SOFÍA - YOLOMBÓ DE LA SUBREGIÓN NORDESTE DEL DEPARTAMENTO DE ANTIOQUIA</t>
  </si>
  <si>
    <t>SEÑALIZACIÓN VERTICAL</t>
  </si>
  <si>
    <t>CÓDIGO:</t>
  </si>
  <si>
    <t>62AN23</t>
  </si>
  <si>
    <t>NOMBRE VÍA:</t>
  </si>
  <si>
    <t>SOFÍA - YOLOMBÓ</t>
  </si>
  <si>
    <t>SUBREGIÓN:</t>
  </si>
  <si>
    <t>NORDESTE</t>
  </si>
  <si>
    <t>MUNICIPIO:</t>
  </si>
  <si>
    <t>YOLOMBÓ</t>
  </si>
  <si>
    <t>L_Via</t>
  </si>
  <si>
    <t>TipoSeñal_</t>
  </si>
  <si>
    <t>Cod_Señal</t>
  </si>
  <si>
    <t>Msj_Señal</t>
  </si>
  <si>
    <t>Act</t>
  </si>
  <si>
    <t>COORDENADA_X</t>
  </si>
  <si>
    <t>COORDENADA Y</t>
  </si>
  <si>
    <t>D</t>
  </si>
  <si>
    <t>SP</t>
  </si>
  <si>
    <t>04</t>
  </si>
  <si>
    <t>N</t>
  </si>
  <si>
    <t>36</t>
  </si>
  <si>
    <t>03</t>
  </si>
  <si>
    <t>SR</t>
  </si>
  <si>
    <t>30</t>
  </si>
  <si>
    <t>20</t>
  </si>
  <si>
    <t>47</t>
  </si>
  <si>
    <t>07</t>
  </si>
  <si>
    <t>10</t>
  </si>
  <si>
    <t>08</t>
  </si>
  <si>
    <t>02</t>
  </si>
  <si>
    <t>01</t>
  </si>
  <si>
    <t>09</t>
  </si>
  <si>
    <t>72</t>
  </si>
  <si>
    <t>71</t>
  </si>
  <si>
    <t>05</t>
  </si>
  <si>
    <t>06</t>
  </si>
  <si>
    <t>GOBERNACION DE ANTIOQUIA</t>
  </si>
  <si>
    <t>SECRETARIA DE INFRAESTRUCTURA FISICA</t>
  </si>
  <si>
    <t>CANTIDADES DE OBRA</t>
  </si>
  <si>
    <t>LONGITUD A INTERVENIR:</t>
  </si>
  <si>
    <t xml:space="preserve">metros a intervenir </t>
  </si>
  <si>
    <t>ACTIVIDAD</t>
  </si>
  <si>
    <t>LONG. (M)</t>
  </si>
  <si>
    <t>ANCHO (M)</t>
  </si>
  <si>
    <t>ALTO (M)</t>
  </si>
  <si>
    <t>CANTIDAD (UND)</t>
  </si>
  <si>
    <t>GRUPO 1 - OBRAS DE EXPLANACIÓN</t>
  </si>
  <si>
    <t>Excavación sin clasificar de la explanación, canales y prestamos. No incluye botada.</t>
  </si>
  <si>
    <t>Cuadro de volumenes de corte y lleno. Diseño Geométrico</t>
  </si>
  <si>
    <t>m3</t>
  </si>
  <si>
    <t>Item agrupa todos los materiales y escombros o residuos de obra producto de las excavaciones que se realicen durante la intervención de la vía, correspondientes a materiales comúnes, estructuras, etc.</t>
  </si>
  <si>
    <t>Long.(m)</t>
  </si>
  <si>
    <t>Ancho(m)</t>
  </si>
  <si>
    <t>Altura (m)</t>
  </si>
  <si>
    <t>Ver Informe hidrológico e hidráulico.</t>
  </si>
  <si>
    <t>pocetas</t>
  </si>
  <si>
    <t>tuberia</t>
  </si>
  <si>
    <t>descole</t>
  </si>
  <si>
    <t>Filtro</t>
  </si>
  <si>
    <t>Ancho (m)</t>
  </si>
  <si>
    <t>Box Km 4+324</t>
  </si>
  <si>
    <t>Box Km 4+408</t>
  </si>
  <si>
    <t>Lleno mecánico compactado con material de la excavación</t>
  </si>
  <si>
    <t>Cuadro de volumenes de corte y lleno. Diseño Geométrico.  Total de lleno 3.802,34 m3</t>
  </si>
  <si>
    <t>Long. (m)</t>
  </si>
  <si>
    <t>m2</t>
  </si>
  <si>
    <t>La capa superficial se escarifica, con el fin de sacar los sobretamaños y disponer del material restante para ser integrado al afirmado que será depositado, logrando con ello uniformidad en la subrasante, con el debido mejoramiento</t>
  </si>
  <si>
    <t xml:space="preserve">Las zonas laterales de la calzada de circulación actual esta contaminada con materiales de arrastre y por finos producto de la misma, los cuales se van depositando en las cunetas en tierra, los que se deben retirar para darle el ancho necesario a la nueva estructura del pavimento. En los primeros 1000 metros, la actividad se hará en 1,3 m (T1) del lado izquierdo en el sentido del abscisado, en el siguiente tramo (t2), por el mismo lado se descapotará 1,1 m, en el T3 será de 0,8 y en el T4 es de 0,8 m por el lado derecho de la vía . El espesor es de 25 cm de profundidad </t>
  </si>
  <si>
    <t>Espesor (m)</t>
  </si>
  <si>
    <t>Suministro, colocación, conformación y compactación de material de la zona para afirmado de vías, no incluye transporte.</t>
  </si>
  <si>
    <t>Ver Diseño de la estructura del pavimento.</t>
  </si>
  <si>
    <t>nivelacion de via</t>
  </si>
  <si>
    <t>Suministro, colocación, conformación y compactación de Base, no incluye transporte</t>
  </si>
  <si>
    <t>La vía se sectoriza en 4 tramos homogéneos, con el fin de optimizar la estructura del pavimento .  Ver Diseño de la Estructra del pavimento.</t>
  </si>
  <si>
    <t>Tramo 1. Km 0+133 al Km 1+000</t>
  </si>
  <si>
    <t>Tramo 2. Km 1+000 al Km 3+000</t>
  </si>
  <si>
    <t>Tramo 3. Km 3+000 al Km 5+000</t>
  </si>
  <si>
    <t>Tramo 4. Km 5+000 al Km 6+300</t>
  </si>
  <si>
    <t>GRUPO 3 - TRANSPORTE DE MATERIALES</t>
  </si>
  <si>
    <t>Cantidad (m3)</t>
  </si>
  <si>
    <t>Distancia(km)</t>
  </si>
  <si>
    <t>Transporte de materiales provenientes de la excavación de la explanación, canales, préstamos y materiales de  afirmados, subbases, bases y mezclas asfálticas para distancias mayores de tres mil metros (3,000 m) . Para material provenientes de escavaciones, se medira en estado original y para afirmados, subbases, bases y mezclas asfalticas en estado compacto.</t>
  </si>
  <si>
    <t xml:space="preserve">DEPOSITO </t>
  </si>
  <si>
    <t>m3-km</t>
  </si>
  <si>
    <t>Distancia a la zona de depósito mas cercana autorizada.  Ver PMA</t>
  </si>
  <si>
    <t>CANTERA PROCOPAL</t>
  </si>
  <si>
    <t>Distancia a la cantera mas cercana que cumple con todos los requerimientos ambientales.  Ver planos de localización de fuentes de materiales.</t>
  </si>
  <si>
    <t>PAVIMENTO PROCOPAL</t>
  </si>
  <si>
    <t xml:space="preserve">suministro, transporte y colocación de Acero de refuerzo fy=420 Mpa (Grado 60). </t>
  </si>
  <si>
    <t>Las estructuras de concreto, excepto las cunetas requieren de refuerzo, de acuerdo a los diseños tipo de INVIAS</t>
  </si>
  <si>
    <t>Varilla No 4 -1/2"(Kg)</t>
  </si>
  <si>
    <t>Cantidad (Und)</t>
  </si>
  <si>
    <t>No de Obras</t>
  </si>
  <si>
    <t>Ver plano Esquema de obras</t>
  </si>
  <si>
    <t>Varilla No 4- 1/2" (Kg)</t>
  </si>
  <si>
    <t>Cabezote</t>
  </si>
  <si>
    <t>Aletas</t>
  </si>
  <si>
    <t>8M</t>
  </si>
  <si>
    <t>canal rectangular</t>
  </si>
  <si>
    <t>Varilla No 3- 3/8" (Kg)</t>
  </si>
  <si>
    <t>Varilla No 2- 1/4" (Kg)</t>
  </si>
  <si>
    <t>Varilla 1/2"</t>
  </si>
  <si>
    <t>Varilla 3/8"</t>
  </si>
  <si>
    <t>Cartilla Invias Guia para evaulación de cantidades y ejecución de presupuestos.Pag. 66</t>
  </si>
  <si>
    <t>Aletas y  placa solera</t>
  </si>
  <si>
    <t>Guardarueda</t>
  </si>
  <si>
    <t>Longitud (m)</t>
  </si>
  <si>
    <t>Profundidad (m)</t>
  </si>
  <si>
    <t>La vía actualmente presenta algunos afloramientos de la matriz de roca, la cúal debe ser removida, para evitar el efecto punzonamiento en la futura estructura del pavimento. En el documento de diagnóstico se señalan los sitios donde se aprecian dichos afloramientos.</t>
  </si>
  <si>
    <t>Cantidad (UND)</t>
  </si>
  <si>
    <t>Excavaciones estructurales varias en material común en seco, incluye entibado. No incluye transporte botada</t>
  </si>
  <si>
    <t>La vía discurre sobre una zona con presencia de fuentes de aguas permanentes y algunas estacionarias, lo que evidencia que se presenten humedades en la banca de la carretera por el manejo de las mismas, para lo cual al ser intervenida la vía, habrá Aalgunos afloramientos  que deberán ser considerados en las excavaciones a realizar. Particularmente con el apique No. 15 (K3+600 aledaño a OB42) se encontró el nivel freatico a 1,5m, debido a la presencia de una fuente permanente de agua, la que está mal encausada. Con la intervención de la obra existente se abate el NF, evitando la afectación sobre la estructura de drenaje y sobre la estructura de la vía.</t>
  </si>
  <si>
    <t>filtro</t>
  </si>
  <si>
    <t>Ver plano implantación de filtros</t>
  </si>
  <si>
    <t>Tuberia</t>
  </si>
  <si>
    <t>Pocetas</t>
  </si>
  <si>
    <t>Descoles</t>
  </si>
  <si>
    <t>Concreto clase D (Muros, disipadores, aletas 210 kg/cm2) cuneta</t>
  </si>
  <si>
    <t>Perímetro (m)</t>
  </si>
  <si>
    <t>espesor (m)</t>
  </si>
  <si>
    <t>área (m2)</t>
  </si>
  <si>
    <t>menos el volumen del tubo</t>
  </si>
  <si>
    <t>Largo (m)</t>
  </si>
  <si>
    <t>Losa fondo poceta</t>
  </si>
  <si>
    <t>Descole (Aletas)</t>
  </si>
  <si>
    <t>Descole (cabezote)</t>
  </si>
  <si>
    <t>Entrealetas</t>
  </si>
  <si>
    <t>Dentellón (llave entrealetas)</t>
  </si>
  <si>
    <t xml:space="preserve">Muerto </t>
  </si>
  <si>
    <t>Según el estudio hidrológico e hidráulico la resistencia es de 18 Mpa según el manual de INVIAS, por seguridad se propone de 210Kg/cm2 que es mayor de la solicitada.</t>
  </si>
  <si>
    <t>Box Km 4+324 (1,5m*1,5m)</t>
  </si>
  <si>
    <t>Cartilla Invias Guia para evaulación de cantidades y ejecución de presupuestos.Pag. 55</t>
  </si>
  <si>
    <t>base Aletas</t>
  </si>
  <si>
    <t>Placa solera</t>
  </si>
  <si>
    <t>Box Km 4+408 (2,0 m*2,0m)</t>
  </si>
  <si>
    <t>Cartilla Invias Guia para evaulación de cantidades y ejecución de presupuestos.Pag. 56</t>
  </si>
  <si>
    <t>Guaradrueda</t>
  </si>
  <si>
    <t>Base Aletas</t>
  </si>
  <si>
    <t>descoles</t>
  </si>
  <si>
    <t xml:space="preserve">tubo </t>
  </si>
  <si>
    <t>canales rectangulares</t>
  </si>
  <si>
    <t>Losa superior</t>
  </si>
  <si>
    <t>Muros</t>
  </si>
  <si>
    <t>Box Km 4+408 (2,0 m*2,0 m)</t>
  </si>
  <si>
    <t xml:space="preserve">Rocería, incluye botada y disposición adecuada de material sobrante. </t>
  </si>
  <si>
    <t>Ver diagnóstico</t>
  </si>
  <si>
    <t xml:space="preserve">Limpieza de obras transversales, incluye acarreo interno de todos los sedimentos, escombros, material vegetal y demás elementos extraños que se encuentren obstruyendo la obra.  </t>
  </si>
  <si>
    <t xml:space="preserve">Relleno material filtrante 1 1/2" incluye suministro, transporte y colocación. </t>
  </si>
  <si>
    <t>Espesor(m)</t>
  </si>
  <si>
    <t>cantidad (UND)</t>
  </si>
  <si>
    <t>Obras existentes  en mal estado</t>
  </si>
  <si>
    <t>Altura (m) o ancho(m)</t>
  </si>
  <si>
    <t>Box Km 0+450 (muros)</t>
  </si>
  <si>
    <t>Box Km 0+450 (losas)</t>
  </si>
  <si>
    <t>Box Km 0+637 (muros)</t>
  </si>
  <si>
    <t>Box Km 0+637 (losas)</t>
  </si>
  <si>
    <t>Box Km 2+210</t>
  </si>
  <si>
    <t>Box Km 3+183</t>
  </si>
  <si>
    <t>Box Km 4+324 (muros)</t>
  </si>
  <si>
    <t>Box Km 4+324 (losas)</t>
  </si>
  <si>
    <t>Box Km 4+408 (muros)</t>
  </si>
  <si>
    <t>Box Km 4+408 (losas)</t>
  </si>
  <si>
    <t>Box Km 4+921</t>
  </si>
  <si>
    <t>Suministro,transporte y colocación de tuberia PVC 36" para alcantarillado</t>
  </si>
  <si>
    <t>m3/m</t>
  </si>
  <si>
    <t>6,100</t>
  </si>
  <si>
    <t>GRUPO 8 - PAVIMENTACIÓN CON ASFALTO, PINTURAS, GEOTEXTILES Y NEOPRENOS</t>
  </si>
  <si>
    <t>Suministro, transporte e Instalcion de Geotextil NT 2500 o Similar</t>
  </si>
  <si>
    <t>La longitud total a intervenir por 4 lineas.</t>
  </si>
  <si>
    <t>El concreto asfáltico debe cumplir con las Normas que le sean aplicables durante todo el proceso de fabricación, calidad de los materiales constituyente, transporte al sitio de las obras, equipo de colocación o extendido de la carpeta y terminado de la superficie de rodadura.</t>
  </si>
  <si>
    <t>Ver diseño de estructura de pavimento</t>
  </si>
  <si>
    <t>12,8</t>
  </si>
  <si>
    <t>Suministro, transporte e instalación de señal vertical de 75 cm x 75 cm en lámina galvanizada calibre 16, reflectivo tipo IX, estructura metálica tipo pedestal compuesta por un paral en ángulo de 2"x2"x1/4" y brazo en ángulo de 2"x2"x1/8".</t>
  </si>
  <si>
    <t>Ver anexo señalización</t>
  </si>
  <si>
    <t xml:space="preserve">LUIS EDUARDO TOBON CARDONA </t>
  </si>
  <si>
    <t>Director Planeación</t>
  </si>
  <si>
    <t>Cantidad de metros a intervenir</t>
  </si>
  <si>
    <t xml:space="preserve">espesor de paviemento </t>
  </si>
  <si>
    <t>Ancho de via promedio</t>
  </si>
  <si>
    <t>porcentaje de longitud de filtros y cunetas</t>
  </si>
  <si>
    <t>Numero de alcantarillarde 36"</t>
  </si>
  <si>
    <t>via secundaria o terciaria</t>
  </si>
  <si>
    <t>Nuevas mas las que reemplazan box</t>
  </si>
  <si>
    <t xml:space="preserve">Alcantarillas a demoler </t>
  </si>
  <si>
    <t xml:space="preserve">Limpieza de obras transversales existente </t>
  </si>
  <si>
    <t>Diametro externo tuberia 36"</t>
  </si>
  <si>
    <t>estabilización</t>
  </si>
  <si>
    <t>Longitud de box-coulvert</t>
  </si>
  <si>
    <t>afirmado</t>
  </si>
  <si>
    <t>Transporte</t>
  </si>
  <si>
    <t>ancho hidrahulico de box</t>
  </si>
  <si>
    <t>TRAMO 1</t>
  </si>
  <si>
    <t>6 cm y 20 cm</t>
  </si>
  <si>
    <t>7 cm y 20 cm</t>
  </si>
  <si>
    <t>8 cm y 18 cm</t>
  </si>
  <si>
    <t>Mezcla</t>
  </si>
  <si>
    <t>GRAN TOTAL</t>
  </si>
  <si>
    <t>PROYECTO APLICACIÓN DE TRATAMIENTO SUPERFICIAL PARA EL MANTENIMIENTO DE VÍAS DE LA RED VIAL SECUNDARIA EN ANTIOQUIA</t>
  </si>
  <si>
    <t>SAN JERÓNIMO – POLEAL – SAN PEDRO DE LOS MILAGROS</t>
  </si>
  <si>
    <t>CRONOGRAMA  DE ACTIVIDADES</t>
  </si>
  <si>
    <t>FECHA:</t>
  </si>
  <si>
    <t>JUNIO 2017</t>
  </si>
  <si>
    <t>SEMANAS</t>
  </si>
  <si>
    <t>OBRAS DE EXPLANACIÓN</t>
  </si>
  <si>
    <t>OBRAS DE CONCRETO</t>
  </si>
  <si>
    <t>AFIRMADO, SUBBASES, BASES GRANULARES Y TRATAMIENTO SUPERFICIAL (INCLUYE ACARREOS)</t>
  </si>
  <si>
    <t>PLAZO: 5 MESES</t>
  </si>
  <si>
    <t xml:space="preserve">SANTIAGO MARIN DIAZ </t>
  </si>
  <si>
    <t xml:space="preserve">CONTRATISTA </t>
  </si>
  <si>
    <t>Ing. Civil - Mat. Prof. 05202-235010 Ant</t>
  </si>
  <si>
    <t>Moto Alquiler modelo 2017 o superior  - tarifa de alquiler y cilindraje igual o superior a 125 cc</t>
  </si>
  <si>
    <r>
      <rPr>
        <b/>
        <sz val="8"/>
        <color theme="1"/>
        <rFont val="Arial"/>
        <family val="2"/>
      </rPr>
      <t>2</t>
    </r>
    <r>
      <rPr>
        <sz val="8"/>
        <color theme="1"/>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su costo real y previa presentación y aprobación de la factura o documento equivalente por parte de la supervisión del contrato.</t>
    </r>
  </si>
  <si>
    <r>
      <rPr>
        <b/>
        <sz val="8"/>
        <color theme="1"/>
        <rFont val="Arial"/>
        <family val="2"/>
      </rPr>
      <t>5.</t>
    </r>
    <r>
      <rPr>
        <sz val="8"/>
        <color theme="1"/>
        <rFont val="Arial"/>
        <family val="2"/>
      </rPr>
      <t xml:space="preserve">   El valor a pagar por COSTOS ESTIMADOS se reconocerán mensualmente previa presentación de la factura o documento equivalente, según su costo real el cual deberá estar ajustado a los precios de mercado.</t>
    </r>
  </si>
  <si>
    <r>
      <rPr>
        <b/>
        <sz val="8"/>
        <color theme="1"/>
        <rFont val="Arial"/>
        <family val="2"/>
      </rPr>
      <t>8.</t>
    </r>
    <r>
      <rPr>
        <sz val="8"/>
        <color theme="1"/>
        <rFont val="Arial"/>
        <family val="2"/>
      </rPr>
      <t xml:space="preserve"> Si durante la ejecución del contrato la Entidad  llegase a evidenciar pagos inferiores a los valores registrados por el adjudicatario en el presente documento o cuyo valor sea superior a los precios del mercado, ésta podrá realizar las deducciones del caso.</t>
    </r>
  </si>
  <si>
    <t>Profesional  Residente Ambiental</t>
  </si>
  <si>
    <t>Profesional  Residente SST</t>
  </si>
  <si>
    <t xml:space="preserve">Tecnologo (a) de obras civiles </t>
  </si>
  <si>
    <t>Tecnologo (a) SST</t>
  </si>
  <si>
    <t>Auxiliar</t>
  </si>
  <si>
    <t>Instalaciones en obra (Incluye arrendamiento, enseres, servicios públicos y auxiliar de aseo)</t>
  </si>
  <si>
    <t>PROVISIÓN PARA EL PAGO DE PRIMAS DE GARANTÍAS_se paga contra factura</t>
  </si>
  <si>
    <t>Profesional Jurídico</t>
  </si>
  <si>
    <t>Profesional Forestal</t>
  </si>
  <si>
    <t>Secretario (a) de campo</t>
  </si>
  <si>
    <t>INTERVENTORÍA TÉCNICA, ADMINISTRATIVA, AMBIENTAL, FINANCIERA Y LEGAL PARA LA AMPLIACIÓN, RECTIFICACIÓN, PAVIMENTACIÓN Y CONSTRUCCIÓN DE OBRAS COMPLEMENTARIAS DE LAS VÍAS PUENTE IGLESIAS – LA YE – LÍBANO Y LA LORENA – MARATÓN  ETAPA 1, DE LA SUBREGIÓN SUROESTE DEL DEPARTAMENTO DE ANTIOQUIA.</t>
  </si>
  <si>
    <t>Nombre y firma del representante legal del proponente</t>
  </si>
  <si>
    <t>Nombre del proponente</t>
  </si>
  <si>
    <t>FORMULARIO 1 - DETALLADO - PROPUESTA ECONÓMICA</t>
  </si>
  <si>
    <t>FORMULARIO 1 - DETALLADO -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</si>
</sst>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 #,##0.00_);_(* \(#,##0.00\);_(* &quot;-&quot;??_);_(@_)"/>
    <numFmt numFmtId="167" formatCode="&quot;$&quot;\ #,##0_);\(&quot;$&quot;\ #,##0\)"/>
    <numFmt numFmtId="168" formatCode="&quot;$&quot;\ #,##0.00_);\(&quot;$&quot;\ #,##0.00\)"/>
    <numFmt numFmtId="169" formatCode="_(&quot;$&quot;\ * #,##0.00_);_(&quot;$&quot;\ * \(#,##0.00\);_(&quot;$&quot;\ * &quot;-&quot;??_);_(@_)"/>
    <numFmt numFmtId="170" formatCode="&quot;$&quot;#,##0;[Red]\-&quot;$&quot;#,##0"/>
    <numFmt numFmtId="171" formatCode="_ &quot;$&quot;\ * #,##0.00_ ;_ &quot;$&quot;\ * \-#,##0.00_ ;_ &quot;$&quot;\ * &quot;-&quot;??_ ;_ @_ "/>
    <numFmt numFmtId="172" formatCode="_ * #,##0.00_ ;_ * \-#,##0.00_ ;_ * &quot;-&quot;??_ ;_ @_ "/>
    <numFmt numFmtId="173" formatCode="#,##0.000"/>
    <numFmt numFmtId="174" formatCode="&quot;$&quot;\ #,##0"/>
    <numFmt numFmtId="175" formatCode="_ &quot;$&quot;\ * #,##0_ ;_ &quot;$&quot;\ * \-#,##0_ ;_ &quot;$&quot;\ * &quot;-&quot;??_ ;_ @_ "/>
    <numFmt numFmtId="176" formatCode="_(&quot;$&quot;\ * #,##0_);_(&quot;$&quot;\ * \(#,##0\);_(&quot;$&quot;\ * &quot;-&quot;??_);_(@_)"/>
    <numFmt numFmtId="177" formatCode="0.00000%"/>
    <numFmt numFmtId="178" formatCode="#,##0.0"/>
    <numFmt numFmtId="179" formatCode="_(* #,##0.0_);_(* \(#,##0.0\);_(* &quot;-&quot;??_);_(@_)"/>
    <numFmt numFmtId="180" formatCode="0.000%"/>
    <numFmt numFmtId="181" formatCode="0.0000%"/>
    <numFmt numFmtId="182" formatCode="_-[$$-240A]\ * #,##0_ ;_-[$$-240A]\ * \-#,##0\ ;_-[$$-240A]\ * &quot;-&quot;??_ ;_-@_ "/>
    <numFmt numFmtId="183" formatCode="_ &quot;$&quot;\ * #,##0_ ;_ &quot;$&quot;\ * \-#,##0_ ;_ &quot;$&quot;\ * &quot;-&quot;_ ;_ @_ "/>
    <numFmt numFmtId="184" formatCode="_-&quot;$&quot;\ * #,##0.00_-;\-&quot;$&quot;\ * #,##0.00_-;_-&quot;$&quot;\ * &quot;-&quot;_-;_-@_-"/>
    <numFmt numFmtId="185" formatCode="_-* #,##0.00\ _$_-;\-* #,##0.00\ _$_-;_-* &quot;-&quot;??\ _$_-;_-@_-"/>
    <numFmt numFmtId="186" formatCode="&quot;$&quot;\ #,##0.0000"/>
    <numFmt numFmtId="187" formatCode="_-* #,##0.00\ &quot;$&quot;_-;\-* #,##0.00\ &quot;$&quot;_-;_-* &quot;-&quot;??\ &quot;$&quot;_-;_-@_-"/>
    <numFmt numFmtId="188" formatCode="_(* #,##0.000_);_(* \(#,##0.000\);_(* &quot;-&quot;_);_(@_)"/>
    <numFmt numFmtId="189" formatCode="_(* #,##0.00_);_(* \(#,##0.00\);_(* &quot;-&quot;_);_(@_)"/>
    <numFmt numFmtId="190" formatCode="_-&quot;$&quot;\ * #,##0.00000_-;\-&quot;$&quot;\ * #,##0.00000_-;_-&quot;$&quot;\ * &quot;-&quot;_-;_-@_-"/>
    <numFmt numFmtId="191" formatCode="_-&quot;$&quot;\ * #,##0.000000000000_-;\-&quot;$&quot;\ * #,##0.000000000000_-;_-&quot;$&quot;\ * &quot;-&quot;_-;_-@_-"/>
    <numFmt numFmtId="192" formatCode="_(* #,##0.0_);_(* \(#,##0.0\);_(* &quot;-&quot;_);_(@_)"/>
    <numFmt numFmtId="193" formatCode="_-* #,##0.0_-;\-* #,##0.0_-;_-* &quot;-&quot;_-;_-@_-"/>
    <numFmt numFmtId="194" formatCode="_(* #,##0.00000000_);_(* \(#,##0.00000000\);_(* &quot;-&quot;_);_(@_)"/>
    <numFmt numFmtId="195" formatCode="0.0%"/>
    <numFmt numFmtId="196" formatCode="_-[$$-240A]* #,##0.00_-;\-[$$-240A]* #,##0.00_-;_-[$$-240A]* &quot;-&quot;??_-;_-@_-"/>
    <numFmt numFmtId="197" formatCode="_-[$$-240A]\ * #,##0.00_ ;_-[$$-240A]\ * \-#,##0.00\ ;_-[$$-240A]\ * &quot;-&quot;??_ ;_-@_ "/>
    <numFmt numFmtId="198" formatCode="_-* #,##0.00\ &quot;Pts&quot;_-;\-* #,##0.00\ &quot;Pts&quot;_-;_-* &quot;-&quot;??\ &quot;Pts&quot;_-;_-@_-"/>
    <numFmt numFmtId="199" formatCode="_([$$-240A]\ * #,##0.00_);_([$$-240A]\ * \(#,##0.00\);_([$$-240A]\ * &quot;-&quot;??_);_(@_)"/>
    <numFmt numFmtId="200" formatCode="_([$$-240A]\ * #,##0_);_([$$-240A]\ * \(#,##0\);_([$$-240A]\ * &quot;-&quot;??_);_(@_)"/>
    <numFmt numFmtId="201" formatCode="0#.00\ \L\t"/>
    <numFmt numFmtId="202" formatCode="_ [$$-240A]\ * #,##0.00_ ;_ [$$-240A]\ * \-#,##0.00_ ;_ [$$-240A]\ * &quot;-&quot;??_ ;_ @_ "/>
    <numFmt numFmtId="203" formatCode="_ * #,##0_ ;_ * \-#,##0_ ;_ * &quot;-&quot;??_ ;_ @_ "/>
    <numFmt numFmtId="204" formatCode="&quot;$&quot;\ #,##0.00"/>
    <numFmt numFmtId="205" formatCode="0.0000000%"/>
    <numFmt numFmtId="206" formatCode="_-[$$-240A]\ * #,##0.00_-;\-[$$-240A]\ * #,##0.00_-;_-[$$-240A]\ * &quot;-&quot;??_-;_-@_-"/>
    <numFmt numFmtId="207" formatCode="_ * #.##0.00_ ;_ * \-#.##0.00_ ;_ * &quot;-&quot;??_ ;_ @_ "/>
    <numFmt numFmtId="208" formatCode="_(* #.##0.00_);_(* \(#.##0.00\);_(* &quot;-&quot;??_);_(@_)"/>
    <numFmt numFmtId="209" formatCode="&quot;$&quot;#,##0.00;[Red]\-&quot;$&quot;#,##0.00"/>
  </numFmts>
  <fonts count="8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sz val="11"/>
      <name val="Arial"/>
      <family val="2"/>
    </font>
    <font>
      <b/>
      <sz val="10"/>
      <name val="Arial"/>
      <family val="2"/>
    </font>
    <font>
      <sz val="8"/>
      <name val="Arial"/>
      <family val="2"/>
    </font>
    <font>
      <sz val="11"/>
      <color indexed="8"/>
      <name val="Arial"/>
      <family val="2"/>
    </font>
    <font>
      <b/>
      <sz val="12"/>
      <name val="Arial"/>
      <family val="2"/>
    </font>
    <font>
      <sz val="12"/>
      <color indexed="8"/>
      <name val="Arial"/>
      <family val="2"/>
    </font>
    <font>
      <sz val="10"/>
      <name val="Arial"/>
      <family val="2"/>
    </font>
    <font>
      <sz val="11"/>
      <color theme="1"/>
      <name val="Calibri"/>
      <family val="2"/>
      <scheme val="minor"/>
    </font>
    <font>
      <sz val="10"/>
      <color theme="1"/>
      <name val="Arial"/>
      <family val="2"/>
    </font>
    <font>
      <b/>
      <sz val="10"/>
      <color theme="0"/>
      <name val="Arial"/>
      <family val="2"/>
    </font>
    <font>
      <sz val="12"/>
      <color theme="1"/>
      <name val="Arial"/>
      <family val="2"/>
    </font>
    <font>
      <b/>
      <sz val="11"/>
      <name val="Arial"/>
      <family val="2"/>
    </font>
    <font>
      <b/>
      <sz val="11"/>
      <color indexed="10"/>
      <name val="Arial"/>
      <family val="2"/>
    </font>
    <font>
      <b/>
      <sz val="12"/>
      <color indexed="8"/>
      <name val="Arial"/>
      <family val="2"/>
    </font>
    <font>
      <sz val="12"/>
      <name val="Arial"/>
      <family val="2"/>
    </font>
    <font>
      <sz val="12"/>
      <color rgb="FFFF0000"/>
      <name val="Arial"/>
      <family val="2"/>
    </font>
    <font>
      <u/>
      <sz val="12"/>
      <name val="Arial"/>
      <family val="2"/>
    </font>
    <font>
      <u/>
      <sz val="12"/>
      <color theme="1"/>
      <name val="Arial"/>
      <family val="2"/>
    </font>
    <font>
      <u/>
      <sz val="11"/>
      <name val="Arial"/>
      <family val="2"/>
    </font>
    <font>
      <b/>
      <sz val="14"/>
      <name val="Arial"/>
      <family val="2"/>
    </font>
    <font>
      <b/>
      <sz val="11"/>
      <color theme="1"/>
      <name val="Calibri"/>
      <family val="2"/>
      <scheme val="minor"/>
    </font>
    <font>
      <sz val="10"/>
      <name val="Arial"/>
      <family val="2"/>
    </font>
    <font>
      <sz val="9"/>
      <name val="Arial"/>
      <family val="2"/>
    </font>
    <font>
      <sz val="10"/>
      <color rgb="FFFF0000"/>
      <name val="Arial"/>
      <family val="2"/>
    </font>
    <font>
      <sz val="10"/>
      <name val="Arial"/>
      <family val="2"/>
    </font>
    <font>
      <b/>
      <sz val="12"/>
      <color theme="1"/>
      <name val="Arial"/>
      <family val="2"/>
    </font>
    <font>
      <sz val="11"/>
      <color rgb="FFFF0000"/>
      <name val="Calibri"/>
      <family val="2"/>
      <scheme val="minor"/>
    </font>
    <font>
      <i/>
      <u/>
      <sz val="10"/>
      <name val="Arial"/>
      <family val="2"/>
    </font>
    <font>
      <sz val="10"/>
      <color indexed="8"/>
      <name val="Arial"/>
      <family val="2"/>
    </font>
    <font>
      <sz val="11"/>
      <color rgb="FFFF0000"/>
      <name val="Arial"/>
      <family val="2"/>
    </font>
    <font>
      <b/>
      <sz val="14"/>
      <color theme="1"/>
      <name val="Calibri"/>
      <family val="2"/>
      <scheme val="minor"/>
    </font>
    <font>
      <sz val="11"/>
      <name val="Calibri"/>
      <family val="2"/>
      <scheme val="minor"/>
    </font>
    <font>
      <sz val="10"/>
      <name val="Arial"/>
      <family val="2"/>
    </font>
    <font>
      <b/>
      <sz val="12"/>
      <color rgb="FFFF0000"/>
      <name val="Arial"/>
      <family val="2"/>
    </font>
    <font>
      <b/>
      <sz val="12"/>
      <color theme="0"/>
      <name val="Arial"/>
      <family val="2"/>
    </font>
    <font>
      <sz val="10"/>
      <color rgb="FFF96763"/>
      <name val="Arial"/>
      <family val="2"/>
    </font>
    <font>
      <b/>
      <sz val="8"/>
      <name val="Arial"/>
      <family val="2"/>
    </font>
    <font>
      <sz val="12"/>
      <name val="Arial Narrow"/>
      <family val="2"/>
    </font>
    <font>
      <sz val="11"/>
      <name val="Arial Narrow"/>
      <family val="2"/>
    </font>
    <font>
      <b/>
      <sz val="12"/>
      <name val="Arial Narrow"/>
      <family val="2"/>
    </font>
    <font>
      <sz val="8"/>
      <name val="Arial Narrow"/>
      <family val="2"/>
    </font>
    <font>
      <b/>
      <sz val="12"/>
      <color rgb="FFFF0000"/>
      <name val="Arial Narrow"/>
      <family val="2"/>
    </font>
    <font>
      <sz val="10"/>
      <name val="Arial Narrow"/>
      <family val="2"/>
    </font>
    <font>
      <b/>
      <sz val="11"/>
      <name val="Arial Narrow"/>
      <family val="2"/>
    </font>
    <font>
      <b/>
      <sz val="8"/>
      <name val="Arial Narrow"/>
      <family val="2"/>
    </font>
    <font>
      <sz val="12"/>
      <color rgb="FFFF0000"/>
      <name val="Arial Narrow"/>
      <family val="2"/>
    </font>
    <font>
      <sz val="10"/>
      <color rgb="FF000000"/>
      <name val="Times New Roman"/>
      <family val="1"/>
    </font>
    <font>
      <sz val="12"/>
      <color indexed="8"/>
      <name val="Verdana"/>
      <family val="2"/>
    </font>
    <font>
      <sz val="11"/>
      <color theme="1"/>
      <name val="Arial Narrow"/>
      <family val="2"/>
    </font>
    <font>
      <b/>
      <sz val="11"/>
      <color indexed="12"/>
      <name val="Arial"/>
      <family val="2"/>
    </font>
    <font>
      <b/>
      <u/>
      <sz val="11"/>
      <name val="Arial"/>
      <family val="2"/>
    </font>
    <font>
      <b/>
      <sz val="9"/>
      <color rgb="FFFF0000"/>
      <name val="Arial Narrow"/>
      <family val="2"/>
    </font>
    <font>
      <u/>
      <sz val="11"/>
      <color theme="1"/>
      <name val="Arial"/>
      <family val="2"/>
    </font>
    <font>
      <b/>
      <sz val="10"/>
      <color indexed="12"/>
      <name val="Arial"/>
      <family val="2"/>
    </font>
    <font>
      <sz val="8"/>
      <color theme="1"/>
      <name val="Arial"/>
      <family val="2"/>
    </font>
    <font>
      <b/>
      <sz val="8"/>
      <color theme="1"/>
      <name val="Arial"/>
      <family val="2"/>
    </font>
    <font>
      <sz val="12"/>
      <color theme="1"/>
      <name val="Calibri"/>
      <family val="2"/>
      <scheme val="minor"/>
    </font>
    <font>
      <u val="singleAccounting"/>
      <sz val="10"/>
      <name val="Arial"/>
      <family val="2"/>
    </font>
  </fonts>
  <fills count="20">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9"/>
      </patternFill>
    </fill>
    <fill>
      <patternFill patternType="solid">
        <fgColor theme="9" tint="0.79998168889431442"/>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indexed="22"/>
      </patternFill>
    </fill>
    <fill>
      <patternFill patternType="solid">
        <fgColor rgb="FFFFC000"/>
        <bgColor indexed="64"/>
      </patternFill>
    </fill>
    <fill>
      <patternFill patternType="solid">
        <fgColor theme="0" tint="-0.499984740745262"/>
        <bgColor indexed="64"/>
      </patternFill>
    </fill>
    <fill>
      <patternFill patternType="solid">
        <fgColor theme="3" tint="0.59999389629810485"/>
        <bgColor indexed="64"/>
      </patternFill>
    </fill>
    <fill>
      <patternFill patternType="gray125">
        <fgColor auto="1"/>
      </patternFill>
    </fill>
  </fills>
  <borders count="10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bottom/>
      <diagonal/>
    </border>
    <border>
      <left style="medium">
        <color auto="1"/>
      </left>
      <right/>
      <top/>
      <bottom/>
      <diagonal/>
    </border>
    <border>
      <left style="thin">
        <color auto="1"/>
      </left>
      <right/>
      <top style="medium">
        <color auto="1"/>
      </top>
      <bottom/>
      <diagonal/>
    </border>
    <border>
      <left/>
      <right/>
      <top style="medium">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top style="hair">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thin">
        <color auto="1"/>
      </right>
      <top/>
      <bottom style="hair">
        <color auto="1"/>
      </bottom>
      <diagonal/>
    </border>
    <border>
      <left style="thin">
        <color auto="1"/>
      </left>
      <right/>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right style="hair">
        <color auto="1"/>
      </right>
      <top/>
      <bottom style="hair">
        <color auto="1"/>
      </bottom>
      <diagonal/>
    </border>
    <border>
      <left style="medium">
        <color auto="1"/>
      </left>
      <right style="thin">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thin">
        <color auto="1"/>
      </right>
      <top style="hair">
        <color auto="1"/>
      </top>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diagonal/>
    </border>
    <border>
      <left/>
      <right/>
      <top style="thin">
        <color auto="1"/>
      </top>
      <bottom style="medium">
        <color auto="1"/>
      </bottom>
      <diagonal/>
    </border>
    <border>
      <left/>
      <right style="thin">
        <color auto="1"/>
      </right>
      <top style="medium">
        <color auto="1"/>
      </top>
      <bottom style="medium">
        <color auto="1"/>
      </bottom>
      <diagonal/>
    </border>
    <border>
      <left style="thin">
        <color indexed="64"/>
      </left>
      <right/>
      <top style="thin">
        <color indexed="64"/>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indexed="64"/>
      </left>
      <right/>
      <top style="medium">
        <color indexed="64"/>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thin">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auto="1"/>
      </left>
      <right/>
      <top style="thin">
        <color auto="1"/>
      </top>
      <bottom/>
      <diagonal/>
    </border>
    <border>
      <left/>
      <right style="medium">
        <color indexed="64"/>
      </right>
      <top/>
      <bottom style="thin">
        <color indexed="64"/>
      </bottom>
      <diagonal/>
    </border>
  </borders>
  <cellStyleXfs count="195">
    <xf numFmtId="0" fontId="0" fillId="0" borderId="0"/>
    <xf numFmtId="172" fontId="24" fillId="0" borderId="0" applyFont="0" applyFill="0" applyBorder="0" applyAlignment="0" applyProtection="0"/>
    <xf numFmtId="172" fontId="25" fillId="0" borderId="0" applyFont="0" applyFill="0" applyBorder="0" applyAlignment="0" applyProtection="0"/>
    <xf numFmtId="172" fontId="25" fillId="0" borderId="0" applyFont="0" applyFill="0" applyBorder="0" applyAlignment="0" applyProtection="0"/>
    <xf numFmtId="43" fontId="34" fillId="0" borderId="0" applyFont="0" applyFill="0" applyBorder="0" applyAlignment="0" applyProtection="0"/>
    <xf numFmtId="171" fontId="24" fillId="0" borderId="0" applyFont="0" applyFill="0" applyBorder="0" applyAlignment="0" applyProtection="0"/>
    <xf numFmtId="169" fontId="26" fillId="0" borderId="0" applyFont="0" applyFill="0" applyBorder="0" applyAlignment="0" applyProtection="0"/>
    <xf numFmtId="169" fontId="32" fillId="0" borderId="0" applyFont="0" applyFill="0" applyBorder="0" applyAlignment="0" applyProtection="0"/>
    <xf numFmtId="0" fontId="25" fillId="0" borderId="0"/>
    <xf numFmtId="0" fontId="25" fillId="0" borderId="0"/>
    <xf numFmtId="0" fontId="25" fillId="0" borderId="0"/>
    <xf numFmtId="0" fontId="25" fillId="0" borderId="0"/>
    <xf numFmtId="0" fontId="26" fillId="0" borderId="0"/>
    <xf numFmtId="0" fontId="25" fillId="0" borderId="0"/>
    <xf numFmtId="0" fontId="25" fillId="0" borderId="0"/>
    <xf numFmtId="0" fontId="25" fillId="0" borderId="0"/>
    <xf numFmtId="0" fontId="26" fillId="0" borderId="0"/>
    <xf numFmtId="0" fontId="26" fillId="0" borderId="0"/>
    <xf numFmtId="0" fontId="25" fillId="0" borderId="0"/>
    <xf numFmtId="9" fontId="33" fillId="0" borderId="0" applyFont="0" applyFill="0" applyBorder="0" applyAlignment="0" applyProtection="0"/>
    <xf numFmtId="9" fontId="25" fillId="0" borderId="0" applyFont="0" applyFill="0" applyBorder="0" applyAlignment="0" applyProtection="0"/>
    <xf numFmtId="9" fontId="24" fillId="0" borderId="0" applyFont="0" applyFill="0" applyBorder="0" applyAlignment="0" applyProtection="0"/>
    <xf numFmtId="9" fontId="25" fillId="0" borderId="0" applyFont="0" applyFill="0" applyBorder="0" applyAlignment="0" applyProtection="0"/>
    <xf numFmtId="9" fontId="32" fillId="0" borderId="0" applyFont="0" applyFill="0" applyBorder="0" applyAlignment="0" applyProtection="0"/>
    <xf numFmtId="0" fontId="25" fillId="0" borderId="0"/>
    <xf numFmtId="9" fontId="25" fillId="0" borderId="0" applyFont="0" applyFill="0" applyBorder="0" applyAlignment="0" applyProtection="0"/>
    <xf numFmtId="0" fontId="25" fillId="0" borderId="0"/>
    <xf numFmtId="172" fontId="25" fillId="0" borderId="0" applyFont="0" applyFill="0" applyBorder="0" applyAlignment="0" applyProtection="0"/>
    <xf numFmtId="0" fontId="23" fillId="0" borderId="0"/>
    <xf numFmtId="0" fontId="24" fillId="0" borderId="0"/>
    <xf numFmtId="9" fontId="24" fillId="0" borderId="0" applyFont="0" applyFill="0" applyBorder="0" applyAlignment="0" applyProtection="0"/>
    <xf numFmtId="0" fontId="22" fillId="0" borderId="0"/>
    <xf numFmtId="0" fontId="24" fillId="0" borderId="0"/>
    <xf numFmtId="0" fontId="24" fillId="0" borderId="0"/>
    <xf numFmtId="0" fontId="24" fillId="0" borderId="0"/>
    <xf numFmtId="169" fontId="22" fillId="0" borderId="0" applyFont="0" applyFill="0" applyBorder="0" applyAlignment="0" applyProtection="0"/>
    <xf numFmtId="0" fontId="21" fillId="0" borderId="0"/>
    <xf numFmtId="166" fontId="26" fillId="0" borderId="0" applyFont="0" applyFill="0" applyBorder="0" applyAlignment="0" applyProtection="0"/>
    <xf numFmtId="42" fontId="48" fillId="0" borderId="0" applyFont="0" applyFill="0" applyBorder="0" applyAlignment="0" applyProtection="0"/>
    <xf numFmtId="0" fontId="20" fillId="0" borderId="0"/>
    <xf numFmtId="0" fontId="19" fillId="0" borderId="0"/>
    <xf numFmtId="0" fontId="24" fillId="0" borderId="0"/>
    <xf numFmtId="0" fontId="24" fillId="0" borderId="0"/>
    <xf numFmtId="0" fontId="19" fillId="0" borderId="0"/>
    <xf numFmtId="170" fontId="24" fillId="0" borderId="0" applyFont="0" applyFill="0" applyProtection="0"/>
    <xf numFmtId="183" fontId="24" fillId="0" borderId="0" applyFont="0" applyFill="0" applyBorder="0" applyAlignment="0" applyProtection="0"/>
    <xf numFmtId="166" fontId="24" fillId="0" borderId="0" applyFont="0" applyFill="0" applyBorder="0" applyAlignment="0" applyProtection="0"/>
    <xf numFmtId="12" fontId="24" fillId="0" borderId="0" applyFont="0" applyFill="0" applyProtection="0"/>
    <xf numFmtId="165" fontId="51" fillId="0" borderId="0" applyFont="0" applyFill="0" applyBorder="0" applyAlignment="0" applyProtection="0"/>
    <xf numFmtId="42" fontId="24" fillId="0" borderId="0" applyFont="0" applyFill="0" applyBorder="0" applyAlignment="0" applyProtection="0"/>
    <xf numFmtId="0" fontId="24" fillId="0" borderId="0"/>
    <xf numFmtId="0" fontId="18" fillId="0" borderId="0"/>
    <xf numFmtId="0" fontId="18" fillId="0" borderId="0"/>
    <xf numFmtId="0" fontId="17" fillId="0" borderId="0"/>
    <xf numFmtId="0" fontId="17" fillId="0" borderId="0"/>
    <xf numFmtId="0" fontId="24" fillId="0" borderId="0"/>
    <xf numFmtId="9" fontId="16" fillId="0" borderId="0" applyFont="0" applyFill="0" applyBorder="0" applyAlignment="0" applyProtection="0"/>
    <xf numFmtId="41" fontId="16" fillId="0" borderId="0" applyFont="0" applyFill="0" applyBorder="0" applyAlignment="0" applyProtection="0"/>
    <xf numFmtId="169" fontId="16" fillId="0" borderId="0" applyFont="0" applyFill="0" applyBorder="0" applyAlignment="0" applyProtection="0"/>
    <xf numFmtId="166" fontId="16" fillId="0" borderId="0" applyFont="0" applyFill="0" applyBorder="0" applyAlignment="0" applyProtection="0"/>
    <xf numFmtId="9" fontId="24" fillId="0" borderId="0" applyFont="0" applyFill="0" applyBorder="0" applyAlignment="0" applyProtection="0"/>
    <xf numFmtId="0" fontId="16" fillId="0" borderId="0"/>
    <xf numFmtId="0" fontId="24" fillId="0" borderId="0"/>
    <xf numFmtId="9" fontId="26" fillId="0" borderId="0" applyFont="0" applyFill="0" applyBorder="0" applyAlignment="0" applyProtection="0"/>
    <xf numFmtId="185" fontId="24" fillId="0" borderId="0" applyFont="0" applyFill="0" applyBorder="0" applyAlignment="0" applyProtection="0"/>
    <xf numFmtId="187" fontId="24" fillId="0" borderId="0" applyFont="0" applyFill="0" applyBorder="0" applyAlignment="0" applyProtection="0"/>
    <xf numFmtId="0" fontId="24" fillId="0" borderId="0"/>
    <xf numFmtId="0" fontId="15" fillId="0" borderId="0"/>
    <xf numFmtId="0" fontId="15" fillId="0" borderId="0"/>
    <xf numFmtId="41" fontId="15" fillId="0" borderId="0" applyFont="0" applyFill="0" applyBorder="0" applyAlignment="0" applyProtection="0"/>
    <xf numFmtId="0" fontId="15" fillId="0" borderId="0"/>
    <xf numFmtId="43" fontId="15" fillId="0" borderId="0" applyFont="0" applyFill="0" applyBorder="0" applyAlignment="0" applyProtection="0"/>
    <xf numFmtId="165" fontId="24" fillId="0" borderId="0" applyFont="0" applyFill="0" applyBorder="0" applyAlignment="0" applyProtection="0"/>
    <xf numFmtId="44" fontId="15" fillId="0" borderId="0" applyFont="0" applyFill="0" applyBorder="0" applyAlignment="0" applyProtection="0"/>
    <xf numFmtId="41" fontId="15" fillId="0" borderId="0" applyFont="0" applyFill="0" applyBorder="0" applyAlignment="0" applyProtection="0"/>
    <xf numFmtId="0" fontId="14" fillId="0" borderId="0"/>
    <xf numFmtId="9" fontId="24" fillId="0" borderId="0" applyFont="0" applyFill="0" applyBorder="0" applyAlignment="0" applyProtection="0"/>
    <xf numFmtId="169" fontId="14" fillId="0" borderId="0" applyFont="0" applyFill="0" applyBorder="0" applyAlignment="0" applyProtection="0"/>
    <xf numFmtId="0" fontId="14" fillId="0" borderId="0"/>
    <xf numFmtId="42" fontId="14" fillId="0" borderId="0" applyFont="0" applyFill="0" applyBorder="0" applyAlignment="0" applyProtection="0"/>
    <xf numFmtId="0" fontId="59" fillId="0" borderId="0"/>
    <xf numFmtId="0" fontId="59" fillId="0" borderId="0"/>
    <xf numFmtId="0" fontId="13" fillId="0" borderId="0"/>
    <xf numFmtId="0" fontId="13" fillId="0" borderId="0"/>
    <xf numFmtId="42" fontId="59" fillId="0" borderId="0" applyFont="0" applyFill="0" applyBorder="0" applyAlignment="0" applyProtection="0"/>
    <xf numFmtId="183" fontId="59" fillId="0" borderId="0" applyFont="0" applyFill="0" applyBorder="0" applyAlignment="0" applyProtection="0"/>
    <xf numFmtId="0" fontId="13" fillId="0" borderId="0"/>
    <xf numFmtId="42" fontId="59" fillId="0" borderId="0" applyFont="0" applyFill="0" applyBorder="0" applyAlignment="0" applyProtection="0"/>
    <xf numFmtId="41" fontId="13" fillId="0" borderId="0" applyFont="0" applyFill="0" applyBorder="0" applyAlignment="0" applyProtection="0"/>
    <xf numFmtId="165" fontId="59" fillId="0" borderId="0" applyFont="0" applyFill="0" applyBorder="0" applyAlignment="0" applyProtection="0"/>
    <xf numFmtId="44" fontId="13" fillId="0" borderId="0" applyFont="0" applyFill="0" applyBorder="0" applyAlignment="0" applyProtection="0"/>
    <xf numFmtId="41" fontId="13" fillId="0" borderId="0" applyFont="0" applyFill="0" applyBorder="0" applyAlignment="0" applyProtection="0"/>
    <xf numFmtId="0" fontId="12" fillId="0" borderId="0"/>
    <xf numFmtId="0" fontId="12" fillId="0" borderId="0"/>
    <xf numFmtId="0" fontId="12" fillId="0" borderId="0"/>
    <xf numFmtId="41" fontId="12" fillId="0" borderId="0" applyFont="0" applyFill="0" applyBorder="0" applyAlignment="0" applyProtection="0"/>
    <xf numFmtId="44" fontId="12" fillId="0" borderId="0" applyFont="0" applyFill="0" applyBorder="0" applyAlignment="0" applyProtection="0"/>
    <xf numFmtId="41" fontId="12" fillId="0" borderId="0" applyFont="0" applyFill="0" applyBorder="0" applyAlignment="0" applyProtection="0"/>
    <xf numFmtId="0" fontId="12" fillId="0" borderId="0"/>
    <xf numFmtId="0" fontId="11" fillId="0" borderId="0"/>
    <xf numFmtId="0" fontId="24" fillId="0" borderId="0"/>
    <xf numFmtId="0" fontId="24" fillId="0" borderId="0"/>
    <xf numFmtId="0" fontId="24" fillId="0" borderId="0"/>
    <xf numFmtId="0" fontId="24" fillId="0" borderId="0"/>
    <xf numFmtId="198" fontId="24" fillId="0" borderId="0" applyFont="0" applyFill="0" applyBorder="0" applyAlignment="0" applyProtection="0"/>
    <xf numFmtId="201" fontId="24" fillId="0" borderId="0" applyFont="0" applyFill="0" applyBorder="0" applyAlignment="0" applyProtection="0"/>
    <xf numFmtId="207" fontId="24" fillId="0" borderId="0" applyFont="0" applyFill="0" applyBorder="0" applyAlignment="0" applyProtection="0"/>
    <xf numFmtId="0" fontId="10" fillId="0" borderId="0"/>
    <xf numFmtId="164" fontId="10" fillId="0" borderId="0" applyFont="0" applyFill="0" applyBorder="0" applyAlignment="0" applyProtection="0"/>
    <xf numFmtId="0" fontId="9" fillId="0" borderId="0"/>
    <xf numFmtId="0" fontId="73" fillId="0" borderId="0"/>
    <xf numFmtId="0" fontId="8" fillId="0" borderId="0"/>
    <xf numFmtId="0" fontId="24" fillId="0" borderId="0"/>
    <xf numFmtId="171" fontId="24" fillId="0" borderId="0" applyFont="0" applyFill="0" applyBorder="0" applyAlignment="0" applyProtection="0"/>
    <xf numFmtId="9" fontId="8" fillId="0" borderId="0" applyFont="0" applyFill="0" applyBorder="0" applyAlignment="0" applyProtection="0"/>
    <xf numFmtId="0" fontId="8" fillId="0" borderId="0"/>
    <xf numFmtId="0" fontId="7" fillId="0" borderId="0"/>
    <xf numFmtId="9" fontId="24" fillId="0" borderId="0" applyFont="0" applyFill="0" applyBorder="0" applyAlignment="0" applyProtection="0"/>
    <xf numFmtId="0" fontId="24" fillId="0" borderId="0"/>
    <xf numFmtId="0" fontId="6" fillId="0" borderId="0"/>
    <xf numFmtId="44" fontId="6" fillId="0" borderId="0" applyFont="0" applyFill="0" applyBorder="0" applyAlignment="0" applyProtection="0"/>
    <xf numFmtId="0" fontId="74" fillId="0" borderId="0" applyNumberFormat="0" applyFill="0" applyBorder="0" applyProtection="0">
      <alignment vertical="top"/>
    </xf>
    <xf numFmtId="0" fontId="75" fillId="0" borderId="0"/>
    <xf numFmtId="166" fontId="24" fillId="0" borderId="0" applyFont="0" applyFill="0" applyBorder="0" applyAlignment="0" applyProtection="0"/>
    <xf numFmtId="208" fontId="24" fillId="0" borderId="0" applyFont="0" applyFill="0" applyBorder="0" applyAlignment="0" applyProtection="0"/>
    <xf numFmtId="169" fontId="26" fillId="0" borderId="0" applyFont="0" applyFill="0" applyBorder="0" applyAlignment="0" applyProtection="0"/>
    <xf numFmtId="42" fontId="5" fillId="0" borderId="0" applyFont="0" applyFill="0" applyBorder="0" applyAlignment="0" applyProtection="0"/>
    <xf numFmtId="169" fontId="26" fillId="0" borderId="0" applyFont="0" applyFill="0" applyBorder="0" applyAlignment="0" applyProtection="0"/>
    <xf numFmtId="169" fontId="75" fillId="0" borderId="0" applyFont="0" applyFill="0" applyBorder="0" applyAlignment="0" applyProtection="0"/>
    <xf numFmtId="171" fontId="24"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44"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1" fontId="24" fillId="0" borderId="0" applyFont="0" applyFill="0" applyBorder="0" applyAlignment="0" applyProtection="0"/>
    <xf numFmtId="0" fontId="1" fillId="0" borderId="0"/>
    <xf numFmtId="43" fontId="1" fillId="0" borderId="0" applyFont="0" applyFill="0" applyBorder="0" applyAlignment="0" applyProtection="0"/>
    <xf numFmtId="41" fontId="1" fillId="0" borderId="0" applyFont="0" applyFill="0" applyBorder="0" applyAlignment="0" applyProtection="0"/>
    <xf numFmtId="41" fontId="24" fillId="0" borderId="0" applyFont="0" applyFill="0" applyBorder="0" applyAlignment="0" applyProtection="0"/>
    <xf numFmtId="41" fontId="1" fillId="0" borderId="0" applyFont="0" applyFill="0" applyBorder="0" applyAlignment="0" applyProtection="0"/>
    <xf numFmtId="41" fontId="24" fillId="0" borderId="0" applyFont="0" applyFill="0" applyBorder="0" applyAlignment="0" applyProtection="0"/>
    <xf numFmtId="41" fontId="1" fillId="0" borderId="0" applyFont="0" applyFill="0" applyBorder="0" applyAlignment="0" applyProtection="0"/>
    <xf numFmtId="41" fontId="24" fillId="0" borderId="0" applyFont="0" applyFill="0" applyBorder="0" applyAlignment="0" applyProtection="0"/>
    <xf numFmtId="172" fontId="24" fillId="0" borderId="0" applyFont="0" applyFill="0" applyBorder="0" applyAlignment="0" applyProtection="0"/>
    <xf numFmtId="43" fontId="26" fillId="0" borderId="0" applyFont="0" applyFill="0" applyBorder="0" applyAlignment="0" applyProtection="0"/>
    <xf numFmtId="43" fontId="24" fillId="0" borderId="0" applyFont="0" applyFill="0" applyBorder="0" applyAlignment="0" applyProtection="0"/>
    <xf numFmtId="172"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2" fontId="24" fillId="0" borderId="0" applyFont="0" applyFill="0" applyBorder="0" applyAlignment="0" applyProtection="0"/>
    <xf numFmtId="42" fontId="24" fillId="0" borderId="0" applyFont="0" applyFill="0" applyBorder="0" applyAlignment="0" applyProtection="0"/>
    <xf numFmtId="42" fontId="1" fillId="0" borderId="0" applyFont="0" applyFill="0" applyBorder="0" applyAlignment="0" applyProtection="0"/>
    <xf numFmtId="169" fontId="26"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44" fontId="83" fillId="0" borderId="0" applyFont="0" applyFill="0" applyBorder="0" applyAlignment="0" applyProtection="0"/>
    <xf numFmtId="0" fontId="1" fillId="0" borderId="0"/>
    <xf numFmtId="0" fontId="1" fillId="0" borderId="0"/>
    <xf numFmtId="0" fontId="83" fillId="0" borderId="0"/>
    <xf numFmtId="0" fontId="24"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209" fontId="24" fillId="0" borderId="0"/>
    <xf numFmtId="209"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6" fillId="0" borderId="0"/>
  </cellStyleXfs>
  <cellXfs count="1200">
    <xf numFmtId="0" fontId="0" fillId="0" borderId="0" xfId="0"/>
    <xf numFmtId="0" fontId="25" fillId="0" borderId="0" xfId="15" applyAlignment="1">
      <alignment vertical="center"/>
    </xf>
    <xf numFmtId="0" fontId="29" fillId="0" borderId="0" xfId="15" applyFont="1" applyAlignment="1">
      <alignment vertical="center"/>
    </xf>
    <xf numFmtId="0" fontId="25" fillId="0" borderId="0" xfId="8"/>
    <xf numFmtId="174" fontId="25" fillId="0" borderId="0" xfId="15" applyNumberFormat="1" applyAlignment="1">
      <alignment vertical="center"/>
    </xf>
    <xf numFmtId="3" fontId="25" fillId="0" borderId="0" xfId="15" applyNumberFormat="1" applyAlignment="1">
      <alignment vertical="center"/>
    </xf>
    <xf numFmtId="0" fontId="25" fillId="0" borderId="0" xfId="15" applyAlignment="1">
      <alignment horizontal="center" vertical="center"/>
    </xf>
    <xf numFmtId="0" fontId="25" fillId="0" borderId="0" xfId="15" applyAlignment="1">
      <alignment horizontal="left" vertical="center"/>
    </xf>
    <xf numFmtId="0" fontId="25" fillId="0" borderId="0" xfId="8" applyAlignment="1">
      <alignment vertical="center"/>
    </xf>
    <xf numFmtId="0" fontId="25" fillId="0" borderId="14" xfId="8" applyBorder="1"/>
    <xf numFmtId="0" fontId="31" fillId="7" borderId="0" xfId="8" applyFont="1" applyFill="1" applyAlignment="1">
      <alignment vertical="center"/>
    </xf>
    <xf numFmtId="0" fontId="25" fillId="7" borderId="0" xfId="8" applyFill="1" applyAlignment="1">
      <alignment vertical="center"/>
    </xf>
    <xf numFmtId="0" fontId="25" fillId="7" borderId="14" xfId="8" applyFill="1" applyBorder="1" applyAlignment="1">
      <alignment vertical="center"/>
    </xf>
    <xf numFmtId="0" fontId="38" fillId="7" borderId="27" xfId="8" applyFont="1" applyFill="1" applyBorder="1" applyAlignment="1">
      <alignment vertical="center"/>
    </xf>
    <xf numFmtId="0" fontId="27" fillId="7" borderId="27" xfId="8" applyFont="1" applyFill="1" applyBorder="1" applyAlignment="1">
      <alignment vertical="center"/>
    </xf>
    <xf numFmtId="0" fontId="27" fillId="7" borderId="28" xfId="8" applyFont="1" applyFill="1" applyBorder="1" applyAlignment="1">
      <alignment vertical="center"/>
    </xf>
    <xf numFmtId="0" fontId="27" fillId="7" borderId="29" xfId="8" applyFont="1" applyFill="1" applyBorder="1" applyAlignment="1">
      <alignment vertical="center"/>
    </xf>
    <xf numFmtId="4" fontId="27" fillId="7" borderId="29" xfId="8" applyNumberFormat="1" applyFont="1" applyFill="1" applyBorder="1" applyAlignment="1">
      <alignment vertical="center"/>
    </xf>
    <xf numFmtId="4" fontId="27" fillId="7" borderId="30" xfId="8" applyNumberFormat="1" applyFont="1" applyFill="1" applyBorder="1" applyAlignment="1">
      <alignment vertical="center"/>
    </xf>
    <xf numFmtId="0" fontId="38" fillId="7" borderId="29" xfId="8" applyFont="1" applyFill="1" applyBorder="1" applyAlignment="1">
      <alignment vertical="center"/>
    </xf>
    <xf numFmtId="4" fontId="38" fillId="7" borderId="29" xfId="8" applyNumberFormat="1" applyFont="1" applyFill="1" applyBorder="1" applyAlignment="1">
      <alignment vertical="center"/>
    </xf>
    <xf numFmtId="4" fontId="38" fillId="7" borderId="30" xfId="8" applyNumberFormat="1" applyFont="1" applyFill="1" applyBorder="1" applyAlignment="1">
      <alignment vertical="center"/>
    </xf>
    <xf numFmtId="4" fontId="38" fillId="7" borderId="0" xfId="8" applyNumberFormat="1" applyFont="1" applyFill="1" applyAlignment="1">
      <alignment vertical="center"/>
    </xf>
    <xf numFmtId="0" fontId="28" fillId="0" borderId="0" xfId="8" applyFont="1"/>
    <xf numFmtId="0" fontId="38" fillId="0" borderId="31" xfId="8" applyFont="1" applyBorder="1" applyAlignment="1">
      <alignment vertical="center"/>
    </xf>
    <xf numFmtId="4" fontId="38" fillId="7" borderId="14" xfId="8" applyNumberFormat="1" applyFont="1" applyFill="1" applyBorder="1" applyAlignment="1">
      <alignment vertical="center"/>
    </xf>
    <xf numFmtId="0" fontId="27" fillId="0" borderId="16" xfId="8" applyFont="1" applyBorder="1" applyAlignment="1">
      <alignment vertical="center"/>
    </xf>
    <xf numFmtId="0" fontId="27" fillId="0" borderId="32" xfId="8" applyFont="1" applyBorder="1" applyAlignment="1">
      <alignment vertical="center"/>
    </xf>
    <xf numFmtId="0" fontId="27" fillId="7" borderId="31" xfId="8" applyFont="1" applyFill="1" applyBorder="1" applyAlignment="1">
      <alignment vertical="center"/>
    </xf>
    <xf numFmtId="0" fontId="27" fillId="7" borderId="33" xfId="8" applyFont="1" applyFill="1" applyBorder="1" applyAlignment="1">
      <alignment vertical="center"/>
    </xf>
    <xf numFmtId="0" fontId="27" fillId="7" borderId="14" xfId="8" applyFont="1" applyFill="1" applyBorder="1" applyAlignment="1">
      <alignment vertical="center"/>
    </xf>
    <xf numFmtId="0" fontId="27" fillId="7" borderId="0" xfId="8" applyFont="1" applyFill="1" applyAlignment="1">
      <alignment vertical="center"/>
    </xf>
    <xf numFmtId="0" fontId="27" fillId="7" borderId="12" xfId="8" applyFont="1" applyFill="1" applyBorder="1" applyAlignment="1">
      <alignment vertical="center"/>
    </xf>
    <xf numFmtId="0" fontId="27" fillId="7" borderId="13" xfId="8" applyFont="1" applyFill="1" applyBorder="1" applyAlignment="1">
      <alignment vertical="center"/>
    </xf>
    <xf numFmtId="0" fontId="25" fillId="0" borderId="13" xfId="8" applyBorder="1"/>
    <xf numFmtId="0" fontId="28" fillId="0" borderId="13" xfId="8" applyFont="1" applyBorder="1"/>
    <xf numFmtId="0" fontId="39" fillId="7" borderId="29" xfId="8" applyFont="1" applyFill="1" applyBorder="1" applyAlignment="1">
      <alignment vertical="center"/>
    </xf>
    <xf numFmtId="0" fontId="38" fillId="7" borderId="30" xfId="8" applyFont="1" applyFill="1" applyBorder="1" applyAlignment="1">
      <alignment vertical="center"/>
    </xf>
    <xf numFmtId="0" fontId="38" fillId="7" borderId="29" xfId="8" applyFont="1" applyFill="1" applyBorder="1" applyAlignment="1">
      <alignment vertical="center" wrapText="1"/>
    </xf>
    <xf numFmtId="0" fontId="27" fillId="7" borderId="30" xfId="8" applyFont="1" applyFill="1" applyBorder="1" applyAlignment="1">
      <alignment vertical="center"/>
    </xf>
    <xf numFmtId="4" fontId="27" fillId="7" borderId="0" xfId="8" applyNumberFormat="1" applyFont="1" applyFill="1" applyAlignment="1">
      <alignment vertical="center"/>
    </xf>
    <xf numFmtId="4" fontId="25" fillId="0" borderId="0" xfId="8" applyNumberFormat="1"/>
    <xf numFmtId="0" fontId="38" fillId="7" borderId="31" xfId="8" applyFont="1" applyFill="1" applyBorder="1" applyAlignment="1">
      <alignment vertical="center"/>
    </xf>
    <xf numFmtId="4" fontId="38" fillId="7" borderId="31" xfId="8" applyNumberFormat="1" applyFont="1" applyFill="1" applyBorder="1" applyAlignment="1">
      <alignment vertical="center"/>
    </xf>
    <xf numFmtId="4" fontId="38" fillId="7" borderId="33" xfId="8" applyNumberFormat="1" applyFont="1" applyFill="1" applyBorder="1" applyAlignment="1">
      <alignment vertical="center"/>
    </xf>
    <xf numFmtId="0" fontId="38" fillId="7" borderId="15" xfId="8" applyFont="1" applyFill="1" applyBorder="1" applyAlignment="1">
      <alignment vertical="center"/>
    </xf>
    <xf numFmtId="4" fontId="38" fillId="7" borderId="15" xfId="8" applyNumberFormat="1" applyFont="1" applyFill="1" applyBorder="1" applyAlignment="1">
      <alignment vertical="center"/>
    </xf>
    <xf numFmtId="0" fontId="27" fillId="0" borderId="25" xfId="8" applyFont="1" applyBorder="1" applyAlignment="1">
      <alignment vertical="center"/>
    </xf>
    <xf numFmtId="0" fontId="25" fillId="0" borderId="18" xfId="8" applyBorder="1"/>
    <xf numFmtId="0" fontId="27" fillId="0" borderId="18" xfId="8" applyFont="1" applyBorder="1" applyAlignment="1">
      <alignment vertical="center"/>
    </xf>
    <xf numFmtId="0" fontId="27" fillId="0" borderId="0" xfId="8" applyFont="1" applyAlignment="1">
      <alignment vertical="center"/>
    </xf>
    <xf numFmtId="0" fontId="38" fillId="0" borderId="0" xfId="8" applyFont="1" applyAlignment="1">
      <alignment vertical="center"/>
    </xf>
    <xf numFmtId="0" fontId="27" fillId="0" borderId="0" xfId="8" applyFont="1"/>
    <xf numFmtId="0" fontId="28" fillId="0" borderId="0" xfId="8" applyFont="1" applyAlignment="1">
      <alignment wrapText="1"/>
    </xf>
    <xf numFmtId="0" fontId="31" fillId="3" borderId="6" xfId="11" applyFont="1" applyFill="1" applyBorder="1" applyAlignment="1">
      <alignment horizontal="center" vertical="center" wrapText="1"/>
    </xf>
    <xf numFmtId="0" fontId="31" fillId="3" borderId="1" xfId="11" applyFont="1" applyFill="1" applyBorder="1" applyAlignment="1">
      <alignment horizontal="center" vertical="center" wrapText="1"/>
    </xf>
    <xf numFmtId="0" fontId="40" fillId="3" borderId="1" xfId="11" applyFont="1" applyFill="1" applyBorder="1" applyAlignment="1">
      <alignment horizontal="center" vertical="center" wrapText="1"/>
    </xf>
    <xf numFmtId="3" fontId="31" fillId="3" borderId="1" xfId="11" applyNumberFormat="1" applyFont="1" applyFill="1" applyBorder="1" applyAlignment="1">
      <alignment horizontal="center" vertical="center" wrapText="1"/>
    </xf>
    <xf numFmtId="174" fontId="31" fillId="3" borderId="5" xfId="11" applyNumberFormat="1" applyFont="1" applyFill="1" applyBorder="1" applyAlignment="1">
      <alignment horizontal="center" vertical="center" wrapText="1"/>
    </xf>
    <xf numFmtId="0" fontId="31" fillId="8" borderId="6" xfId="11" applyFont="1" applyFill="1" applyBorder="1" applyAlignment="1">
      <alignment horizontal="center" vertical="center" wrapText="1"/>
    </xf>
    <xf numFmtId="0" fontId="41" fillId="0" borderId="6" xfId="11" applyFont="1" applyBorder="1" applyAlignment="1">
      <alignment horizontal="center" vertical="center" wrapText="1"/>
    </xf>
    <xf numFmtId="0" fontId="32" fillId="0" borderId="1" xfId="11" applyFont="1" applyBorder="1" applyAlignment="1">
      <alignment horizontal="left" vertical="center" wrapText="1"/>
    </xf>
    <xf numFmtId="0" fontId="41" fillId="0" borderId="1" xfId="15" applyFont="1" applyBorder="1" applyAlignment="1">
      <alignment horizontal="center" vertical="center"/>
    </xf>
    <xf numFmtId="2" fontId="41" fillId="0" borderId="1" xfId="20" applyNumberFormat="1" applyFont="1" applyBorder="1" applyAlignment="1">
      <alignment horizontal="center" vertical="center" wrapText="1"/>
    </xf>
    <xf numFmtId="9" fontId="41" fillId="0" borderId="1" xfId="11" applyNumberFormat="1" applyFont="1" applyBorder="1" applyAlignment="1">
      <alignment horizontal="center" vertical="center" wrapText="1"/>
    </xf>
    <xf numFmtId="178" fontId="41" fillId="0" borderId="1" xfId="11" applyNumberFormat="1" applyFont="1" applyBorder="1" applyAlignment="1">
      <alignment horizontal="center" vertical="center" wrapText="1"/>
    </xf>
    <xf numFmtId="3" fontId="41" fillId="0" borderId="5" xfId="15" applyNumberFormat="1" applyFont="1" applyBorder="1" applyAlignment="1">
      <alignment horizontal="right" vertical="center"/>
    </xf>
    <xf numFmtId="9" fontId="41" fillId="0" borderId="1" xfId="20" applyFont="1" applyBorder="1" applyAlignment="1">
      <alignment horizontal="center" vertical="center" wrapText="1"/>
    </xf>
    <xf numFmtId="1" fontId="41" fillId="0" borderId="1" xfId="20" applyNumberFormat="1" applyFont="1" applyBorder="1" applyAlignment="1">
      <alignment horizontal="center" vertical="center" wrapText="1"/>
    </xf>
    <xf numFmtId="0" fontId="32" fillId="2" borderId="1" xfId="11" applyFont="1" applyFill="1" applyBorder="1" applyAlignment="1">
      <alignment vertical="center" wrapText="1"/>
    </xf>
    <xf numFmtId="0" fontId="32" fillId="4" borderId="1" xfId="11" applyFont="1" applyFill="1" applyBorder="1" applyAlignment="1">
      <alignment horizontal="center" vertical="center" wrapText="1"/>
    </xf>
    <xf numFmtId="0" fontId="37" fillId="0" borderId="1" xfId="11" applyFont="1" applyBorder="1" applyAlignment="1">
      <alignment vertical="center" wrapText="1"/>
    </xf>
    <xf numFmtId="4" fontId="41" fillId="0" borderId="1" xfId="11" applyNumberFormat="1" applyFont="1" applyBorder="1" applyAlignment="1">
      <alignment horizontal="center" vertical="center" wrapText="1"/>
    </xf>
    <xf numFmtId="2" fontId="41" fillId="0" borderId="1" xfId="11" applyNumberFormat="1" applyFont="1" applyBorder="1" applyAlignment="1">
      <alignment horizontal="center" vertical="center" wrapText="1"/>
    </xf>
    <xf numFmtId="0" fontId="31" fillId="8" borderId="1" xfId="11" applyFont="1" applyFill="1" applyBorder="1" applyAlignment="1">
      <alignment horizontal="left" vertical="center"/>
    </xf>
    <xf numFmtId="3" fontId="31" fillId="0" borderId="1" xfId="11" applyNumberFormat="1" applyFont="1" applyBorder="1" applyAlignment="1">
      <alignment horizontal="center" vertical="center" wrapText="1"/>
    </xf>
    <xf numFmtId="4" fontId="31" fillId="0" borderId="1" xfId="11" applyNumberFormat="1" applyFont="1" applyBorder="1" applyAlignment="1">
      <alignment horizontal="center" vertical="center" wrapText="1"/>
    </xf>
    <xf numFmtId="3" fontId="41" fillId="0" borderId="1" xfId="11" applyNumberFormat="1" applyFont="1" applyBorder="1" applyAlignment="1">
      <alignment horizontal="center" vertical="center" wrapText="1"/>
    </xf>
    <xf numFmtId="0" fontId="31" fillId="0" borderId="6" xfId="11" applyFont="1" applyBorder="1" applyAlignment="1">
      <alignment horizontal="center" vertical="center" wrapText="1"/>
    </xf>
    <xf numFmtId="10" fontId="31" fillId="0" borderId="1" xfId="20" applyNumberFormat="1" applyFont="1" applyBorder="1" applyAlignment="1">
      <alignment horizontal="right" vertical="center" wrapText="1"/>
    </xf>
    <xf numFmtId="0" fontId="31" fillId="0" borderId="0" xfId="11" applyFont="1" applyAlignment="1">
      <alignment horizontal="left" vertical="center" wrapText="1"/>
    </xf>
    <xf numFmtId="2" fontId="31" fillId="0" borderId="0" xfId="11" applyNumberFormat="1" applyFont="1" applyAlignment="1">
      <alignment horizontal="center" vertical="center" wrapText="1"/>
    </xf>
    <xf numFmtId="0" fontId="41" fillId="0" borderId="0" xfId="15" applyFont="1" applyAlignment="1">
      <alignment vertical="center"/>
    </xf>
    <xf numFmtId="0" fontId="37" fillId="0" borderId="0" xfId="0" applyFont="1"/>
    <xf numFmtId="0" fontId="41" fillId="0" borderId="18" xfId="15" applyFont="1" applyBorder="1" applyAlignment="1">
      <alignment vertical="center"/>
    </xf>
    <xf numFmtId="0" fontId="31" fillId="8" borderId="1" xfId="11" applyFont="1" applyFill="1" applyBorder="1" applyAlignment="1">
      <alignment horizontal="left" vertical="center" wrapText="1"/>
    </xf>
    <xf numFmtId="0" fontId="41" fillId="8" borderId="1" xfId="15" applyFont="1" applyFill="1" applyBorder="1" applyAlignment="1">
      <alignment vertical="center"/>
    </xf>
    <xf numFmtId="0" fontId="31" fillId="0" borderId="1" xfId="11" applyFont="1" applyBorder="1" applyAlignment="1">
      <alignment horizontal="center" vertical="center" wrapText="1"/>
    </xf>
    <xf numFmtId="0" fontId="31" fillId="0" borderId="1" xfId="11" applyFont="1" applyBorder="1" applyAlignment="1">
      <alignment horizontal="left" vertical="center"/>
    </xf>
    <xf numFmtId="1" fontId="31" fillId="0" borderId="1" xfId="11" applyNumberFormat="1" applyFont="1" applyBorder="1" applyAlignment="1">
      <alignment horizontal="center" vertical="center" wrapText="1"/>
    </xf>
    <xf numFmtId="2" fontId="31" fillId="0" borderId="1" xfId="11" applyNumberFormat="1" applyFont="1" applyBorder="1" applyAlignment="1">
      <alignment horizontal="center" vertical="center" wrapText="1"/>
    </xf>
    <xf numFmtId="10" fontId="41" fillId="0" borderId="1" xfId="11" applyNumberFormat="1" applyFont="1" applyBorder="1" applyAlignment="1">
      <alignment horizontal="center" vertical="center" wrapText="1"/>
    </xf>
    <xf numFmtId="0" fontId="44" fillId="0" borderId="0" xfId="0" applyFont="1"/>
    <xf numFmtId="0" fontId="0" fillId="0" borderId="0" xfId="0" applyAlignment="1">
      <alignment vertical="center"/>
    </xf>
    <xf numFmtId="169" fontId="0" fillId="0" borderId="0" xfId="0" applyNumberFormat="1" applyAlignment="1">
      <alignment vertical="center"/>
    </xf>
    <xf numFmtId="176" fontId="0" fillId="0" borderId="0" xfId="0" applyNumberFormat="1" applyAlignment="1">
      <alignment vertical="center"/>
    </xf>
    <xf numFmtId="0" fontId="0" fillId="0" borderId="18" xfId="0" applyBorder="1" applyAlignment="1">
      <alignment vertical="center"/>
    </xf>
    <xf numFmtId="0" fontId="28" fillId="0" borderId="0" xfId="8" applyFont="1" applyAlignment="1">
      <alignment horizontal="center" vertical="center"/>
    </xf>
    <xf numFmtId="0" fontId="25" fillId="0" borderId="0" xfId="8" applyAlignment="1">
      <alignment horizontal="center" vertical="center"/>
    </xf>
    <xf numFmtId="0" fontId="37" fillId="0" borderId="18" xfId="0" applyFont="1" applyBorder="1"/>
    <xf numFmtId="0" fontId="21" fillId="0" borderId="0" xfId="36"/>
    <xf numFmtId="0" fontId="27" fillId="0" borderId="0" xfId="36" applyFont="1" applyAlignment="1">
      <alignment vertical="center"/>
    </xf>
    <xf numFmtId="49" fontId="27" fillId="0" borderId="0" xfId="36" applyNumberFormat="1" applyFont="1" applyAlignment="1">
      <alignment horizontal="left" vertical="center"/>
    </xf>
    <xf numFmtId="0" fontId="27" fillId="0" borderId="0" xfId="36" applyFont="1"/>
    <xf numFmtId="17" fontId="38" fillId="0" borderId="0" xfId="36" applyNumberFormat="1" applyFont="1" applyAlignment="1">
      <alignment horizontal="left" vertical="center"/>
    </xf>
    <xf numFmtId="0" fontId="28" fillId="10" borderId="46" xfId="36" applyFont="1" applyFill="1" applyBorder="1" applyAlignment="1">
      <alignment horizontal="center" vertical="center"/>
    </xf>
    <xf numFmtId="0" fontId="21" fillId="10" borderId="47" xfId="36" applyFill="1" applyBorder="1" applyAlignment="1">
      <alignment horizontal="center" vertical="center"/>
    </xf>
    <xf numFmtId="0" fontId="21" fillId="10" borderId="48" xfId="36" applyFill="1" applyBorder="1" applyAlignment="1">
      <alignment horizontal="center" vertical="center"/>
    </xf>
    <xf numFmtId="0" fontId="21" fillId="10" borderId="46" xfId="36" applyFill="1" applyBorder="1" applyAlignment="1">
      <alignment horizontal="center" vertical="center"/>
    </xf>
    <xf numFmtId="0" fontId="24" fillId="4" borderId="49" xfId="36" applyFont="1" applyFill="1" applyBorder="1" applyAlignment="1">
      <alignment horizontal="center" vertical="center"/>
    </xf>
    <xf numFmtId="0" fontId="24" fillId="4" borderId="50" xfId="36" applyFont="1" applyFill="1" applyBorder="1" applyAlignment="1">
      <alignment horizontal="left" vertical="center" wrapText="1"/>
    </xf>
    <xf numFmtId="4" fontId="24" fillId="11" borderId="51" xfId="37" applyNumberFormat="1" applyFont="1" applyFill="1" applyBorder="1" applyAlignment="1">
      <alignment horizontal="right" vertical="center"/>
    </xf>
    <xf numFmtId="0" fontId="21" fillId="11" borderId="52" xfId="36" applyFill="1" applyBorder="1"/>
    <xf numFmtId="0" fontId="21" fillId="11" borderId="53" xfId="36" applyFill="1" applyBorder="1"/>
    <xf numFmtId="0" fontId="21" fillId="4" borderId="51" xfId="36" applyFill="1" applyBorder="1"/>
    <xf numFmtId="0" fontId="21" fillId="4" borderId="52" xfId="36" applyFill="1" applyBorder="1"/>
    <xf numFmtId="0" fontId="21" fillId="0" borderId="53" xfId="36" applyBorder="1"/>
    <xf numFmtId="0" fontId="21" fillId="0" borderId="51" xfId="36" applyBorder="1"/>
    <xf numFmtId="0" fontId="21" fillId="0" borderId="54" xfId="36" applyBorder="1"/>
    <xf numFmtId="0" fontId="21" fillId="0" borderId="52" xfId="36" applyBorder="1"/>
    <xf numFmtId="4" fontId="24" fillId="4" borderId="51" xfId="37" applyNumberFormat="1" applyFont="1" applyFill="1" applyBorder="1" applyAlignment="1">
      <alignment horizontal="right" vertical="center"/>
    </xf>
    <xf numFmtId="0" fontId="21" fillId="4" borderId="53" xfId="36" applyFill="1" applyBorder="1"/>
    <xf numFmtId="0" fontId="24" fillId="4" borderId="55" xfId="36" applyFont="1" applyFill="1" applyBorder="1" applyAlignment="1">
      <alignment horizontal="center" vertical="center"/>
    </xf>
    <xf numFmtId="0" fontId="24" fillId="4" borderId="30" xfId="36" applyFont="1" applyFill="1" applyBorder="1" applyAlignment="1">
      <alignment horizontal="justify" vertical="center"/>
    </xf>
    <xf numFmtId="4" fontId="24" fillId="4" borderId="56" xfId="37" applyNumberFormat="1" applyFont="1" applyFill="1" applyBorder="1" applyAlignment="1">
      <alignment horizontal="right" vertical="center"/>
    </xf>
    <xf numFmtId="0" fontId="21" fillId="11" borderId="57" xfId="36" applyFill="1" applyBorder="1"/>
    <xf numFmtId="0" fontId="21" fillId="11" borderId="58" xfId="36" applyFill="1" applyBorder="1"/>
    <xf numFmtId="0" fontId="21" fillId="11" borderId="56" xfId="36" applyFill="1" applyBorder="1"/>
    <xf numFmtId="0" fontId="21" fillId="4" borderId="56" xfId="36" applyFill="1" applyBorder="1"/>
    <xf numFmtId="0" fontId="21" fillId="4" borderId="57" xfId="36" applyFill="1" applyBorder="1"/>
    <xf numFmtId="0" fontId="21" fillId="4" borderId="58" xfId="36" applyFill="1" applyBorder="1"/>
    <xf numFmtId="0" fontId="36" fillId="0" borderId="20" xfId="0" applyFont="1" applyBorder="1" applyAlignment="1">
      <alignment horizontal="center" vertical="center" wrapText="1"/>
    </xf>
    <xf numFmtId="0" fontId="36" fillId="0" borderId="13" xfId="0" applyFont="1" applyBorder="1" applyAlignment="1">
      <alignment horizontal="left" vertical="center" wrapText="1"/>
    </xf>
    <xf numFmtId="0" fontId="36" fillId="0" borderId="13" xfId="0" applyFont="1" applyBorder="1" applyAlignment="1">
      <alignment horizontal="center" vertical="center" wrapText="1"/>
    </xf>
    <xf numFmtId="0" fontId="24" fillId="0" borderId="0" xfId="0" applyFont="1"/>
    <xf numFmtId="0" fontId="24" fillId="0" borderId="11" xfId="0" applyFont="1" applyBorder="1"/>
    <xf numFmtId="0" fontId="24" fillId="4" borderId="59" xfId="36" applyFont="1" applyFill="1" applyBorder="1" applyAlignment="1">
      <alignment horizontal="center" vertical="center"/>
    </xf>
    <xf numFmtId="0" fontId="24" fillId="4" borderId="33" xfId="36" applyFont="1" applyFill="1" applyBorder="1" applyAlignment="1">
      <alignment horizontal="left" vertical="center" wrapText="1"/>
    </xf>
    <xf numFmtId="4" fontId="24" fillId="4" borderId="60" xfId="37" applyNumberFormat="1" applyFont="1" applyFill="1" applyBorder="1" applyAlignment="1">
      <alignment horizontal="right" vertical="center"/>
    </xf>
    <xf numFmtId="0" fontId="21" fillId="4" borderId="61" xfId="36" applyFill="1" applyBorder="1"/>
    <xf numFmtId="0" fontId="21" fillId="4" borderId="62" xfId="36" applyFill="1" applyBorder="1"/>
    <xf numFmtId="0" fontId="21" fillId="11" borderId="60" xfId="36" applyFill="1" applyBorder="1"/>
    <xf numFmtId="0" fontId="21" fillId="11" borderId="61" xfId="36" applyFill="1" applyBorder="1"/>
    <xf numFmtId="0" fontId="21" fillId="11" borderId="62" xfId="36" applyFill="1" applyBorder="1"/>
    <xf numFmtId="179" fontId="47" fillId="0" borderId="0" xfId="37" applyNumberFormat="1" applyFont="1" applyAlignment="1">
      <alignment horizontal="center"/>
    </xf>
    <xf numFmtId="43" fontId="21" fillId="0" borderId="0" xfId="36" applyNumberFormat="1"/>
    <xf numFmtId="0" fontId="47" fillId="0" borderId="0" xfId="36" applyFont="1"/>
    <xf numFmtId="0" fontId="27" fillId="0" borderId="20" xfId="36" applyFont="1" applyBorder="1"/>
    <xf numFmtId="0" fontId="27" fillId="0" borderId="13" xfId="36" applyFont="1" applyBorder="1"/>
    <xf numFmtId="0" fontId="21" fillId="0" borderId="13" xfId="36" applyBorder="1"/>
    <xf numFmtId="0" fontId="21" fillId="0" borderId="21" xfId="36" applyBorder="1"/>
    <xf numFmtId="0" fontId="27" fillId="0" borderId="11" xfId="36" applyFont="1" applyBorder="1"/>
    <xf numFmtId="0" fontId="21" fillId="0" borderId="10" xfId="36" applyBorder="1"/>
    <xf numFmtId="0" fontId="21" fillId="0" borderId="11" xfId="36" applyBorder="1"/>
    <xf numFmtId="0" fontId="21" fillId="0" borderId="17" xfId="36" applyBorder="1"/>
    <xf numFmtId="0" fontId="21" fillId="0" borderId="18" xfId="36" applyBorder="1"/>
    <xf numFmtId="0" fontId="21" fillId="0" borderId="19" xfId="36" applyBorder="1"/>
    <xf numFmtId="0" fontId="24" fillId="0" borderId="18" xfId="36" applyFont="1" applyBorder="1" applyAlignment="1">
      <alignment horizontal="left"/>
    </xf>
    <xf numFmtId="3" fontId="31" fillId="0" borderId="0" xfId="15" applyNumberFormat="1" applyFont="1" applyAlignment="1">
      <alignment horizontal="right" vertical="center"/>
    </xf>
    <xf numFmtId="42" fontId="24" fillId="0" borderId="0" xfId="38" applyFont="1" applyAlignment="1">
      <alignment horizontal="center" vertical="center" wrapText="1"/>
    </xf>
    <xf numFmtId="10" fontId="25" fillId="0" borderId="0" xfId="20" applyNumberFormat="1" applyAlignment="1">
      <alignment vertical="center"/>
    </xf>
    <xf numFmtId="42" fontId="49" fillId="0" borderId="0" xfId="38" applyFont="1" applyAlignment="1">
      <alignment vertical="center"/>
    </xf>
    <xf numFmtId="42" fontId="49" fillId="0" borderId="0" xfId="38" applyFont="1"/>
    <xf numFmtId="3" fontId="30" fillId="0" borderId="0" xfId="11" applyNumberFormat="1" applyFont="1" applyAlignment="1">
      <alignment horizontal="center" wrapText="1"/>
    </xf>
    <xf numFmtId="0" fontId="24" fillId="0" borderId="10" xfId="0" applyFont="1" applyBorder="1"/>
    <xf numFmtId="182" fontId="25" fillId="0" borderId="0" xfId="15" applyNumberFormat="1" applyAlignment="1">
      <alignment vertical="center"/>
    </xf>
    <xf numFmtId="0" fontId="41" fillId="0" borderId="11" xfId="33" applyFont="1" applyBorder="1" applyAlignment="1">
      <alignment horizontal="left" vertical="center"/>
    </xf>
    <xf numFmtId="173" fontId="41" fillId="0" borderId="0" xfId="33" applyNumberFormat="1" applyFont="1" applyAlignment="1">
      <alignment horizontal="left" vertical="center"/>
    </xf>
    <xf numFmtId="0" fontId="41" fillId="0" borderId="11" xfId="33" applyFont="1" applyBorder="1" applyAlignment="1">
      <alignment horizontal="center" vertical="center"/>
    </xf>
    <xf numFmtId="0" fontId="37" fillId="0" borderId="17" xfId="0" applyFont="1" applyBorder="1"/>
    <xf numFmtId="0" fontId="24" fillId="0" borderId="19" xfId="0" applyFont="1" applyBorder="1"/>
    <xf numFmtId="0" fontId="45" fillId="0" borderId="17" xfId="33" applyFont="1" applyBorder="1" applyAlignment="1">
      <alignment vertical="center"/>
    </xf>
    <xf numFmtId="42" fontId="41" fillId="0" borderId="1" xfId="38" applyFont="1" applyBorder="1" applyAlignment="1">
      <alignment horizontal="right" vertical="center" wrapText="1"/>
    </xf>
    <xf numFmtId="42" fontId="41" fillId="8" borderId="1" xfId="38" applyFont="1" applyFill="1" applyBorder="1" applyAlignment="1">
      <alignment vertical="center"/>
    </xf>
    <xf numFmtId="42" fontId="32" fillId="0" borderId="1" xfId="38" applyFont="1" applyBorder="1" applyAlignment="1">
      <alignment horizontal="right" vertical="center" wrapText="1"/>
    </xf>
    <xf numFmtId="42" fontId="41" fillId="0" borderId="5" xfId="38" applyFont="1" applyBorder="1" applyAlignment="1">
      <alignment horizontal="right" vertical="center"/>
    </xf>
    <xf numFmtId="42" fontId="31" fillId="0" borderId="5" xfId="38" applyFont="1" applyBorder="1" applyAlignment="1">
      <alignment horizontal="right" vertical="center"/>
    </xf>
    <xf numFmtId="0" fontId="24" fillId="0" borderId="0" xfId="32"/>
    <xf numFmtId="0" fontId="24" fillId="0" borderId="6" xfId="32" applyBorder="1" applyAlignment="1">
      <alignment horizontal="center" vertical="center"/>
    </xf>
    <xf numFmtId="0" fontId="24" fillId="0" borderId="1" xfId="32" applyBorder="1" applyAlignment="1">
      <alignment vertical="center" wrapText="1"/>
    </xf>
    <xf numFmtId="0" fontId="24" fillId="0" borderId="1" xfId="32" applyBorder="1" applyAlignment="1">
      <alignment horizontal="center" vertical="center"/>
    </xf>
    <xf numFmtId="0" fontId="24" fillId="0" borderId="0" xfId="32" applyAlignment="1">
      <alignment horizontal="center"/>
    </xf>
    <xf numFmtId="42" fontId="41" fillId="0" borderId="1" xfId="49" applyFont="1" applyBorder="1" applyAlignment="1">
      <alignment horizontal="right" vertical="center" wrapText="1"/>
    </xf>
    <xf numFmtId="42" fontId="41" fillId="0" borderId="5" xfId="49" applyFont="1" applyBorder="1" applyAlignment="1">
      <alignment horizontal="right" vertical="center"/>
    </xf>
    <xf numFmtId="165" fontId="41" fillId="0" borderId="1" xfId="48" applyFont="1" applyBorder="1" applyAlignment="1">
      <alignment horizontal="center" vertical="center"/>
    </xf>
    <xf numFmtId="3" fontId="41" fillId="0" borderId="1" xfId="0" applyNumberFormat="1" applyFont="1" applyBorder="1" applyAlignment="1">
      <alignment horizontal="center" vertical="center"/>
    </xf>
    <xf numFmtId="0" fontId="41" fillId="0" borderId="0" xfId="0" applyFont="1"/>
    <xf numFmtId="3" fontId="31" fillId="0" borderId="1" xfId="0" applyNumberFormat="1" applyFont="1" applyBorder="1" applyAlignment="1">
      <alignment horizontal="center" vertical="center"/>
    </xf>
    <xf numFmtId="0" fontId="31" fillId="0" borderId="6" xfId="0" applyFont="1" applyBorder="1" applyAlignment="1">
      <alignment horizontal="center" vertical="center"/>
    </xf>
    <xf numFmtId="0" fontId="31" fillId="0" borderId="1" xfId="0" applyFont="1" applyBorder="1" applyAlignment="1">
      <alignment horizontal="center" vertical="center"/>
    </xf>
    <xf numFmtId="0" fontId="41" fillId="0" borderId="1" xfId="0" applyFont="1" applyBorder="1" applyAlignment="1">
      <alignment horizontal="center" vertical="center" wrapText="1"/>
    </xf>
    <xf numFmtId="0" fontId="41" fillId="12" borderId="6" xfId="0" applyFont="1" applyFill="1" applyBorder="1" applyAlignment="1">
      <alignment horizontal="center" vertical="center"/>
    </xf>
    <xf numFmtId="0" fontId="41" fillId="12" borderId="1" xfId="0" applyFont="1" applyFill="1" applyBorder="1" applyAlignment="1">
      <alignment horizontal="right"/>
    </xf>
    <xf numFmtId="49" fontId="41" fillId="0" borderId="6" xfId="33" applyNumberFormat="1" applyFont="1" applyBorder="1" applyAlignment="1">
      <alignment horizontal="center" vertical="center"/>
    </xf>
    <xf numFmtId="0" fontId="41" fillId="0" borderId="1" xfId="0" applyFont="1" applyBorder="1" applyAlignment="1">
      <alignment horizontal="justify" vertical="center" wrapText="1"/>
    </xf>
    <xf numFmtId="49" fontId="37" fillId="12" borderId="6" xfId="0" applyNumberFormat="1" applyFont="1" applyFill="1" applyBorder="1"/>
    <xf numFmtId="3" fontId="37" fillId="12" borderId="1" xfId="0" applyNumberFormat="1" applyFont="1" applyFill="1" applyBorder="1" applyAlignment="1">
      <alignment horizontal="right" vertical="center"/>
    </xf>
    <xf numFmtId="0" fontId="41" fillId="12" borderId="5" xfId="0" applyFont="1" applyFill="1" applyBorder="1" applyAlignment="1">
      <alignment horizontal="center" vertical="center"/>
    </xf>
    <xf numFmtId="4" fontId="41" fillId="12" borderId="1" xfId="0" applyNumberFormat="1" applyFont="1" applyFill="1" applyBorder="1" applyAlignment="1">
      <alignment horizontal="right" vertical="center"/>
    </xf>
    <xf numFmtId="171" fontId="41" fillId="0" borderId="0" xfId="5" applyFont="1"/>
    <xf numFmtId="0" fontId="41" fillId="0" borderId="1" xfId="0" applyFont="1" applyBorder="1" applyAlignment="1">
      <alignment horizontal="right" vertical="center" wrapText="1"/>
    </xf>
    <xf numFmtId="9" fontId="41" fillId="0" borderId="1" xfId="0" applyNumberFormat="1" applyFont="1" applyBorder="1" applyAlignment="1">
      <alignment horizontal="center" vertical="center"/>
    </xf>
    <xf numFmtId="0" fontId="41" fillId="0" borderId="11" xfId="0" applyFont="1" applyBorder="1"/>
    <xf numFmtId="0" fontId="41" fillId="0" borderId="10" xfId="0" applyFont="1" applyBorder="1"/>
    <xf numFmtId="0" fontId="41" fillId="0" borderId="0" xfId="0" applyFont="1" applyAlignment="1">
      <alignment vertical="center"/>
    </xf>
    <xf numFmtId="169" fontId="41" fillId="0" borderId="0" xfId="0" applyNumberFormat="1" applyFont="1" applyAlignment="1">
      <alignment vertical="center"/>
    </xf>
    <xf numFmtId="176" fontId="41" fillId="0" borderId="0" xfId="0" applyNumberFormat="1" applyFont="1" applyAlignment="1">
      <alignment vertical="center"/>
    </xf>
    <xf numFmtId="0" fontId="41" fillId="0" borderId="17" xfId="0" applyFont="1" applyBorder="1"/>
    <xf numFmtId="0" fontId="41" fillId="0" borderId="18" xfId="0" applyFont="1" applyBorder="1"/>
    <xf numFmtId="0" fontId="41" fillId="0" borderId="19" xfId="0" applyFont="1" applyBorder="1"/>
    <xf numFmtId="0" fontId="41" fillId="0" borderId="0" xfId="0" applyFont="1" applyAlignment="1">
      <alignment horizontal="center"/>
    </xf>
    <xf numFmtId="0" fontId="41" fillId="0" borderId="0" xfId="0" applyFont="1" applyAlignment="1">
      <alignment horizontal="center" vertical="center"/>
    </xf>
    <xf numFmtId="0" fontId="41" fillId="5" borderId="0" xfId="0" applyFont="1" applyFill="1"/>
    <xf numFmtId="2" fontId="41" fillId="0" borderId="1" xfId="0" applyNumberFormat="1" applyFont="1" applyBorder="1" applyAlignment="1">
      <alignment horizontal="center" vertical="center"/>
    </xf>
    <xf numFmtId="0" fontId="41" fillId="0" borderId="0" xfId="0" applyFont="1" applyAlignment="1">
      <alignment horizontal="right" vertical="center"/>
    </xf>
    <xf numFmtId="0" fontId="41" fillId="0" borderId="0" xfId="0" applyFont="1" applyAlignment="1">
      <alignment horizontal="left" vertical="center"/>
    </xf>
    <xf numFmtId="3" fontId="41" fillId="0" borderId="0" xfId="0" applyNumberFormat="1" applyFont="1" applyAlignment="1">
      <alignment horizontal="left" vertical="center"/>
    </xf>
    <xf numFmtId="171" fontId="41" fillId="0" borderId="0" xfId="5" applyFont="1" applyAlignment="1">
      <alignment horizontal="left" vertical="center"/>
    </xf>
    <xf numFmtId="0" fontId="41" fillId="0" borderId="0" xfId="0" applyFont="1" applyAlignment="1">
      <alignment vertical="center" wrapText="1"/>
    </xf>
    <xf numFmtId="3" fontId="24" fillId="0" borderId="1" xfId="32" applyNumberFormat="1" applyBorder="1" applyAlignment="1">
      <alignment horizontal="center" vertical="center"/>
    </xf>
    <xf numFmtId="9" fontId="24" fillId="0" borderId="1" xfId="56" applyFont="1" applyBorder="1" applyAlignment="1">
      <alignment horizontal="center" vertical="center"/>
    </xf>
    <xf numFmtId="4" fontId="24" fillId="0" borderId="1" xfId="32" applyNumberFormat="1" applyBorder="1" applyAlignment="1">
      <alignment horizontal="center" vertical="center"/>
    </xf>
    <xf numFmtId="0" fontId="28" fillId="0" borderId="1" xfId="32" applyFont="1" applyBorder="1" applyAlignment="1">
      <alignment vertical="center"/>
    </xf>
    <xf numFmtId="4" fontId="24" fillId="0" borderId="0" xfId="32" applyNumberFormat="1" applyAlignment="1">
      <alignment horizontal="center"/>
    </xf>
    <xf numFmtId="0" fontId="32" fillId="0" borderId="1" xfId="55" applyFont="1" applyBorder="1" applyAlignment="1">
      <alignment horizontal="left" vertical="center" wrapText="1"/>
    </xf>
    <xf numFmtId="0" fontId="54" fillId="0" borderId="1" xfId="32" applyFont="1" applyBorder="1" applyAlignment="1">
      <alignment horizontal="center" vertical="center"/>
    </xf>
    <xf numFmtId="0" fontId="24" fillId="0" borderId="0" xfId="32" applyAlignment="1">
      <alignment vertical="center"/>
    </xf>
    <xf numFmtId="0" fontId="27" fillId="0" borderId="0" xfId="33" applyFont="1" applyAlignment="1" applyProtection="1">
      <alignment vertical="center"/>
      <protection locked="0"/>
    </xf>
    <xf numFmtId="0" fontId="14" fillId="0" borderId="0" xfId="75"/>
    <xf numFmtId="176" fontId="0" fillId="0" borderId="0" xfId="77" applyNumberFormat="1" applyFont="1"/>
    <xf numFmtId="176" fontId="14" fillId="0" borderId="0" xfId="75" applyNumberFormat="1"/>
    <xf numFmtId="9" fontId="0" fillId="0" borderId="1" xfId="76" applyFont="1" applyBorder="1" applyAlignment="1">
      <alignment horizontal="center" vertical="center"/>
    </xf>
    <xf numFmtId="3" fontId="28" fillId="0" borderId="0" xfId="32" applyNumberFormat="1" applyFont="1" applyAlignment="1">
      <alignment horizontal="center"/>
    </xf>
    <xf numFmtId="4" fontId="24" fillId="5" borderId="0" xfId="32" applyNumberFormat="1" applyFill="1" applyAlignment="1">
      <alignment horizontal="center"/>
    </xf>
    <xf numFmtId="3" fontId="14" fillId="0" borderId="0" xfId="75" applyNumberFormat="1"/>
    <xf numFmtId="169" fontId="53" fillId="0" borderId="0" xfId="77" applyFont="1"/>
    <xf numFmtId="4" fontId="14" fillId="0" borderId="0" xfId="75" applyNumberFormat="1"/>
    <xf numFmtId="169" fontId="58" fillId="0" borderId="0" xfId="77" applyFont="1"/>
    <xf numFmtId="0" fontId="28" fillId="0" borderId="1" xfId="32" applyFont="1" applyBorder="1" applyAlignment="1">
      <alignment horizontal="center" vertical="center"/>
    </xf>
    <xf numFmtId="0" fontId="28" fillId="0" borderId="1" xfId="32" applyFont="1" applyBorder="1" applyAlignment="1">
      <alignment horizontal="center" vertical="center" wrapText="1"/>
    </xf>
    <xf numFmtId="0" fontId="41" fillId="0" borderId="0" xfId="21" applyNumberFormat="1" applyFont="1" applyAlignment="1">
      <alignment horizontal="center" vertical="center"/>
    </xf>
    <xf numFmtId="10" fontId="49" fillId="0" borderId="0" xfId="21" applyNumberFormat="1" applyFont="1" applyAlignment="1">
      <alignment horizontal="center" vertical="center"/>
    </xf>
    <xf numFmtId="0" fontId="41" fillId="5" borderId="0" xfId="0" applyFont="1" applyFill="1" applyAlignment="1">
      <alignment horizontal="center" vertical="center"/>
    </xf>
    <xf numFmtId="0" fontId="42" fillId="0" borderId="1" xfId="0" applyFont="1" applyBorder="1" applyAlignment="1">
      <alignment horizontal="center" vertical="center"/>
    </xf>
    <xf numFmtId="49" fontId="31" fillId="0" borderId="0" xfId="0" applyNumberFormat="1" applyFont="1" applyAlignment="1">
      <alignment horizontal="center" vertical="center" wrapText="1"/>
    </xf>
    <xf numFmtId="0" fontId="31" fillId="0" borderId="0" xfId="0" applyFont="1" applyAlignment="1">
      <alignment horizontal="center" vertical="center" wrapText="1"/>
    </xf>
    <xf numFmtId="49" fontId="31" fillId="0" borderId="0" xfId="33" applyNumberFormat="1" applyFont="1" applyAlignment="1">
      <alignment horizontal="left" vertical="center" wrapText="1"/>
    </xf>
    <xf numFmtId="0" fontId="41" fillId="0" borderId="0" xfId="0" applyFont="1" applyAlignment="1">
      <alignment horizontal="center" vertical="center" wrapText="1"/>
    </xf>
    <xf numFmtId="0" fontId="41" fillId="0" borderId="1" xfId="0" applyFont="1" applyBorder="1" applyAlignment="1">
      <alignment horizontal="right" vertical="center" wrapText="1" indent="1"/>
    </xf>
    <xf numFmtId="0" fontId="41" fillId="0" borderId="1" xfId="0" applyFont="1" applyBorder="1" applyAlignment="1">
      <alignment horizontal="left" vertical="center" wrapText="1" indent="1"/>
    </xf>
    <xf numFmtId="49" fontId="37" fillId="0" borderId="6" xfId="0" applyNumberFormat="1" applyFont="1" applyBorder="1"/>
    <xf numFmtId="0" fontId="52" fillId="0" borderId="1" xfId="0" applyFont="1" applyBorder="1" applyAlignment="1">
      <alignment horizontal="left" vertical="center"/>
    </xf>
    <xf numFmtId="3" fontId="37" fillId="0" borderId="1" xfId="0" applyNumberFormat="1" applyFont="1" applyBorder="1" applyAlignment="1">
      <alignment horizontal="right" vertical="center"/>
    </xf>
    <xf numFmtId="3" fontId="41" fillId="0" borderId="1" xfId="18" applyNumberFormat="1" applyFont="1" applyBorder="1" applyAlignment="1">
      <alignment horizontal="center" vertical="center"/>
    </xf>
    <xf numFmtId="10" fontId="41" fillId="0" borderId="0" xfId="21" applyNumberFormat="1" applyFont="1" applyAlignment="1">
      <alignment vertical="center"/>
    </xf>
    <xf numFmtId="0" fontId="50" fillId="0" borderId="0" xfId="15" applyFont="1" applyAlignment="1">
      <alignment vertical="center"/>
    </xf>
    <xf numFmtId="4" fontId="41" fillId="0" borderId="1" xfId="0" applyNumberFormat="1" applyFont="1" applyBorder="1" applyAlignment="1">
      <alignment horizontal="center" vertical="center"/>
    </xf>
    <xf numFmtId="182" fontId="41" fillId="0" borderId="0" xfId="15" applyNumberFormat="1" applyFont="1" applyAlignment="1">
      <alignment vertical="center"/>
    </xf>
    <xf numFmtId="0" fontId="41" fillId="0" borderId="6" xfId="0" applyFont="1" applyBorder="1" applyAlignment="1">
      <alignment horizontal="center" vertical="center"/>
    </xf>
    <xf numFmtId="0" fontId="31" fillId="0" borderId="1" xfId="0" applyFont="1" applyBorder="1" applyAlignment="1">
      <alignment horizontal="left"/>
    </xf>
    <xf numFmtId="4" fontId="41" fillId="0" borderId="1" xfId="0" applyNumberFormat="1" applyFont="1" applyBorder="1" applyAlignment="1">
      <alignment horizontal="center" vertical="center" wrapText="1"/>
    </xf>
    <xf numFmtId="165" fontId="41" fillId="0" borderId="0" xfId="48" applyFont="1" applyAlignment="1">
      <alignment horizontal="left" vertical="center"/>
    </xf>
    <xf numFmtId="165" fontId="41" fillId="0" borderId="0" xfId="48" applyFont="1"/>
    <xf numFmtId="0" fontId="31" fillId="0" borderId="0" xfId="0" applyFont="1" applyAlignment="1">
      <alignment horizontal="center" vertical="center"/>
    </xf>
    <xf numFmtId="0" fontId="31" fillId="0" borderId="0" xfId="0" applyFont="1" applyAlignment="1">
      <alignment horizontal="center"/>
    </xf>
    <xf numFmtId="165" fontId="41" fillId="0" borderId="0" xfId="0" applyNumberFormat="1" applyFont="1" applyAlignment="1">
      <alignment horizontal="left" vertical="center"/>
    </xf>
    <xf numFmtId="165" fontId="41" fillId="0" borderId="0" xfId="0" applyNumberFormat="1" applyFont="1"/>
    <xf numFmtId="165" fontId="31" fillId="9" borderId="0" xfId="48" applyFont="1" applyFill="1"/>
    <xf numFmtId="0" fontId="31" fillId="9" borderId="0" xfId="0" applyFont="1" applyFill="1"/>
    <xf numFmtId="165" fontId="31" fillId="9" borderId="0" xfId="48" applyFont="1" applyFill="1" applyAlignment="1">
      <alignment horizontal="left" vertical="center"/>
    </xf>
    <xf numFmtId="165" fontId="60" fillId="9" borderId="0" xfId="0" applyNumberFormat="1" applyFont="1" applyFill="1"/>
    <xf numFmtId="9" fontId="41" fillId="0" borderId="1" xfId="21" applyFont="1" applyBorder="1" applyAlignment="1">
      <alignment horizontal="center" vertical="center"/>
    </xf>
    <xf numFmtId="0" fontId="41" fillId="0" borderId="1" xfId="0" applyFont="1" applyBorder="1"/>
    <xf numFmtId="165" fontId="31" fillId="0" borderId="1" xfId="48" applyFont="1" applyBorder="1" applyAlignment="1">
      <alignment horizontal="center" vertical="center"/>
    </xf>
    <xf numFmtId="0" fontId="42" fillId="0" borderId="0" xfId="0" applyFont="1" applyAlignment="1">
      <alignment horizontal="center" vertical="center"/>
    </xf>
    <xf numFmtId="3" fontId="41" fillId="0" borderId="77" xfId="0" applyNumberFormat="1" applyFont="1" applyBorder="1" applyAlignment="1">
      <alignment horizontal="center" vertical="center"/>
    </xf>
    <xf numFmtId="0" fontId="31" fillId="0" borderId="6"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5" xfId="0" applyFont="1" applyBorder="1" applyAlignment="1">
      <alignment horizontal="center" vertical="center" wrapText="1"/>
    </xf>
    <xf numFmtId="0" fontId="41" fillId="0" borderId="5" xfId="0" applyFont="1" applyBorder="1" applyAlignment="1">
      <alignment horizontal="center" vertical="center"/>
    </xf>
    <xf numFmtId="0" fontId="31" fillId="6" borderId="1" xfId="0" applyFont="1" applyFill="1" applyBorder="1"/>
    <xf numFmtId="0" fontId="52" fillId="6" borderId="1" xfId="0" applyFont="1" applyFill="1" applyBorder="1" applyAlignment="1">
      <alignment vertical="center"/>
    </xf>
    <xf numFmtId="0" fontId="52" fillId="0" borderId="1" xfId="0" applyFont="1" applyBorder="1" applyAlignment="1">
      <alignment vertical="center"/>
    </xf>
    <xf numFmtId="0" fontId="41" fillId="0" borderId="1" xfId="0" applyFont="1" applyBorder="1" applyAlignment="1">
      <alignment horizontal="center"/>
    </xf>
    <xf numFmtId="0" fontId="31" fillId="6" borderId="1" xfId="0" applyFont="1" applyFill="1" applyBorder="1" applyAlignment="1">
      <alignment vertical="center" wrapText="1"/>
    </xf>
    <xf numFmtId="3" fontId="37" fillId="4" borderId="1" xfId="18" applyNumberFormat="1" applyFont="1" applyFill="1" applyBorder="1" applyAlignment="1">
      <alignment horizontal="center" vertical="center"/>
    </xf>
    <xf numFmtId="0" fontId="37" fillId="0" borderId="1" xfId="0" applyFont="1" applyBorder="1" applyAlignment="1">
      <alignment horizontal="center" vertical="center"/>
    </xf>
    <xf numFmtId="0" fontId="41" fillId="0" borderId="15" xfId="0" applyFont="1" applyBorder="1" applyAlignment="1">
      <alignment horizontal="center" vertical="center" wrapText="1"/>
    </xf>
    <xf numFmtId="42" fontId="31" fillId="0" borderId="35" xfId="0" applyNumberFormat="1" applyFont="1" applyBorder="1" applyAlignment="1">
      <alignment vertical="center" wrapText="1"/>
    </xf>
    <xf numFmtId="10" fontId="31" fillId="0" borderId="15" xfId="21" applyNumberFormat="1" applyFont="1" applyBorder="1" applyAlignment="1">
      <alignment horizontal="center" vertical="center" wrapText="1"/>
    </xf>
    <xf numFmtId="184" fontId="31" fillId="0" borderId="13" xfId="38" applyNumberFormat="1" applyFont="1" applyBorder="1" applyAlignment="1">
      <alignment horizontal="left" vertical="center" wrapText="1"/>
    </xf>
    <xf numFmtId="0" fontId="61" fillId="0" borderId="13" xfId="0" applyFont="1" applyBorder="1" applyAlignment="1">
      <alignment horizontal="left" vertical="center" wrapText="1"/>
    </xf>
    <xf numFmtId="42" fontId="41" fillId="0" borderId="0" xfId="38" applyFont="1"/>
    <xf numFmtId="42" fontId="42" fillId="0" borderId="0" xfId="38" applyFont="1" applyAlignment="1">
      <alignment vertical="center"/>
    </xf>
    <xf numFmtId="0" fontId="41" fillId="6" borderId="6" xfId="0" applyFont="1" applyFill="1" applyBorder="1" applyAlignment="1">
      <alignment horizontal="center" vertical="center"/>
    </xf>
    <xf numFmtId="0" fontId="31" fillId="6" borderId="1" xfId="0" applyFont="1" applyFill="1" applyBorder="1" applyAlignment="1">
      <alignment horizontal="center" vertical="center"/>
    </xf>
    <xf numFmtId="3" fontId="31" fillId="6" borderId="1" xfId="0" applyNumberFormat="1" applyFont="1" applyFill="1" applyBorder="1" applyAlignment="1">
      <alignment horizontal="center" vertical="center"/>
    </xf>
    <xf numFmtId="0" fontId="41" fillId="6" borderId="5" xfId="0" applyFont="1" applyFill="1" applyBorder="1" applyAlignment="1">
      <alignment horizontal="right"/>
    </xf>
    <xf numFmtId="49" fontId="41" fillId="0" borderId="6" xfId="18" applyNumberFormat="1" applyFont="1" applyBorder="1" applyAlignment="1">
      <alignment horizontal="center" vertical="center"/>
    </xf>
    <xf numFmtId="3" fontId="41" fillId="0" borderId="1" xfId="18" applyNumberFormat="1" applyFont="1" applyBorder="1" applyAlignment="1">
      <alignment horizontal="justify" vertical="center"/>
    </xf>
    <xf numFmtId="42" fontId="41" fillId="0" borderId="1" xfId="38" applyFont="1" applyBorder="1" applyAlignment="1" applyProtection="1">
      <alignment horizontal="right" vertical="center"/>
      <protection locked="0"/>
    </xf>
    <xf numFmtId="42" fontId="41" fillId="0" borderId="5" xfId="38" applyFont="1" applyBorder="1" applyAlignment="1">
      <alignment vertical="center"/>
    </xf>
    <xf numFmtId="3" fontId="37" fillId="0" borderId="1" xfId="18" applyNumberFormat="1" applyFont="1" applyBorder="1" applyAlignment="1">
      <alignment horizontal="justify" vertical="center" wrapText="1"/>
    </xf>
    <xf numFmtId="3" fontId="37" fillId="0" borderId="1" xfId="0" quotePrefix="1" applyNumberFormat="1" applyFont="1" applyBorder="1" applyAlignment="1">
      <alignment horizontal="center" vertical="center"/>
    </xf>
    <xf numFmtId="0" fontId="31" fillId="0" borderId="1" xfId="0" applyFont="1" applyBorder="1" applyAlignment="1">
      <alignment vertical="center"/>
    </xf>
    <xf numFmtId="42" fontId="41" fillId="0" borderId="1" xfId="38" applyFont="1" applyBorder="1" applyAlignment="1">
      <alignment vertical="center"/>
    </xf>
    <xf numFmtId="49" fontId="37" fillId="6" borderId="6" xfId="0" applyNumberFormat="1" applyFont="1" applyFill="1" applyBorder="1"/>
    <xf numFmtId="3" fontId="52" fillId="6" borderId="1" xfId="0" applyNumberFormat="1" applyFont="1" applyFill="1" applyBorder="1" applyAlignment="1">
      <alignment horizontal="center" vertical="center"/>
    </xf>
    <xf numFmtId="42" fontId="37" fillId="6" borderId="5" xfId="38" applyFont="1" applyFill="1" applyBorder="1" applyAlignment="1">
      <alignment horizontal="right" vertical="center"/>
    </xf>
    <xf numFmtId="0" fontId="42" fillId="0" borderId="0" xfId="0" applyFont="1"/>
    <xf numFmtId="49" fontId="37" fillId="4" borderId="6" xfId="0" applyNumberFormat="1" applyFont="1" applyFill="1" applyBorder="1"/>
    <xf numFmtId="3" fontId="52" fillId="0" borderId="1" xfId="0" applyNumberFormat="1" applyFont="1" applyBorder="1" applyAlignment="1">
      <alignment horizontal="center" vertical="center"/>
    </xf>
    <xf numFmtId="42" fontId="52" fillId="0" borderId="1" xfId="38" applyFont="1" applyBorder="1" applyAlignment="1">
      <alignment vertical="center"/>
    </xf>
    <xf numFmtId="42" fontId="52" fillId="4" borderId="5" xfId="38" applyFont="1" applyFill="1" applyBorder="1" applyAlignment="1">
      <alignment horizontal="right" vertical="center"/>
    </xf>
    <xf numFmtId="42" fontId="41" fillId="6" borderId="5" xfId="38" applyFont="1" applyFill="1" applyBorder="1" applyAlignment="1">
      <alignment horizontal="right" vertical="center"/>
    </xf>
    <xf numFmtId="0" fontId="31" fillId="0" borderId="1" xfId="0" applyFont="1" applyBorder="1"/>
    <xf numFmtId="42" fontId="41" fillId="0" borderId="1" xfId="38" applyFont="1" applyBorder="1" applyAlignment="1">
      <alignment horizontal="center" vertical="center"/>
    </xf>
    <xf numFmtId="3" fontId="31" fillId="6" borderId="1" xfId="0" applyNumberFormat="1" applyFont="1" applyFill="1" applyBorder="1" applyAlignment="1">
      <alignment horizontal="center" vertical="center" wrapText="1"/>
    </xf>
    <xf numFmtId="3" fontId="37" fillId="4" borderId="1" xfId="18" applyNumberFormat="1" applyFont="1" applyFill="1" applyBorder="1" applyAlignment="1">
      <alignment horizontal="justify" vertical="center" wrapText="1"/>
    </xf>
    <xf numFmtId="3" fontId="37" fillId="4" borderId="1" xfId="0" quotePrefix="1" applyNumberFormat="1" applyFont="1" applyFill="1" applyBorder="1" applyAlignment="1">
      <alignment horizontal="center" vertical="center"/>
    </xf>
    <xf numFmtId="42" fontId="37" fillId="0" borderId="1" xfId="38" applyFont="1" applyBorder="1" applyAlignment="1" applyProtection="1">
      <alignment horizontal="right" vertical="center"/>
      <protection locked="0"/>
    </xf>
    <xf numFmtId="0" fontId="37" fillId="0" borderId="1" xfId="0" applyFont="1" applyBorder="1" applyAlignment="1">
      <alignment horizontal="left" vertical="center" wrapText="1"/>
    </xf>
    <xf numFmtId="42" fontId="37" fillId="0" borderId="1" xfId="38" applyFont="1" applyBorder="1" applyAlignment="1">
      <alignment vertical="center"/>
    </xf>
    <xf numFmtId="3" fontId="41" fillId="0" borderId="1" xfId="18" applyNumberFormat="1" applyFont="1" applyBorder="1" applyAlignment="1">
      <alignment horizontal="justify" vertical="center" wrapText="1"/>
    </xf>
    <xf numFmtId="3" fontId="37" fillId="0" borderId="1" xfId="1" applyNumberFormat="1" applyFont="1" applyBorder="1" applyAlignment="1">
      <alignment horizontal="center" vertical="center"/>
    </xf>
    <xf numFmtId="0" fontId="31" fillId="0" borderId="1" xfId="0" applyFont="1" applyBorder="1" applyAlignment="1">
      <alignment vertical="center" wrapText="1"/>
    </xf>
    <xf numFmtId="3" fontId="41" fillId="0" borderId="1" xfId="0" applyNumberFormat="1" applyFont="1" applyBorder="1" applyAlignment="1">
      <alignment horizontal="center" vertical="center" wrapText="1"/>
    </xf>
    <xf numFmtId="42" fontId="37" fillId="0" borderId="5" xfId="38" applyFont="1" applyBorder="1" applyAlignment="1">
      <alignment vertical="center"/>
    </xf>
    <xf numFmtId="0" fontId="37" fillId="0" borderId="1" xfId="0" applyFont="1" applyBorder="1" applyAlignment="1">
      <alignment wrapText="1"/>
    </xf>
    <xf numFmtId="165" fontId="41" fillId="0" borderId="0" xfId="48" applyFont="1" applyAlignment="1">
      <alignment vertical="center"/>
    </xf>
    <xf numFmtId="0" fontId="41" fillId="0" borderId="37" xfId="0" applyFont="1" applyBorder="1" applyAlignment="1">
      <alignment horizontal="center" vertical="center"/>
    </xf>
    <xf numFmtId="0" fontId="31" fillId="0" borderId="15" xfId="0" applyFont="1" applyBorder="1" applyAlignment="1">
      <alignment vertical="center" wrapText="1"/>
    </xf>
    <xf numFmtId="1" fontId="41" fillId="0" borderId="15" xfId="0" applyNumberFormat="1" applyFont="1" applyBorder="1" applyAlignment="1">
      <alignment horizontal="center" vertical="center" wrapText="1"/>
    </xf>
    <xf numFmtId="42" fontId="41" fillId="0" borderId="15" xfId="38" applyFont="1" applyBorder="1" applyAlignment="1">
      <alignment horizontal="center" vertical="center"/>
    </xf>
    <xf numFmtId="42" fontId="31" fillId="0" borderId="9" xfId="38" applyFont="1" applyBorder="1" applyAlignment="1">
      <alignment horizontal="right" vertical="center"/>
    </xf>
    <xf numFmtId="42" fontId="31" fillId="0" borderId="35" xfId="0" applyNumberFormat="1" applyFont="1" applyBorder="1" applyAlignment="1">
      <alignment horizontal="center" vertical="center" wrapText="1"/>
    </xf>
    <xf numFmtId="42" fontId="31" fillId="0" borderId="35" xfId="38" applyFont="1" applyBorder="1" applyAlignment="1">
      <alignment vertical="center" wrapText="1"/>
    </xf>
    <xf numFmtId="42" fontId="31" fillId="0" borderId="15" xfId="0" applyNumberFormat="1" applyFont="1" applyBorder="1" applyAlignment="1">
      <alignment horizontal="center" vertical="center" wrapText="1"/>
    </xf>
    <xf numFmtId="42" fontId="31" fillId="0" borderId="15" xfId="38" applyFont="1" applyBorder="1" applyAlignment="1">
      <alignment vertical="center" wrapText="1"/>
    </xf>
    <xf numFmtId="42" fontId="31" fillId="0" borderId="63" xfId="0" applyNumberFormat="1" applyFont="1" applyBorder="1" applyAlignment="1">
      <alignment horizontal="center" vertical="center" wrapText="1"/>
    </xf>
    <xf numFmtId="42" fontId="31" fillId="0" borderId="63" xfId="38" applyFont="1" applyBorder="1" applyAlignment="1">
      <alignment vertical="center" wrapText="1"/>
    </xf>
    <xf numFmtId="42" fontId="41" fillId="0" borderId="0" xfId="38" applyFont="1" applyAlignment="1">
      <alignment horizontal="center" vertical="center"/>
    </xf>
    <xf numFmtId="184" fontId="31" fillId="0" borderId="20" xfId="38" applyNumberFormat="1" applyFont="1" applyBorder="1" applyAlignment="1">
      <alignment horizontal="left" vertical="center" wrapText="1"/>
    </xf>
    <xf numFmtId="0" fontId="61" fillId="0" borderId="20" xfId="0" applyFont="1" applyBorder="1" applyAlignment="1">
      <alignment horizontal="center" vertical="center" wrapText="1"/>
    </xf>
    <xf numFmtId="0" fontId="61" fillId="0" borderId="13" xfId="0" applyFont="1" applyBorder="1" applyAlignment="1">
      <alignment horizontal="center" vertical="center" wrapText="1"/>
    </xf>
    <xf numFmtId="0" fontId="41" fillId="0" borderId="21" xfId="0" applyFont="1" applyBorder="1"/>
    <xf numFmtId="0" fontId="41" fillId="0" borderId="18" xfId="0" applyFont="1" applyBorder="1" applyAlignment="1">
      <alignment vertical="center"/>
    </xf>
    <xf numFmtId="0" fontId="41" fillId="0" borderId="0" xfId="8" applyFont="1" applyAlignment="1">
      <alignment vertical="center" wrapText="1"/>
    </xf>
    <xf numFmtId="0" fontId="31" fillId="0" borderId="0" xfId="8" applyFont="1" applyAlignment="1">
      <alignment vertical="center" wrapText="1"/>
    </xf>
    <xf numFmtId="0" fontId="41" fillId="0" borderId="0" xfId="18" applyFont="1" applyAlignment="1" applyProtection="1">
      <alignment vertical="center"/>
      <protection locked="0"/>
    </xf>
    <xf numFmtId="0" fontId="41" fillId="0" borderId="0" xfId="8" applyFont="1"/>
    <xf numFmtId="0" fontId="37" fillId="0" borderId="77" xfId="0" applyFont="1" applyBorder="1" applyAlignment="1">
      <alignment vertical="center" wrapText="1"/>
    </xf>
    <xf numFmtId="2" fontId="41" fillId="0" borderId="1" xfId="60" applyNumberFormat="1" applyFont="1" applyBorder="1" applyAlignment="1">
      <alignment horizontal="center" vertical="center" wrapText="1"/>
    </xf>
    <xf numFmtId="9" fontId="41" fillId="0" borderId="1" xfId="21" applyFont="1" applyBorder="1" applyAlignment="1">
      <alignment horizontal="center" vertical="center" wrapText="1"/>
    </xf>
    <xf numFmtId="178" fontId="41" fillId="0" borderId="1" xfId="55" applyNumberFormat="1" applyFont="1" applyBorder="1" applyAlignment="1">
      <alignment horizontal="center" vertical="center" wrapText="1"/>
    </xf>
    <xf numFmtId="0" fontId="41" fillId="0" borderId="6" xfId="55" applyFont="1" applyBorder="1" applyAlignment="1">
      <alignment horizontal="center" vertical="center" wrapText="1"/>
    </xf>
    <xf numFmtId="0" fontId="41" fillId="0" borderId="1" xfId="32" applyFont="1" applyBorder="1" applyAlignment="1">
      <alignment horizontal="left" vertical="center" wrapText="1"/>
    </xf>
    <xf numFmtId="0" fontId="41" fillId="0" borderId="1" xfId="32" applyFont="1" applyBorder="1" applyAlignment="1">
      <alignment horizontal="center" vertical="center"/>
    </xf>
    <xf numFmtId="0" fontId="41" fillId="0" borderId="15" xfId="32" applyFont="1" applyBorder="1" applyAlignment="1">
      <alignment horizontal="center" vertical="center"/>
    </xf>
    <xf numFmtId="3" fontId="41" fillId="0" borderId="1" xfId="32" applyNumberFormat="1" applyFont="1" applyBorder="1" applyAlignment="1">
      <alignment horizontal="center" vertical="center"/>
    </xf>
    <xf numFmtId="4" fontId="41" fillId="0" borderId="1" xfId="32" applyNumberFormat="1" applyFont="1" applyBorder="1" applyAlignment="1">
      <alignment horizontal="center" vertical="center"/>
    </xf>
    <xf numFmtId="3" fontId="41" fillId="0" borderId="5" xfId="32" applyNumberFormat="1" applyFont="1" applyBorder="1" applyAlignment="1">
      <alignment horizontal="right" vertical="center"/>
    </xf>
    <xf numFmtId="3" fontId="41" fillId="0" borderId="15" xfId="32" applyNumberFormat="1" applyFont="1" applyBorder="1" applyAlignment="1">
      <alignment horizontal="center" vertical="center"/>
    </xf>
    <xf numFmtId="4" fontId="41" fillId="0" borderId="15" xfId="32" applyNumberFormat="1" applyFont="1" applyBorder="1" applyAlignment="1">
      <alignment horizontal="center" vertical="center"/>
    </xf>
    <xf numFmtId="0" fontId="31" fillId="14" borderId="6" xfId="55" applyFont="1" applyFill="1" applyBorder="1" applyAlignment="1">
      <alignment horizontal="center" vertical="center" wrapText="1"/>
    </xf>
    <xf numFmtId="0" fontId="40" fillId="14" borderId="1" xfId="55" applyFont="1" applyFill="1" applyBorder="1" applyAlignment="1">
      <alignment horizontal="left" vertical="center" wrapText="1"/>
    </xf>
    <xf numFmtId="0" fontId="41" fillId="14" borderId="1" xfId="50" applyFont="1" applyFill="1" applyBorder="1" applyAlignment="1">
      <alignment horizontal="center" vertical="center"/>
    </xf>
    <xf numFmtId="42" fontId="41" fillId="14" borderId="1" xfId="49" applyFont="1" applyFill="1" applyBorder="1" applyAlignment="1">
      <alignment horizontal="right" vertical="center" wrapText="1"/>
    </xf>
    <xf numFmtId="1" fontId="41" fillId="14" borderId="1" xfId="60" applyNumberFormat="1" applyFont="1" applyFill="1" applyBorder="1" applyAlignment="1">
      <alignment horizontal="center" vertical="center" wrapText="1"/>
    </xf>
    <xf numFmtId="9" fontId="41" fillId="14" borderId="1" xfId="60" applyFont="1" applyFill="1" applyBorder="1" applyAlignment="1">
      <alignment horizontal="center" vertical="center" wrapText="1"/>
    </xf>
    <xf numFmtId="178" fontId="41" fillId="14" borderId="1" xfId="55" applyNumberFormat="1" applyFont="1" applyFill="1" applyBorder="1" applyAlignment="1">
      <alignment horizontal="center" vertical="center" wrapText="1"/>
    </xf>
    <xf numFmtId="42" fontId="31" fillId="14" borderId="5" xfId="49" applyFont="1" applyFill="1" applyBorder="1" applyAlignment="1">
      <alignment horizontal="right" vertical="center"/>
    </xf>
    <xf numFmtId="42" fontId="31" fillId="8" borderId="5" xfId="15" applyNumberFormat="1" applyFont="1" applyFill="1" applyBorder="1" applyAlignment="1">
      <alignment vertical="center"/>
    </xf>
    <xf numFmtId="42" fontId="31" fillId="8" borderId="5" xfId="38" applyFont="1" applyFill="1" applyBorder="1" applyAlignment="1">
      <alignment horizontal="right" vertical="center"/>
    </xf>
    <xf numFmtId="0" fontId="25" fillId="13" borderId="0" xfId="15" applyFill="1" applyAlignment="1">
      <alignment vertical="center"/>
    </xf>
    <xf numFmtId="0" fontId="41" fillId="13" borderId="6" xfId="11" applyFont="1" applyFill="1" applyBorder="1" applyAlignment="1">
      <alignment horizontal="center" vertical="center" wrapText="1"/>
    </xf>
    <xf numFmtId="0" fontId="32" fillId="13" borderId="1" xfId="11" applyFont="1" applyFill="1" applyBorder="1" applyAlignment="1">
      <alignment horizontal="left" vertical="center" wrapText="1"/>
    </xf>
    <xf numFmtId="0" fontId="41" fillId="13" borderId="1" xfId="15" applyFont="1" applyFill="1" applyBorder="1" applyAlignment="1">
      <alignment horizontal="center" vertical="center"/>
    </xf>
    <xf numFmtId="42" fontId="41" fillId="13" borderId="1" xfId="49" applyFont="1" applyFill="1" applyBorder="1" applyAlignment="1">
      <alignment horizontal="right" vertical="center" wrapText="1"/>
    </xf>
    <xf numFmtId="1" fontId="41" fillId="13" borderId="1" xfId="20" applyNumberFormat="1" applyFont="1" applyFill="1" applyBorder="1" applyAlignment="1">
      <alignment horizontal="center" vertical="center" wrapText="1"/>
    </xf>
    <xf numFmtId="9" fontId="41" fillId="13" borderId="1" xfId="20" applyFont="1" applyFill="1" applyBorder="1" applyAlignment="1">
      <alignment horizontal="center" vertical="center" wrapText="1"/>
    </xf>
    <xf numFmtId="178" fontId="41" fillId="13" borderId="1" xfId="11" applyNumberFormat="1" applyFont="1" applyFill="1" applyBorder="1" applyAlignment="1">
      <alignment horizontal="center" vertical="center" wrapText="1"/>
    </xf>
    <xf numFmtId="42" fontId="41" fillId="13" borderId="5" xfId="49" applyFont="1" applyFill="1" applyBorder="1" applyAlignment="1">
      <alignment horizontal="right" vertical="center"/>
    </xf>
    <xf numFmtId="0" fontId="25" fillId="13" borderId="0" xfId="15" applyFill="1" applyAlignment="1">
      <alignment horizontal="left" vertical="center"/>
    </xf>
    <xf numFmtId="42" fontId="49" fillId="13" borderId="0" xfId="38" applyFont="1" applyFill="1" applyAlignment="1">
      <alignment vertical="center"/>
    </xf>
    <xf numFmtId="0" fontId="31" fillId="13" borderId="6" xfId="11" applyFont="1" applyFill="1" applyBorder="1" applyAlignment="1">
      <alignment horizontal="center" vertical="center" wrapText="1"/>
    </xf>
    <xf numFmtId="0" fontId="31" fillId="13" borderId="1" xfId="11" applyFont="1" applyFill="1" applyBorder="1" applyAlignment="1">
      <alignment horizontal="left" vertical="center" wrapText="1"/>
    </xf>
    <xf numFmtId="0" fontId="41" fillId="13" borderId="1" xfId="15" applyFont="1" applyFill="1" applyBorder="1" applyAlignment="1">
      <alignment vertical="center"/>
    </xf>
    <xf numFmtId="42" fontId="41" fillId="13" borderId="1" xfId="38" applyFont="1" applyFill="1" applyBorder="1" applyAlignment="1">
      <alignment vertical="center"/>
    </xf>
    <xf numFmtId="42" fontId="41" fillId="13" borderId="1" xfId="15" applyNumberFormat="1" applyFont="1" applyFill="1" applyBorder="1" applyAlignment="1">
      <alignment vertical="center"/>
    </xf>
    <xf numFmtId="42" fontId="41" fillId="13" borderId="5" xfId="38" applyFont="1" applyFill="1" applyBorder="1" applyAlignment="1">
      <alignment horizontal="right" vertical="center"/>
    </xf>
    <xf numFmtId="10" fontId="41" fillId="13" borderId="1" xfId="50" applyNumberFormat="1" applyFont="1" applyFill="1" applyBorder="1" applyAlignment="1">
      <alignment horizontal="center" vertical="center"/>
    </xf>
    <xf numFmtId="165" fontId="41" fillId="13" borderId="1" xfId="48" applyFont="1" applyFill="1" applyBorder="1" applyAlignment="1">
      <alignment horizontal="center" vertical="center"/>
    </xf>
    <xf numFmtId="0" fontId="25" fillId="13" borderId="5" xfId="15" applyFill="1" applyBorder="1" applyAlignment="1">
      <alignment vertical="center"/>
    </xf>
    <xf numFmtId="0" fontId="41" fillId="13" borderId="1" xfId="33" applyFont="1" applyFill="1" applyBorder="1" applyAlignment="1">
      <alignment vertical="center"/>
    </xf>
    <xf numFmtId="0" fontId="41" fillId="13" borderId="1" xfId="33" applyFont="1" applyFill="1" applyBorder="1" applyAlignment="1">
      <alignment vertical="center" wrapText="1"/>
    </xf>
    <xf numFmtId="3" fontId="31" fillId="13" borderId="1" xfId="11" applyNumberFormat="1" applyFont="1" applyFill="1" applyBorder="1" applyAlignment="1">
      <alignment horizontal="center" vertical="center" wrapText="1"/>
    </xf>
    <xf numFmtId="4" fontId="31" fillId="13" borderId="1" xfId="11" applyNumberFormat="1" applyFont="1" applyFill="1" applyBorder="1" applyAlignment="1">
      <alignment horizontal="center" vertical="center" wrapText="1"/>
    </xf>
    <xf numFmtId="2" fontId="41" fillId="13" borderId="1" xfId="11" applyNumberFormat="1" applyFont="1" applyFill="1" applyBorder="1" applyAlignment="1">
      <alignment horizontal="center" vertical="center" wrapText="1"/>
    </xf>
    <xf numFmtId="165" fontId="41" fillId="12" borderId="1" xfId="48" applyFont="1" applyFill="1" applyBorder="1" applyAlignment="1">
      <alignment horizontal="center" vertical="center" wrapText="1"/>
    </xf>
    <xf numFmtId="165" fontId="41" fillId="12" borderId="1" xfId="48" applyFont="1" applyFill="1" applyBorder="1" applyAlignment="1">
      <alignment horizontal="center" vertical="center"/>
    </xf>
    <xf numFmtId="165" fontId="41" fillId="0" borderId="18" xfId="48" applyFont="1" applyBorder="1"/>
    <xf numFmtId="165" fontId="41" fillId="0" borderId="0" xfId="48" applyFont="1" applyAlignment="1">
      <alignment vertical="center" wrapText="1"/>
    </xf>
    <xf numFmtId="165" fontId="41" fillId="5" borderId="0" xfId="48" applyFont="1" applyFill="1"/>
    <xf numFmtId="165" fontId="31" fillId="0" borderId="1" xfId="48" applyFont="1" applyBorder="1" applyAlignment="1">
      <alignment horizontal="center" vertical="center" wrapText="1"/>
    </xf>
    <xf numFmtId="0" fontId="41" fillId="12" borderId="71" xfId="0" applyFont="1" applyFill="1" applyBorder="1" applyAlignment="1">
      <alignment horizontal="center" vertical="center"/>
    </xf>
    <xf numFmtId="0" fontId="24" fillId="0" borderId="1" xfId="93" applyFont="1" applyBorder="1" applyAlignment="1">
      <alignment horizontal="center" vertical="center" wrapText="1"/>
    </xf>
    <xf numFmtId="42" fontId="24" fillId="0" borderId="1" xfId="49" applyBorder="1" applyAlignment="1">
      <alignment horizontal="center" vertical="center"/>
    </xf>
    <xf numFmtId="178" fontId="29" fillId="0" borderId="0" xfId="15" applyNumberFormat="1" applyFont="1" applyAlignment="1">
      <alignment vertical="center"/>
    </xf>
    <xf numFmtId="42" fontId="41" fillId="13" borderId="1" xfId="38" applyFont="1" applyFill="1" applyBorder="1" applyAlignment="1">
      <alignment horizontal="right" vertical="center" wrapText="1"/>
    </xf>
    <xf numFmtId="165" fontId="41" fillId="0" borderId="1" xfId="0" applyNumberFormat="1"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49" fontId="41" fillId="0" borderId="78" xfId="33" applyNumberFormat="1" applyFont="1" applyBorder="1" applyAlignment="1">
      <alignment horizontal="center" vertical="center"/>
    </xf>
    <xf numFmtId="3" fontId="31" fillId="0" borderId="35" xfId="0" applyNumberFormat="1" applyFont="1" applyBorder="1" applyAlignment="1">
      <alignment horizontal="center" vertical="center"/>
    </xf>
    <xf numFmtId="0" fontId="41" fillId="0" borderId="5" xfId="0" applyFont="1" applyBorder="1" applyAlignment="1">
      <alignment horizontal="left" vertical="center" wrapText="1"/>
    </xf>
    <xf numFmtId="0" fontId="41" fillId="0" borderId="5" xfId="0" applyFont="1" applyBorder="1" applyAlignment="1">
      <alignment horizontal="left" vertical="center"/>
    </xf>
    <xf numFmtId="3" fontId="41" fillId="0" borderId="1" xfId="0" applyNumberFormat="1" applyFont="1" applyBorder="1" applyAlignment="1">
      <alignment horizontal="justify" vertical="center" wrapText="1"/>
    </xf>
    <xf numFmtId="0" fontId="41" fillId="0" borderId="73" xfId="0" applyFont="1" applyBorder="1" applyAlignment="1">
      <alignment horizontal="center" vertical="center"/>
    </xf>
    <xf numFmtId="165" fontId="41" fillId="0" borderId="1" xfId="72" applyFont="1" applyBorder="1" applyAlignment="1">
      <alignment horizontal="center" vertical="center"/>
    </xf>
    <xf numFmtId="165" fontId="31" fillId="0" borderId="2" xfId="48" applyFont="1" applyBorder="1" applyAlignment="1">
      <alignment horizontal="center" vertical="center"/>
    </xf>
    <xf numFmtId="165" fontId="41" fillId="0" borderId="2" xfId="48" applyFont="1" applyBorder="1" applyAlignment="1">
      <alignment horizontal="center" vertical="center"/>
    </xf>
    <xf numFmtId="165" fontId="41" fillId="12" borderId="2" xfId="48" applyFont="1" applyFill="1" applyBorder="1" applyAlignment="1">
      <alignment horizontal="center" vertical="center"/>
    </xf>
    <xf numFmtId="0" fontId="41" fillId="12" borderId="1" xfId="0" applyFont="1" applyFill="1" applyBorder="1" applyAlignment="1">
      <alignment horizontal="center" vertical="center"/>
    </xf>
    <xf numFmtId="9" fontId="42" fillId="0" borderId="1" xfId="21" applyFont="1" applyBorder="1" applyAlignment="1">
      <alignment horizontal="center" vertical="center"/>
    </xf>
    <xf numFmtId="49" fontId="42" fillId="0" borderId="6" xfId="33" applyNumberFormat="1" applyFont="1" applyBorder="1" applyAlignment="1">
      <alignment horizontal="center" vertical="center"/>
    </xf>
    <xf numFmtId="0" fontId="42" fillId="0" borderId="0" xfId="0" applyFont="1" applyAlignment="1">
      <alignment horizontal="center"/>
    </xf>
    <xf numFmtId="189" fontId="31" fillId="0" borderId="1" xfId="48" applyNumberFormat="1" applyFont="1" applyBorder="1" applyAlignment="1">
      <alignment horizontal="center" vertical="center"/>
    </xf>
    <xf numFmtId="189" fontId="41" fillId="0" borderId="1" xfId="48" applyNumberFormat="1" applyFont="1" applyBorder="1" applyAlignment="1">
      <alignment horizontal="center" vertical="center"/>
    </xf>
    <xf numFmtId="0" fontId="41" fillId="12" borderId="2" xfId="0" applyFont="1" applyFill="1" applyBorder="1" applyAlignment="1">
      <alignment horizontal="center" vertical="center"/>
    </xf>
    <xf numFmtId="0" fontId="41" fillId="12" borderId="73" xfId="0" applyFont="1" applyFill="1" applyBorder="1" applyAlignment="1">
      <alignment horizontal="center" vertical="center"/>
    </xf>
    <xf numFmtId="0" fontId="41" fillId="0" borderId="5" xfId="0" applyFont="1" applyBorder="1" applyAlignment="1">
      <alignment vertical="center" wrapText="1"/>
    </xf>
    <xf numFmtId="0" fontId="42" fillId="0" borderId="73" xfId="0" applyFont="1" applyBorder="1" applyAlignment="1">
      <alignment horizontal="left" vertical="center"/>
    </xf>
    <xf numFmtId="0" fontId="28" fillId="0" borderId="0" xfId="0" applyFont="1"/>
    <xf numFmtId="0" fontId="28" fillId="0" borderId="0" xfId="0" applyFont="1" applyAlignment="1">
      <alignment horizontal="center"/>
    </xf>
    <xf numFmtId="0" fontId="0" fillId="0" borderId="0" xfId="0" applyAlignment="1">
      <alignment horizontal="center"/>
    </xf>
    <xf numFmtId="0" fontId="24" fillId="0" borderId="1" xfId="0" applyFont="1" applyBorder="1"/>
    <xf numFmtId="0" fontId="24" fillId="0" borderId="1" xfId="0" applyFont="1" applyBorder="1" applyAlignment="1">
      <alignment horizontal="center"/>
    </xf>
    <xf numFmtId="3" fontId="28" fillId="0" borderId="0" xfId="0" applyNumberFormat="1" applyFont="1"/>
    <xf numFmtId="3" fontId="0" fillId="0" borderId="0" xfId="0" applyNumberFormat="1"/>
    <xf numFmtId="3" fontId="24" fillId="0" borderId="1" xfId="0" applyNumberFormat="1" applyFont="1" applyBorder="1"/>
    <xf numFmtId="0" fontId="41" fillId="6" borderId="2" xfId="0" applyFont="1" applyFill="1" applyBorder="1" applyAlignment="1">
      <alignment horizontal="center" vertical="center"/>
    </xf>
    <xf numFmtId="0" fontId="41" fillId="6" borderId="5" xfId="0" applyFont="1" applyFill="1" applyBorder="1" applyAlignment="1">
      <alignment horizontal="center" vertical="center"/>
    </xf>
    <xf numFmtId="0" fontId="41" fillId="0" borderId="10" xfId="0" applyFont="1" applyBorder="1" applyAlignment="1">
      <alignment wrapText="1"/>
    </xf>
    <xf numFmtId="0" fontId="41" fillId="12" borderId="2" xfId="0" applyFont="1" applyFill="1" applyBorder="1" applyAlignment="1">
      <alignment horizontal="center" vertical="center" wrapText="1"/>
    </xf>
    <xf numFmtId="0" fontId="41" fillId="12" borderId="73" xfId="0" applyFont="1" applyFill="1" applyBorder="1" applyAlignment="1">
      <alignment horizontal="center" vertical="center" wrapText="1"/>
    </xf>
    <xf numFmtId="0" fontId="31" fillId="0" borderId="2" xfId="0" applyFont="1" applyBorder="1" applyAlignment="1">
      <alignment horizontal="left"/>
    </xf>
    <xf numFmtId="0" fontId="31" fillId="0" borderId="4" xfId="0" applyFont="1" applyBorder="1" applyAlignment="1">
      <alignment horizontal="left"/>
    </xf>
    <xf numFmtId="4" fontId="41" fillId="0" borderId="1" xfId="0" applyNumberFormat="1" applyFont="1" applyBorder="1" applyAlignment="1">
      <alignment horizontal="right" vertical="center"/>
    </xf>
    <xf numFmtId="165" fontId="41" fillId="0" borderId="76" xfId="48" applyFont="1" applyBorder="1" applyAlignment="1">
      <alignment horizontal="center" vertical="center"/>
    </xf>
    <xf numFmtId="0" fontId="31" fillId="0" borderId="1" xfId="0" applyFont="1" applyBorder="1" applyAlignment="1">
      <alignment horizontal="left" vertical="center" wrapText="1"/>
    </xf>
    <xf numFmtId="0" fontId="41" fillId="4" borderId="73" xfId="0" applyFont="1" applyFill="1" applyBorder="1" applyAlignment="1">
      <alignment horizontal="center" vertical="center"/>
    </xf>
    <xf numFmtId="165" fontId="25" fillId="13" borderId="0" xfId="15" applyNumberFormat="1" applyFill="1" applyAlignment="1">
      <alignment horizontal="left" vertical="center"/>
    </xf>
    <xf numFmtId="190" fontId="41" fillId="0" borderId="0" xfId="38" applyNumberFormat="1" applyFont="1"/>
    <xf numFmtId="191" fontId="41" fillId="0" borderId="0" xfId="38" applyNumberFormat="1" applyFont="1"/>
    <xf numFmtId="9" fontId="24" fillId="0" borderId="1" xfId="76" applyFont="1" applyBorder="1" applyAlignment="1">
      <alignment horizontal="center" vertical="center"/>
    </xf>
    <xf numFmtId="0" fontId="41" fillId="0" borderId="1" xfId="0" applyFont="1" applyBorder="1" applyAlignment="1">
      <alignment horizontal="center" vertical="center"/>
    </xf>
    <xf numFmtId="165" fontId="31" fillId="0" borderId="1" xfId="48" applyFont="1" applyFill="1" applyBorder="1" applyAlignment="1">
      <alignment horizontal="center" vertical="center"/>
    </xf>
    <xf numFmtId="0" fontId="41" fillId="0" borderId="5" xfId="0" applyFont="1" applyBorder="1" applyAlignment="1">
      <alignment horizontal="left" vertical="top" wrapText="1"/>
    </xf>
    <xf numFmtId="0" fontId="41" fillId="6" borderId="4" xfId="0" applyFont="1" applyFill="1" applyBorder="1" applyAlignment="1">
      <alignment horizontal="center" vertical="center"/>
    </xf>
    <xf numFmtId="49" fontId="41" fillId="0" borderId="4" xfId="18" applyNumberFormat="1" applyFont="1" applyBorder="1" applyAlignment="1">
      <alignment horizontal="center" vertical="center"/>
    </xf>
    <xf numFmtId="0" fontId="41" fillId="0" borderId="4" xfId="0" applyFont="1" applyBorder="1" applyAlignment="1">
      <alignment horizontal="center" vertical="center"/>
    </xf>
    <xf numFmtId="49" fontId="37" fillId="6" borderId="4" xfId="0" applyNumberFormat="1" applyFont="1" applyFill="1" applyBorder="1"/>
    <xf numFmtId="49" fontId="37" fillId="4" borderId="4" xfId="0" applyNumberFormat="1" applyFont="1" applyFill="1" applyBorder="1"/>
    <xf numFmtId="0" fontId="41" fillId="0" borderId="4" xfId="18" applyFont="1" applyBorder="1" applyAlignment="1">
      <alignment horizontal="center" vertical="center"/>
    </xf>
    <xf numFmtId="49" fontId="37" fillId="4" borderId="4" xfId="18" applyNumberFormat="1" applyFont="1" applyFill="1" applyBorder="1" applyAlignment="1">
      <alignment horizontal="center" vertical="center"/>
    </xf>
    <xf numFmtId="0" fontId="37" fillId="0" borderId="4" xfId="0" applyFont="1" applyBorder="1" applyAlignment="1">
      <alignment horizontal="center" vertical="center"/>
    </xf>
    <xf numFmtId="49" fontId="37" fillId="0" borderId="4" xfId="0" applyNumberFormat="1" applyFont="1" applyBorder="1" applyAlignment="1">
      <alignment horizontal="center" vertical="center"/>
    </xf>
    <xf numFmtId="0" fontId="41" fillId="0" borderId="81" xfId="0" applyFont="1" applyBorder="1" applyAlignment="1">
      <alignment horizontal="center" vertical="center"/>
    </xf>
    <xf numFmtId="0" fontId="41" fillId="0" borderId="82" xfId="0" applyFont="1" applyBorder="1" applyAlignment="1">
      <alignment horizontal="center" vertical="center"/>
    </xf>
    <xf numFmtId="0" fontId="41" fillId="0" borderId="0" xfId="33" applyFont="1" applyAlignment="1">
      <alignment horizontal="left" vertical="center"/>
    </xf>
    <xf numFmtId="0" fontId="41" fillId="0" borderId="0" xfId="33" applyFont="1" applyAlignment="1">
      <alignment horizontal="center" vertical="center"/>
    </xf>
    <xf numFmtId="0" fontId="41" fillId="0" borderId="4" xfId="18" applyFont="1" applyBorder="1" applyAlignment="1">
      <alignment horizontal="center" vertical="center" wrapText="1"/>
    </xf>
    <xf numFmtId="0" fontId="41" fillId="0" borderId="11" xfId="33" applyFont="1" applyBorder="1" applyAlignment="1" applyProtection="1">
      <alignment vertical="center"/>
      <protection locked="0"/>
    </xf>
    <xf numFmtId="0" fontId="41" fillId="0" borderId="0" xfId="33" applyFont="1" applyAlignment="1" applyProtection="1">
      <alignment vertical="center"/>
      <protection locked="0"/>
    </xf>
    <xf numFmtId="49" fontId="41" fillId="0" borderId="37" xfId="33" applyNumberFormat="1" applyFont="1" applyBorder="1" applyAlignment="1">
      <alignment horizontal="center" vertical="center"/>
    </xf>
    <xf numFmtId="0" fontId="41" fillId="0" borderId="15" xfId="0" applyFont="1" applyBorder="1" applyAlignment="1">
      <alignment horizontal="justify" vertical="center" wrapText="1"/>
    </xf>
    <xf numFmtId="3" fontId="41" fillId="0" borderId="15" xfId="0" applyNumberFormat="1" applyFont="1" applyBorder="1" applyAlignment="1">
      <alignment horizontal="center" vertical="center"/>
    </xf>
    <xf numFmtId="165" fontId="31" fillId="0" borderId="15" xfId="48" applyFont="1" applyBorder="1" applyAlignment="1">
      <alignment horizontal="center" vertical="center"/>
    </xf>
    <xf numFmtId="0" fontId="41" fillId="0" borderId="76" xfId="0" applyFont="1" applyBorder="1" applyAlignment="1">
      <alignment horizontal="center" vertical="center"/>
    </xf>
    <xf numFmtId="0" fontId="41" fillId="0" borderId="9" xfId="0" applyFont="1" applyBorder="1" applyAlignment="1">
      <alignment vertical="center"/>
    </xf>
    <xf numFmtId="0" fontId="41" fillId="0" borderId="20" xfId="0" applyFont="1" applyBorder="1"/>
    <xf numFmtId="0" fontId="41" fillId="0" borderId="13" xfId="0" applyFont="1" applyBorder="1"/>
    <xf numFmtId="165" fontId="41" fillId="0" borderId="13" xfId="48" applyFont="1" applyBorder="1"/>
    <xf numFmtId="165" fontId="41" fillId="0" borderId="0" xfId="48" applyFont="1" applyBorder="1"/>
    <xf numFmtId="0" fontId="41" fillId="0" borderId="0" xfId="50" applyFont="1" applyAlignment="1">
      <alignment vertical="center"/>
    </xf>
    <xf numFmtId="9" fontId="31" fillId="0" borderId="15" xfId="21" applyFont="1" applyBorder="1" applyAlignment="1">
      <alignment horizontal="center" vertical="center" wrapText="1"/>
    </xf>
    <xf numFmtId="0" fontId="31" fillId="0" borderId="2" xfId="0" applyFont="1" applyBorder="1" applyAlignment="1">
      <alignment horizontal="center" vertical="center" wrapText="1"/>
    </xf>
    <xf numFmtId="0" fontId="41" fillId="0" borderId="9" xfId="0" applyFont="1" applyBorder="1" applyAlignment="1">
      <alignment horizontal="left" vertical="center" wrapText="1"/>
    </xf>
    <xf numFmtId="0" fontId="41" fillId="0" borderId="73" xfId="0" applyFont="1" applyBorder="1" applyAlignment="1">
      <alignment horizontal="left" vertical="center" wrapText="1"/>
    </xf>
    <xf numFmtId="0" fontId="41" fillId="0" borderId="71" xfId="0" applyFont="1" applyBorder="1" applyAlignment="1">
      <alignment horizontal="left" vertical="center" wrapText="1"/>
    </xf>
    <xf numFmtId="0" fontId="41" fillId="0" borderId="8" xfId="0" applyFont="1" applyBorder="1" applyAlignment="1">
      <alignment horizontal="left" vertical="center" wrapText="1"/>
    </xf>
    <xf numFmtId="0" fontId="41" fillId="0" borderId="71" xfId="0" applyFont="1" applyBorder="1" applyAlignment="1">
      <alignment horizontal="center" vertical="center" wrapText="1"/>
    </xf>
    <xf numFmtId="0" fontId="41" fillId="4" borderId="9" xfId="0" applyFont="1" applyFill="1" applyBorder="1" applyAlignment="1">
      <alignment horizontal="center" vertical="center" wrapText="1"/>
    </xf>
    <xf numFmtId="0" fontId="41" fillId="0" borderId="9" xfId="0" applyFont="1" applyBorder="1" applyAlignment="1">
      <alignment horizontal="left" vertical="center"/>
    </xf>
    <xf numFmtId="0" fontId="41" fillId="0" borderId="71" xfId="0" applyFont="1" applyBorder="1" applyAlignment="1">
      <alignment horizontal="left" vertical="center"/>
    </xf>
    <xf numFmtId="0" fontId="41" fillId="0" borderId="15" xfId="0" applyFont="1" applyBorder="1" applyAlignment="1">
      <alignment horizontal="center" vertical="center"/>
    </xf>
    <xf numFmtId="184" fontId="31" fillId="0" borderId="44" xfId="49" applyNumberFormat="1" applyFont="1" applyBorder="1" applyAlignment="1">
      <alignment vertical="center" wrapText="1"/>
    </xf>
    <xf numFmtId="188" fontId="31" fillId="0" borderId="70" xfId="72" applyNumberFormat="1" applyFont="1" applyBorder="1" applyAlignment="1">
      <alignment horizontal="left" vertical="center" wrapText="1"/>
    </xf>
    <xf numFmtId="0" fontId="41" fillId="13" borderId="6" xfId="55" applyFont="1" applyFill="1" applyBorder="1" applyAlignment="1">
      <alignment horizontal="center" vertical="center" wrapText="1"/>
    </xf>
    <xf numFmtId="0" fontId="32" fillId="13" borderId="1" xfId="55" applyFont="1" applyFill="1" applyBorder="1" applyAlignment="1">
      <alignment horizontal="left" vertical="center" wrapText="1"/>
    </xf>
    <xf numFmtId="42" fontId="32" fillId="0" borderId="1" xfId="38" applyFont="1" applyBorder="1" applyAlignment="1">
      <alignment horizontal="center" vertical="center" wrapText="1"/>
    </xf>
    <xf numFmtId="3" fontId="50" fillId="0" borderId="1" xfId="0" applyNumberFormat="1" applyFont="1" applyBorder="1"/>
    <xf numFmtId="178" fontId="41" fillId="0" borderId="1" xfId="0" applyNumberFormat="1" applyFont="1" applyBorder="1" applyAlignment="1">
      <alignment horizontal="center" vertical="center"/>
    </xf>
    <xf numFmtId="192" fontId="41" fillId="0" borderId="1" xfId="48" applyNumberFormat="1" applyFont="1" applyBorder="1" applyAlignment="1">
      <alignment horizontal="center" vertical="center"/>
    </xf>
    <xf numFmtId="0" fontId="31" fillId="0" borderId="2" xfId="0" applyFont="1" applyBorder="1" applyAlignment="1">
      <alignment horizontal="center" vertical="center"/>
    </xf>
    <xf numFmtId="0" fontId="42" fillId="0" borderId="0" xfId="0" applyFont="1" applyAlignment="1">
      <alignment horizontal="center" vertical="center" wrapText="1"/>
    </xf>
    <xf numFmtId="0" fontId="41" fillId="0" borderId="1" xfId="0" applyFont="1" applyBorder="1" applyAlignment="1">
      <alignment horizontal="left" vertical="center" wrapText="1"/>
    </xf>
    <xf numFmtId="188" fontId="41" fillId="0" borderId="1" xfId="48" applyNumberFormat="1" applyFont="1" applyBorder="1" applyAlignment="1">
      <alignment horizontal="center" vertical="center"/>
    </xf>
    <xf numFmtId="0" fontId="41" fillId="0" borderId="9" xfId="0" applyFont="1" applyBorder="1" applyAlignment="1">
      <alignment vertical="center" wrapText="1"/>
    </xf>
    <xf numFmtId="1" fontId="41" fillId="0" borderId="1" xfId="0" applyNumberFormat="1" applyFont="1" applyBorder="1" applyAlignment="1">
      <alignment horizontal="center" vertical="center"/>
    </xf>
    <xf numFmtId="165" fontId="41" fillId="0" borderId="1" xfId="48" applyFont="1" applyFill="1" applyBorder="1" applyAlignment="1">
      <alignment horizontal="center" vertical="center"/>
    </xf>
    <xf numFmtId="9" fontId="42" fillId="0" borderId="1" xfId="11" applyNumberFormat="1" applyFont="1" applyBorder="1" applyAlignment="1">
      <alignment horizontal="center" vertical="center" wrapText="1"/>
    </xf>
    <xf numFmtId="9" fontId="42" fillId="0" borderId="1" xfId="20" applyFont="1" applyBorder="1" applyAlignment="1">
      <alignment horizontal="center" vertical="center" wrapText="1"/>
    </xf>
    <xf numFmtId="0" fontId="42" fillId="0" borderId="1" xfId="15" applyFont="1" applyBorder="1" applyAlignment="1">
      <alignment horizontal="center" vertical="center"/>
    </xf>
    <xf numFmtId="0" fontId="42" fillId="0" borderId="1" xfId="11" applyFont="1" applyBorder="1" applyAlignment="1">
      <alignment horizontal="left" vertical="center" wrapText="1"/>
    </xf>
    <xf numFmtId="0" fontId="31" fillId="0" borderId="41" xfId="0" applyFont="1" applyBorder="1" applyAlignment="1">
      <alignment horizontal="center" vertical="center" wrapText="1"/>
    </xf>
    <xf numFmtId="192" fontId="41" fillId="0" borderId="1" xfId="0" applyNumberFormat="1" applyFont="1" applyBorder="1" applyAlignment="1">
      <alignment horizontal="center" vertical="center"/>
    </xf>
    <xf numFmtId="189" fontId="41" fillId="0" borderId="1" xfId="0" applyNumberFormat="1" applyFont="1" applyBorder="1" applyAlignment="1">
      <alignment horizontal="center" vertical="center"/>
    </xf>
    <xf numFmtId="0" fontId="41" fillId="4" borderId="73" xfId="0" applyFont="1" applyFill="1" applyBorder="1" applyAlignment="1">
      <alignment vertical="center" wrapText="1"/>
    </xf>
    <xf numFmtId="0" fontId="41" fillId="0" borderId="9" xfId="0" applyFont="1" applyBorder="1" applyAlignment="1">
      <alignment horizontal="center" vertical="center"/>
    </xf>
    <xf numFmtId="0" fontId="41" fillId="0" borderId="73" xfId="0" applyFont="1" applyBorder="1" applyAlignment="1">
      <alignment vertical="center"/>
    </xf>
    <xf numFmtId="0" fontId="41" fillId="0" borderId="71" xfId="0" applyFont="1" applyBorder="1" applyAlignment="1">
      <alignment vertical="center"/>
    </xf>
    <xf numFmtId="0" fontId="41" fillId="0" borderId="73" xfId="0" applyFont="1" applyBorder="1" applyAlignment="1">
      <alignment vertical="center" wrapText="1"/>
    </xf>
    <xf numFmtId="0" fontId="41" fillId="0" borderId="71" xfId="0" applyFont="1" applyBorder="1" applyAlignment="1">
      <alignment vertical="center" wrapText="1"/>
    </xf>
    <xf numFmtId="0" fontId="41" fillId="0" borderId="71" xfId="0" applyFont="1" applyBorder="1" applyAlignment="1">
      <alignment horizontal="center" vertical="center"/>
    </xf>
    <xf numFmtId="43" fontId="41" fillId="0" borderId="5" xfId="0" applyNumberFormat="1" applyFont="1" applyBorder="1" applyAlignment="1">
      <alignment horizontal="left" vertical="center"/>
    </xf>
    <xf numFmtId="0" fontId="42" fillId="0" borderId="73" xfId="0" applyFont="1" applyBorder="1" applyAlignment="1">
      <alignment vertical="center" wrapText="1"/>
    </xf>
    <xf numFmtId="0" fontId="41" fillId="0" borderId="6" xfId="0" applyFont="1" applyBorder="1"/>
    <xf numFmtId="0" fontId="41" fillId="0" borderId="5" xfId="0" applyFont="1" applyBorder="1" applyAlignment="1">
      <alignment horizontal="center" vertical="center" wrapText="1"/>
    </xf>
    <xf numFmtId="0" fontId="31" fillId="0" borderId="71" xfId="0" applyFont="1" applyBorder="1" applyAlignment="1">
      <alignment vertical="center" wrapText="1"/>
    </xf>
    <xf numFmtId="165" fontId="41" fillId="0" borderId="2" xfId="48" applyFont="1" applyFill="1" applyBorder="1" applyAlignment="1">
      <alignment horizontal="center" vertical="center"/>
    </xf>
    <xf numFmtId="0" fontId="41" fillId="0" borderId="77" xfId="0" applyFont="1" applyBorder="1" applyAlignment="1">
      <alignment horizontal="center" vertical="center"/>
    </xf>
    <xf numFmtId="2" fontId="41" fillId="0" borderId="15" xfId="0" applyNumberFormat="1" applyFont="1" applyBorder="1" applyAlignment="1">
      <alignment horizontal="center" vertical="center"/>
    </xf>
    <xf numFmtId="0" fontId="41" fillId="0" borderId="77" xfId="0" applyFont="1" applyBorder="1" applyAlignment="1">
      <alignment horizontal="right" vertical="center" wrapText="1"/>
    </xf>
    <xf numFmtId="165" fontId="41" fillId="0" borderId="77" xfId="48" applyFont="1" applyBorder="1" applyAlignment="1">
      <alignment horizontal="center" vertical="center"/>
    </xf>
    <xf numFmtId="0" fontId="41" fillId="0" borderId="79" xfId="0" applyFont="1" applyBorder="1" applyAlignment="1">
      <alignment horizontal="center" vertical="center"/>
    </xf>
    <xf numFmtId="0" fontId="41" fillId="12" borderId="34" xfId="0" applyFont="1" applyFill="1" applyBorder="1" applyAlignment="1">
      <alignment horizontal="center" vertical="center"/>
    </xf>
    <xf numFmtId="4" fontId="41" fillId="12" borderId="35" xfId="0" applyNumberFormat="1" applyFont="1" applyFill="1" applyBorder="1" applyAlignment="1">
      <alignment horizontal="right" vertical="center"/>
    </xf>
    <xf numFmtId="165" fontId="41" fillId="12" borderId="80" xfId="48" applyFont="1" applyFill="1" applyBorder="1" applyAlignment="1">
      <alignment horizontal="center" vertical="center"/>
    </xf>
    <xf numFmtId="0" fontId="41" fillId="12" borderId="80" xfId="0" applyFont="1" applyFill="1" applyBorder="1" applyAlignment="1">
      <alignment horizontal="center" vertical="center"/>
    </xf>
    <xf numFmtId="0" fontId="41" fillId="12" borderId="36" xfId="0" applyFont="1" applyFill="1" applyBorder="1" applyAlignment="1">
      <alignment horizontal="center" vertical="center"/>
    </xf>
    <xf numFmtId="0" fontId="41" fillId="4" borderId="10" xfId="0" applyFont="1" applyFill="1" applyBorder="1" applyAlignment="1">
      <alignment vertical="center" wrapText="1"/>
    </xf>
    <xf numFmtId="49" fontId="41" fillId="0" borderId="72" xfId="33" applyNumberFormat="1" applyFont="1" applyBorder="1" applyAlignment="1">
      <alignment horizontal="center" vertical="center"/>
    </xf>
    <xf numFmtId="0" fontId="41" fillId="0" borderId="63" xfId="0" applyFont="1" applyBorder="1" applyAlignment="1">
      <alignment horizontal="right" vertical="center" wrapText="1"/>
    </xf>
    <xf numFmtId="0" fontId="41" fillId="0" borderId="63" xfId="0" applyFont="1" applyBorder="1" applyAlignment="1">
      <alignment horizontal="center" vertical="center"/>
    </xf>
    <xf numFmtId="1" fontId="41" fillId="0" borderId="63" xfId="0" applyNumberFormat="1" applyFont="1" applyBorder="1" applyAlignment="1">
      <alignment horizontal="center" vertical="center"/>
    </xf>
    <xf numFmtId="165" fontId="41" fillId="0" borderId="63" xfId="48" applyFont="1" applyBorder="1" applyAlignment="1">
      <alignment horizontal="center" vertical="center"/>
    </xf>
    <xf numFmtId="0" fontId="41" fillId="0" borderId="25" xfId="0" applyFont="1" applyBorder="1" applyAlignment="1">
      <alignment horizontal="center" vertical="center"/>
    </xf>
    <xf numFmtId="190" fontId="41" fillId="0" borderId="0" xfId="38" applyNumberFormat="1" applyFont="1" applyAlignment="1">
      <alignment horizontal="center" vertical="center"/>
    </xf>
    <xf numFmtId="42" fontId="41" fillId="0" borderId="0" xfId="38" applyFont="1" applyBorder="1" applyAlignment="1">
      <alignment vertical="center"/>
    </xf>
    <xf numFmtId="42" fontId="31" fillId="5" borderId="0" xfId="38" applyFont="1" applyFill="1" applyBorder="1" applyAlignment="1">
      <alignment vertical="center"/>
    </xf>
    <xf numFmtId="42" fontId="41" fillId="0" borderId="0" xfId="0" applyNumberFormat="1" applyFont="1"/>
    <xf numFmtId="176" fontId="31" fillId="5" borderId="0" xfId="0" applyNumberFormat="1" applyFont="1" applyFill="1"/>
    <xf numFmtId="3" fontId="41" fillId="0" borderId="77" xfId="0" applyNumberFormat="1" applyFont="1" applyBorder="1" applyAlignment="1">
      <alignment horizontal="justify" vertical="center" wrapText="1"/>
    </xf>
    <xf numFmtId="165" fontId="41" fillId="0" borderId="77" xfId="0" applyNumberFormat="1" applyFont="1" applyBorder="1" applyAlignment="1">
      <alignment horizontal="center" vertical="center"/>
    </xf>
    <xf numFmtId="165" fontId="31" fillId="0" borderId="77" xfId="48" applyFont="1" applyBorder="1" applyAlignment="1">
      <alignment horizontal="center" vertical="center"/>
    </xf>
    <xf numFmtId="0" fontId="41" fillId="0" borderId="1" xfId="0" applyFont="1" applyBorder="1" applyAlignment="1">
      <alignment wrapText="1"/>
    </xf>
    <xf numFmtId="3" fontId="41" fillId="0" borderId="1" xfId="0" applyNumberFormat="1" applyFont="1" applyBorder="1" applyAlignment="1">
      <alignment horizontal="left" vertical="center" wrapText="1"/>
    </xf>
    <xf numFmtId="0" fontId="41" fillId="0" borderId="8" xfId="0" applyFont="1" applyBorder="1" applyAlignment="1">
      <alignment horizontal="left" vertical="center"/>
    </xf>
    <xf numFmtId="165" fontId="31" fillId="0" borderId="1" xfId="48" applyFont="1" applyFill="1" applyBorder="1" applyAlignment="1">
      <alignment horizontal="center" vertical="center" wrapText="1"/>
    </xf>
    <xf numFmtId="42" fontId="41" fillId="0" borderId="0" xfId="0" applyNumberFormat="1" applyFont="1" applyAlignment="1">
      <alignment vertical="center"/>
    </xf>
    <xf numFmtId="0" fontId="31" fillId="0" borderId="1" xfId="0" applyFont="1" applyBorder="1" applyAlignment="1">
      <alignment horizontal="left" vertical="center"/>
    </xf>
    <xf numFmtId="184" fontId="31" fillId="0" borderId="70" xfId="49" applyNumberFormat="1" applyFont="1" applyBorder="1" applyAlignment="1">
      <alignment vertical="center" wrapText="1"/>
    </xf>
    <xf numFmtId="194" fontId="41" fillId="0" borderId="0" xfId="48" applyNumberFormat="1" applyFont="1" applyAlignment="1">
      <alignment horizontal="center" vertical="center"/>
    </xf>
    <xf numFmtId="10" fontId="42" fillId="0" borderId="0" xfId="21" applyNumberFormat="1" applyFont="1" applyAlignment="1">
      <alignment horizontal="center" vertical="center"/>
    </xf>
    <xf numFmtId="0" fontId="0" fillId="0" borderId="1" xfId="0" applyBorder="1" applyAlignment="1">
      <alignment horizontal="center"/>
    </xf>
    <xf numFmtId="0" fontId="0" fillId="16" borderId="1" xfId="0" applyFill="1" applyBorder="1" applyAlignment="1">
      <alignment horizontal="center"/>
    </xf>
    <xf numFmtId="0" fontId="0" fillId="0" borderId="0" xfId="0" applyAlignment="1">
      <alignment vertical="center" wrapText="1"/>
    </xf>
    <xf numFmtId="49" fontId="41" fillId="0" borderId="4" xfId="18" applyNumberFormat="1" applyFont="1" applyBorder="1" applyAlignment="1">
      <alignment horizontal="center" vertical="center" wrapText="1"/>
    </xf>
    <xf numFmtId="49" fontId="37" fillId="0" borderId="6" xfId="18" applyNumberFormat="1" applyFont="1" applyBorder="1" applyAlignment="1">
      <alignment horizontal="center" vertical="center"/>
    </xf>
    <xf numFmtId="49" fontId="37" fillId="0" borderId="4" xfId="18" applyNumberFormat="1" applyFont="1" applyBorder="1" applyAlignment="1">
      <alignment horizontal="center" vertical="center" wrapText="1"/>
    </xf>
    <xf numFmtId="49" fontId="37" fillId="0" borderId="4" xfId="18" applyNumberFormat="1" applyFont="1" applyBorder="1" applyAlignment="1">
      <alignment horizontal="center" vertical="center"/>
    </xf>
    <xf numFmtId="0" fontId="37" fillId="0" borderId="6" xfId="0" applyFont="1" applyBorder="1" applyAlignment="1">
      <alignment horizontal="center" vertical="center"/>
    </xf>
    <xf numFmtId="0" fontId="41" fillId="0" borderId="78" xfId="0" applyFont="1" applyBorder="1" applyAlignment="1">
      <alignment horizontal="center" vertical="center"/>
    </xf>
    <xf numFmtId="0" fontId="41" fillId="0" borderId="6" xfId="18" applyFont="1" applyBorder="1" applyAlignment="1">
      <alignment horizontal="center" vertical="center"/>
    </xf>
    <xf numFmtId="49" fontId="37" fillId="0" borderId="6" xfId="0" applyNumberFormat="1" applyFont="1" applyBorder="1" applyAlignment="1">
      <alignment horizontal="center" vertical="center"/>
    </xf>
    <xf numFmtId="0" fontId="63" fillId="15" borderId="1" xfId="0" applyFont="1" applyFill="1" applyBorder="1" applyAlignment="1">
      <alignment horizontal="center" vertical="center" wrapText="1"/>
    </xf>
    <xf numFmtId="3" fontId="63" fillId="15" borderId="1" xfId="0" applyNumberFormat="1" applyFont="1" applyFill="1" applyBorder="1" applyAlignment="1">
      <alignment horizontal="center" vertical="center" wrapText="1"/>
    </xf>
    <xf numFmtId="169" fontId="41" fillId="0" borderId="0" xfId="0" applyNumberFormat="1" applyFont="1"/>
    <xf numFmtId="184" fontId="31" fillId="0" borderId="36" xfId="38" applyNumberFormat="1" applyFont="1" applyBorder="1" applyAlignment="1">
      <alignment horizontal="right" vertical="center" wrapText="1"/>
    </xf>
    <xf numFmtId="184" fontId="31" fillId="0" borderId="9" xfId="38" applyNumberFormat="1" applyFont="1" applyBorder="1" applyAlignment="1">
      <alignment horizontal="right" vertical="center" wrapText="1"/>
    </xf>
    <xf numFmtId="184" fontId="31" fillId="0" borderId="10" xfId="49" applyNumberFormat="1" applyFont="1" applyBorder="1" applyAlignment="1">
      <alignment vertical="center" wrapText="1"/>
    </xf>
    <xf numFmtId="184" fontId="31" fillId="0" borderId="44" xfId="49" applyNumberFormat="1" applyFont="1" applyBorder="1" applyAlignment="1">
      <alignment horizontal="right" vertical="center" wrapText="1"/>
    </xf>
    <xf numFmtId="184" fontId="31" fillId="0" borderId="21" xfId="38" applyNumberFormat="1" applyFont="1" applyBorder="1" applyAlignment="1">
      <alignment horizontal="right" vertical="center" wrapText="1"/>
    </xf>
    <xf numFmtId="0" fontId="47" fillId="0" borderId="1" xfId="75" applyFont="1" applyBorder="1" applyAlignment="1">
      <alignment horizontal="center" vertical="center"/>
    </xf>
    <xf numFmtId="176" fontId="0" fillId="0" borderId="1" xfId="77" applyNumberFormat="1" applyFont="1" applyBorder="1"/>
    <xf numFmtId="176" fontId="28" fillId="0" borderId="1" xfId="77" applyNumberFormat="1" applyFont="1" applyBorder="1"/>
    <xf numFmtId="42" fontId="31" fillId="0" borderId="70" xfId="38" applyFont="1" applyBorder="1" applyAlignment="1">
      <alignment horizontal="right" vertical="center" wrapText="1"/>
    </xf>
    <xf numFmtId="0" fontId="43" fillId="0" borderId="0" xfId="33" applyFont="1" applyAlignment="1">
      <alignment horizontal="left" wrapText="1"/>
    </xf>
    <xf numFmtId="0" fontId="31" fillId="0" borderId="1" xfId="11" applyFont="1" applyBorder="1" applyAlignment="1">
      <alignment horizontal="left" vertical="center" wrapText="1"/>
    </xf>
    <xf numFmtId="0" fontId="64" fillId="0" borderId="0" xfId="12" applyFont="1"/>
    <xf numFmtId="0" fontId="64" fillId="0" borderId="0" xfId="12" applyFont="1" applyAlignment="1">
      <alignment horizontal="center"/>
    </xf>
    <xf numFmtId="0" fontId="65" fillId="0" borderId="0" xfId="12" applyFont="1"/>
    <xf numFmtId="0" fontId="64" fillId="0" borderId="85" xfId="12" applyFont="1" applyBorder="1"/>
    <xf numFmtId="0" fontId="64" fillId="0" borderId="86" xfId="12" applyFont="1" applyBorder="1"/>
    <xf numFmtId="0" fontId="64" fillId="0" borderId="86" xfId="12" applyFont="1" applyBorder="1" applyAlignment="1">
      <alignment horizontal="center"/>
    </xf>
    <xf numFmtId="0" fontId="64" fillId="0" borderId="87" xfId="12" applyFont="1" applyBorder="1"/>
    <xf numFmtId="0" fontId="64" fillId="0" borderId="88" xfId="12" applyFont="1" applyBorder="1"/>
    <xf numFmtId="0" fontId="64" fillId="0" borderId="89" xfId="12" applyFont="1" applyBorder="1"/>
    <xf numFmtId="0" fontId="64" fillId="4" borderId="0" xfId="12" applyFont="1" applyFill="1"/>
    <xf numFmtId="0" fontId="64" fillId="4" borderId="88" xfId="12" applyFont="1" applyFill="1" applyBorder="1"/>
    <xf numFmtId="0" fontId="64" fillId="4" borderId="89" xfId="12" applyFont="1" applyFill="1" applyBorder="1"/>
    <xf numFmtId="0" fontId="65" fillId="4" borderId="0" xfId="12" applyFont="1" applyFill="1"/>
    <xf numFmtId="0" fontId="66" fillId="0" borderId="63" xfId="100" applyFont="1" applyBorder="1" applyAlignment="1">
      <alignment horizontal="center" vertical="center" wrapText="1"/>
    </xf>
    <xf numFmtId="0" fontId="66" fillId="17" borderId="42" xfId="32" applyFont="1" applyFill="1" applyBorder="1" applyAlignment="1">
      <alignment vertical="center"/>
    </xf>
    <xf numFmtId="0" fontId="66" fillId="17" borderId="43" xfId="32" applyFont="1" applyFill="1" applyBorder="1" applyAlignment="1">
      <alignment vertical="center"/>
    </xf>
    <xf numFmtId="0" fontId="66" fillId="17" borderId="44" xfId="32" applyFont="1" applyFill="1" applyBorder="1" applyAlignment="1">
      <alignment vertical="center"/>
    </xf>
    <xf numFmtId="0" fontId="64" fillId="0" borderId="78" xfId="32" applyFont="1" applyBorder="1" applyAlignment="1">
      <alignment horizontal="center" vertical="center"/>
    </xf>
    <xf numFmtId="0" fontId="64" fillId="0" borderId="1" xfId="100" applyFont="1" applyBorder="1" applyAlignment="1">
      <alignment horizontal="center" vertical="center"/>
    </xf>
    <xf numFmtId="4" fontId="64" fillId="0" borderId="1" xfId="37" applyNumberFormat="1" applyFont="1" applyBorder="1" applyAlignment="1">
      <alignment vertical="center" wrapText="1"/>
    </xf>
    <xf numFmtId="168" fontId="64" fillId="0" borderId="1" xfId="6" applyNumberFormat="1" applyFont="1" applyBorder="1" applyAlignment="1">
      <alignment horizontal="right" vertical="center" wrapText="1"/>
    </xf>
    <xf numFmtId="0" fontId="64" fillId="0" borderId="17" xfId="32" applyFont="1" applyBorder="1" applyAlignment="1">
      <alignment horizontal="left" vertical="center"/>
    </xf>
    <xf numFmtId="168" fontId="64" fillId="0" borderId="90" xfId="6" applyNumberFormat="1" applyFont="1" applyBorder="1" applyAlignment="1">
      <alignment horizontal="right" vertical="center" wrapText="1"/>
    </xf>
    <xf numFmtId="0" fontId="64" fillId="0" borderId="1" xfId="101" applyFont="1" applyBorder="1" applyAlignment="1">
      <alignment horizontal="center" vertical="center"/>
    </xf>
    <xf numFmtId="0" fontId="64" fillId="0" borderId="1" xfId="32" applyFont="1" applyBorder="1" applyAlignment="1">
      <alignment horizontal="center" vertical="center"/>
    </xf>
    <xf numFmtId="0" fontId="64" fillId="0" borderId="1" xfId="32" applyFont="1" applyBorder="1" applyAlignment="1">
      <alignment horizontal="left" vertical="center" wrapText="1"/>
    </xf>
    <xf numFmtId="0" fontId="64" fillId="0" borderId="1" xfId="32" applyFont="1" applyBorder="1" applyAlignment="1">
      <alignment horizontal="center" vertical="center" wrapText="1"/>
    </xf>
    <xf numFmtId="0" fontId="64" fillId="0" borderId="91" xfId="32" applyFont="1" applyBorder="1" applyAlignment="1">
      <alignment horizontal="left" vertical="center"/>
    </xf>
    <xf numFmtId="0" fontId="64" fillId="0" borderId="0" xfId="32" applyFont="1" applyAlignment="1">
      <alignment horizontal="center" vertical="center"/>
    </xf>
    <xf numFmtId="0" fontId="64" fillId="0" borderId="0" xfId="32" applyFont="1" applyAlignment="1">
      <alignment horizontal="left" vertical="center" wrapText="1"/>
    </xf>
    <xf numFmtId="168" fontId="64" fillId="0" borderId="92" xfId="6" applyNumberFormat="1" applyFont="1" applyBorder="1" applyAlignment="1">
      <alignment horizontal="right" vertical="center" wrapText="1"/>
    </xf>
    <xf numFmtId="0" fontId="64" fillId="0" borderId="6" xfId="32" applyFont="1" applyBorder="1" applyAlignment="1">
      <alignment horizontal="center" vertical="center"/>
    </xf>
    <xf numFmtId="2" fontId="64" fillId="0" borderId="18" xfId="32" applyNumberFormat="1" applyFont="1" applyBorder="1" applyAlignment="1">
      <alignment horizontal="center" vertical="center"/>
    </xf>
    <xf numFmtId="0" fontId="64" fillId="0" borderId="18" xfId="32" applyFont="1" applyBorder="1" applyAlignment="1">
      <alignment horizontal="left" vertical="center"/>
    </xf>
    <xf numFmtId="0" fontId="64" fillId="0" borderId="18" xfId="32" applyFont="1" applyBorder="1" applyAlignment="1">
      <alignment horizontal="center" vertical="center"/>
    </xf>
    <xf numFmtId="0" fontId="64" fillId="0" borderId="0" xfId="66" applyFont="1"/>
    <xf numFmtId="0" fontId="64" fillId="0" borderId="88" xfId="66" applyFont="1" applyBorder="1"/>
    <xf numFmtId="196" fontId="66" fillId="17" borderId="44" xfId="32" applyNumberFormat="1" applyFont="1" applyFill="1" applyBorder="1" applyAlignment="1">
      <alignment vertical="center"/>
    </xf>
    <xf numFmtId="0" fontId="64" fillId="0" borderId="89" xfId="66" applyFont="1" applyBorder="1"/>
    <xf numFmtId="0" fontId="67" fillId="0" borderId="0" xfId="66" applyFont="1"/>
    <xf numFmtId="49" fontId="66" fillId="0" borderId="0" xfId="102" applyNumberFormat="1" applyFont="1" applyAlignment="1">
      <alignment horizontal="right" vertical="center"/>
    </xf>
    <xf numFmtId="197" fontId="66" fillId="0" borderId="0" xfId="102" applyNumberFormat="1" applyFont="1" applyAlignment="1">
      <alignment vertical="center"/>
    </xf>
    <xf numFmtId="0" fontId="64" fillId="0" borderId="0" xfId="103" applyFont="1"/>
    <xf numFmtId="0" fontId="64" fillId="0" borderId="0" xfId="103" applyFont="1" applyAlignment="1">
      <alignment horizontal="center"/>
    </xf>
    <xf numFmtId="0" fontId="68" fillId="0" borderId="65" xfId="103" applyFont="1" applyBorder="1" applyAlignment="1">
      <alignment horizontal="right" vertical="center"/>
    </xf>
    <xf numFmtId="199" fontId="64" fillId="0" borderId="36" xfId="104" applyNumberFormat="1" applyFont="1" applyBorder="1" applyAlignment="1">
      <alignment vertical="center"/>
    </xf>
    <xf numFmtId="0" fontId="64" fillId="0" borderId="7" xfId="103" applyFont="1" applyBorder="1" applyAlignment="1">
      <alignment horizontal="left" vertical="center"/>
    </xf>
    <xf numFmtId="195" fontId="64" fillId="0" borderId="3" xfId="104" applyNumberFormat="1" applyFont="1" applyBorder="1" applyAlignment="1">
      <alignment horizontal="center" vertical="center"/>
    </xf>
    <xf numFmtId="0" fontId="66" fillId="0" borderId="3" xfId="103" applyFont="1" applyBorder="1" applyAlignment="1">
      <alignment vertical="center"/>
    </xf>
    <xf numFmtId="0" fontId="66" fillId="0" borderId="4" xfId="103" applyFont="1" applyBorder="1" applyAlignment="1">
      <alignment horizontal="right" vertical="center"/>
    </xf>
    <xf numFmtId="199" fontId="64" fillId="0" borderId="5" xfId="104" applyNumberFormat="1" applyFont="1" applyBorder="1" applyAlignment="1">
      <alignment vertical="center"/>
    </xf>
    <xf numFmtId="0" fontId="64" fillId="0" borderId="0" xfId="100" applyFont="1" applyAlignment="1">
      <alignment horizontal="center" vertical="center"/>
    </xf>
    <xf numFmtId="9" fontId="64" fillId="0" borderId="3" xfId="104" applyNumberFormat="1" applyFont="1" applyBorder="1" applyAlignment="1">
      <alignment horizontal="center" vertical="center"/>
    </xf>
    <xf numFmtId="199" fontId="64" fillId="0" borderId="3" xfId="104" applyNumberFormat="1" applyFont="1" applyBorder="1" applyAlignment="1">
      <alignment vertical="center"/>
    </xf>
    <xf numFmtId="0" fontId="64" fillId="0" borderId="4" xfId="103" applyFont="1" applyBorder="1" applyAlignment="1">
      <alignment vertical="center"/>
    </xf>
    <xf numFmtId="0" fontId="66" fillId="0" borderId="7" xfId="103" applyFont="1" applyBorder="1" applyAlignment="1">
      <alignment horizontal="left" vertical="center"/>
    </xf>
    <xf numFmtId="199" fontId="66" fillId="0" borderId="5" xfId="104" applyNumberFormat="1" applyFont="1" applyBorder="1" applyAlignment="1">
      <alignment vertical="center"/>
    </xf>
    <xf numFmtId="0" fontId="64" fillId="0" borderId="7" xfId="103" applyFont="1" applyBorder="1" applyAlignment="1">
      <alignment horizontal="justify" vertical="center" wrapText="1"/>
    </xf>
    <xf numFmtId="0" fontId="64" fillId="0" borderId="1" xfId="104" applyNumberFormat="1" applyFont="1" applyBorder="1" applyAlignment="1">
      <alignment horizontal="center" vertical="center"/>
    </xf>
    <xf numFmtId="199" fontId="64" fillId="0" borderId="1" xfId="104" applyNumberFormat="1" applyFont="1" applyBorder="1" applyAlignment="1">
      <alignment horizontal="center" vertical="center"/>
    </xf>
    <xf numFmtId="0" fontId="68" fillId="0" borderId="4" xfId="103" applyFont="1" applyBorder="1" applyAlignment="1">
      <alignment horizontal="center" vertical="center"/>
    </xf>
    <xf numFmtId="0" fontId="64" fillId="0" borderId="7" xfId="103" applyFont="1" applyBorder="1" applyAlignment="1">
      <alignment horizontal="left" vertical="center" wrapText="1"/>
    </xf>
    <xf numFmtId="0" fontId="64" fillId="0" borderId="4" xfId="103" applyFont="1" applyBorder="1" applyAlignment="1">
      <alignment horizontal="right" vertical="center"/>
    </xf>
    <xf numFmtId="0" fontId="64" fillId="0" borderId="2" xfId="103" applyFont="1" applyBorder="1" applyAlignment="1">
      <alignment horizontal="center" vertical="center" wrapText="1"/>
    </xf>
    <xf numFmtId="0" fontId="66" fillId="0" borderId="7" xfId="103" applyFont="1" applyBorder="1" applyAlignment="1">
      <alignment horizontal="left" vertical="center" wrapText="1"/>
    </xf>
    <xf numFmtId="0" fontId="66" fillId="0" borderId="66" xfId="103" applyFont="1" applyBorder="1" applyAlignment="1">
      <alignment horizontal="left" vertical="center"/>
    </xf>
    <xf numFmtId="9" fontId="64" fillId="0" borderId="74" xfId="104" applyNumberFormat="1" applyFont="1" applyBorder="1" applyAlignment="1">
      <alignment horizontal="center" vertical="center"/>
    </xf>
    <xf numFmtId="199" fontId="66" fillId="0" borderId="74" xfId="104" applyNumberFormat="1" applyFont="1" applyBorder="1" applyAlignment="1">
      <alignment vertical="center"/>
    </xf>
    <xf numFmtId="0" fontId="64" fillId="0" borderId="67" xfId="103" applyFont="1" applyBorder="1" applyAlignment="1">
      <alignment vertical="center"/>
    </xf>
    <xf numFmtId="2" fontId="64" fillId="0" borderId="0" xfId="103" applyNumberFormat="1" applyFont="1"/>
    <xf numFmtId="199" fontId="64" fillId="0" borderId="0" xfId="104" applyNumberFormat="1" applyFont="1"/>
    <xf numFmtId="39" fontId="66" fillId="0" borderId="0" xfId="104" applyNumberFormat="1" applyFont="1" applyAlignment="1">
      <alignment vertical="center"/>
    </xf>
    <xf numFmtId="0" fontId="66" fillId="0" borderId="38" xfId="32" applyFont="1" applyBorder="1" applyAlignment="1">
      <alignment vertical="center"/>
    </xf>
    <xf numFmtId="0" fontId="64" fillId="0" borderId="65" xfId="32" applyFont="1" applyBorder="1" applyAlignment="1">
      <alignment vertical="center"/>
    </xf>
    <xf numFmtId="0" fontId="64" fillId="0" borderId="80" xfId="32" applyFont="1" applyBorder="1" applyAlignment="1">
      <alignment vertical="center"/>
    </xf>
    <xf numFmtId="200" fontId="64" fillId="0" borderId="89" xfId="66" applyNumberFormat="1" applyFont="1" applyBorder="1"/>
    <xf numFmtId="197" fontId="66" fillId="4" borderId="71" xfId="105" applyNumberFormat="1" applyFont="1" applyFill="1" applyBorder="1" applyAlignment="1">
      <alignment horizontal="center" vertical="center"/>
    </xf>
    <xf numFmtId="202" fontId="64" fillId="0" borderId="89" xfId="66" applyNumberFormat="1" applyFont="1" applyBorder="1"/>
    <xf numFmtId="197" fontId="66" fillId="4" borderId="1" xfId="105" applyNumberFormat="1" applyFont="1" applyFill="1" applyBorder="1" applyAlignment="1">
      <alignment horizontal="center" vertical="center"/>
    </xf>
    <xf numFmtId="0" fontId="69" fillId="0" borderId="0" xfId="66" applyFont="1"/>
    <xf numFmtId="0" fontId="64" fillId="0" borderId="93" xfId="66" applyFont="1" applyBorder="1"/>
    <xf numFmtId="0" fontId="64" fillId="0" borderId="94" xfId="12" applyFont="1" applyBorder="1"/>
    <xf numFmtId="0" fontId="64" fillId="0" borderId="94" xfId="12" applyFont="1" applyBorder="1" applyAlignment="1">
      <alignment horizontal="center"/>
    </xf>
    <xf numFmtId="203" fontId="64" fillId="0" borderId="94" xfId="1" applyNumberFormat="1" applyFont="1" applyBorder="1"/>
    <xf numFmtId="0" fontId="64" fillId="0" borderId="95" xfId="12" applyFont="1" applyBorder="1"/>
    <xf numFmtId="0" fontId="65" fillId="0" borderId="0" xfId="12" applyFont="1" applyAlignment="1">
      <alignment horizontal="center"/>
    </xf>
    <xf numFmtId="0" fontId="31" fillId="5" borderId="6" xfId="11" applyFont="1" applyFill="1" applyBorder="1" applyAlignment="1">
      <alignment horizontal="center" vertical="center" wrapText="1"/>
    </xf>
    <xf numFmtId="0" fontId="31" fillId="5" borderId="1" xfId="11" applyFont="1" applyFill="1" applyBorder="1" applyAlignment="1">
      <alignment horizontal="center" vertical="center" wrapText="1"/>
    </xf>
    <xf numFmtId="0" fontId="40" fillId="5" borderId="1" xfId="11" applyFont="1" applyFill="1" applyBorder="1" applyAlignment="1">
      <alignment horizontal="center" vertical="center" wrapText="1"/>
    </xf>
    <xf numFmtId="3" fontId="31" fillId="5" borderId="1" xfId="11" applyNumberFormat="1" applyFont="1" applyFill="1" applyBorder="1" applyAlignment="1">
      <alignment horizontal="center" vertical="center" wrapText="1"/>
    </xf>
    <xf numFmtId="174" fontId="31" fillId="5" borderId="5" xfId="11" applyNumberFormat="1" applyFont="1" applyFill="1" applyBorder="1" applyAlignment="1">
      <alignment horizontal="center" vertical="center" wrapText="1"/>
    </xf>
    <xf numFmtId="0" fontId="31" fillId="5" borderId="1" xfId="11" applyFont="1" applyFill="1" applyBorder="1" applyAlignment="1">
      <alignment horizontal="left" vertical="center" wrapText="1"/>
    </xf>
    <xf numFmtId="0" fontId="31" fillId="5" borderId="15" xfId="11" applyFont="1" applyFill="1" applyBorder="1" applyAlignment="1">
      <alignment horizontal="center" vertical="center" wrapText="1"/>
    </xf>
    <xf numFmtId="0" fontId="41" fillId="5" borderId="6" xfId="55" applyFont="1" applyFill="1" applyBorder="1" applyAlignment="1">
      <alignment horizontal="center" vertical="center" wrapText="1"/>
    </xf>
    <xf numFmtId="0" fontId="24" fillId="5" borderId="1" xfId="32" applyFill="1" applyBorder="1" applyAlignment="1">
      <alignment vertical="center" wrapText="1"/>
    </xf>
    <xf numFmtId="0" fontId="41" fillId="5" borderId="15" xfId="32" applyFont="1" applyFill="1" applyBorder="1" applyAlignment="1">
      <alignment horizontal="center" vertical="center"/>
    </xf>
    <xf numFmtId="0" fontId="24" fillId="5" borderId="1" xfId="32" applyFill="1" applyBorder="1" applyAlignment="1">
      <alignment horizontal="center" vertical="center"/>
    </xf>
    <xf numFmtId="4" fontId="41" fillId="5" borderId="15" xfId="32" applyNumberFormat="1" applyFont="1" applyFill="1" applyBorder="1" applyAlignment="1">
      <alignment horizontal="center" vertical="center"/>
    </xf>
    <xf numFmtId="3" fontId="41" fillId="5" borderId="5" xfId="32" applyNumberFormat="1" applyFont="1" applyFill="1" applyBorder="1" applyAlignment="1">
      <alignment horizontal="right" vertical="center"/>
    </xf>
    <xf numFmtId="42" fontId="41" fillId="5" borderId="15" xfId="38" applyFont="1" applyFill="1" applyBorder="1" applyAlignment="1">
      <alignment horizontal="center" vertical="center"/>
    </xf>
    <xf numFmtId="3" fontId="41" fillId="5" borderId="15" xfId="32" applyNumberFormat="1" applyFont="1" applyFill="1" applyBorder="1" applyAlignment="1">
      <alignment horizontal="center" vertical="center"/>
    </xf>
    <xf numFmtId="0" fontId="31" fillId="0" borderId="1" xfId="32" applyFont="1" applyBorder="1" applyAlignment="1">
      <alignment horizontal="left" vertical="center" wrapText="1"/>
    </xf>
    <xf numFmtId="0" fontId="25" fillId="5" borderId="0" xfId="15" applyFill="1" applyAlignment="1">
      <alignment vertical="center"/>
    </xf>
    <xf numFmtId="0" fontId="31" fillId="5" borderId="1" xfId="32" applyFont="1" applyFill="1" applyBorder="1" applyAlignment="1">
      <alignment horizontal="left" vertical="center" wrapText="1"/>
    </xf>
    <xf numFmtId="0" fontId="25" fillId="5" borderId="0" xfId="15" applyFill="1" applyAlignment="1">
      <alignment horizontal="left" vertical="center"/>
    </xf>
    <xf numFmtId="42" fontId="49" fillId="5" borderId="0" xfId="38" applyFont="1" applyFill="1" applyAlignment="1">
      <alignment vertical="center"/>
    </xf>
    <xf numFmtId="0" fontId="24" fillId="5" borderId="6" xfId="93" applyFont="1" applyFill="1" applyBorder="1" applyAlignment="1">
      <alignment horizontal="justify" vertical="center" wrapText="1"/>
    </xf>
    <xf numFmtId="0" fontId="24" fillId="5" borderId="1" xfId="93" applyFont="1" applyFill="1" applyBorder="1" applyAlignment="1">
      <alignment horizontal="center" vertical="center" wrapText="1"/>
    </xf>
    <xf numFmtId="42" fontId="24" fillId="5" borderId="1" xfId="49" applyFill="1" applyBorder="1" applyAlignment="1">
      <alignment vertical="center"/>
    </xf>
    <xf numFmtId="42" fontId="24" fillId="5" borderId="0" xfId="49" applyFill="1" applyAlignment="1">
      <alignment vertical="center"/>
    </xf>
    <xf numFmtId="0" fontId="50" fillId="5" borderId="1" xfId="93" applyFont="1" applyFill="1" applyBorder="1" applyAlignment="1">
      <alignment horizontal="center" vertical="center" wrapText="1"/>
    </xf>
    <xf numFmtId="42" fontId="24" fillId="5" borderId="1" xfId="49" applyFill="1" applyBorder="1" applyAlignment="1">
      <alignment horizontal="right" vertical="center"/>
    </xf>
    <xf numFmtId="0" fontId="35" fillId="5" borderId="11" xfId="94" applyFont="1" applyFill="1" applyBorder="1" applyAlignment="1">
      <alignment vertical="center" wrapText="1"/>
    </xf>
    <xf numFmtId="0" fontId="35" fillId="5" borderId="1" xfId="94" applyFont="1" applyFill="1" applyBorder="1" applyAlignment="1">
      <alignment horizontal="center" vertical="center"/>
    </xf>
    <xf numFmtId="0" fontId="35" fillId="5" borderId="6" xfId="94" applyFont="1" applyFill="1" applyBorder="1" applyAlignment="1">
      <alignment vertical="center" wrapText="1"/>
    </xf>
    <xf numFmtId="0" fontId="24" fillId="5" borderId="6" xfId="98" applyFont="1" applyFill="1" applyBorder="1" applyAlignment="1">
      <alignment vertical="center" wrapText="1"/>
    </xf>
    <xf numFmtId="0" fontId="24" fillId="5" borderId="1" xfId="98" applyFont="1" applyFill="1" applyBorder="1" applyAlignment="1">
      <alignment horizontal="center" vertical="center"/>
    </xf>
    <xf numFmtId="0" fontId="24" fillId="5" borderId="3" xfId="93" applyFont="1" applyFill="1" applyBorder="1" applyAlignment="1">
      <alignment horizontal="center" vertical="center" wrapText="1"/>
    </xf>
    <xf numFmtId="42" fontId="24" fillId="5" borderId="1" xfId="49" applyFill="1" applyBorder="1" applyAlignment="1">
      <alignment horizontal="justify" vertical="center" wrapText="1"/>
    </xf>
    <xf numFmtId="0" fontId="24" fillId="5" borderId="37" xfId="93" applyFont="1" applyFill="1" applyBorder="1" applyAlignment="1">
      <alignment horizontal="justify" vertical="center" wrapText="1"/>
    </xf>
    <xf numFmtId="0" fontId="24" fillId="5" borderId="83" xfId="93" applyFont="1" applyFill="1" applyBorder="1" applyAlignment="1">
      <alignment horizontal="center" vertical="center" wrapText="1"/>
    </xf>
    <xf numFmtId="0" fontId="24" fillId="5" borderId="15" xfId="93" applyFont="1" applyFill="1" applyBorder="1" applyAlignment="1">
      <alignment horizontal="center" vertical="center" wrapText="1"/>
    </xf>
    <xf numFmtId="42" fontId="24" fillId="5" borderId="15" xfId="49" applyFill="1" applyBorder="1" applyAlignment="1">
      <alignment horizontal="justify" vertical="center" wrapText="1"/>
    </xf>
    <xf numFmtId="42" fontId="35" fillId="5" borderId="15" xfId="49" applyFont="1" applyFill="1" applyBorder="1" applyAlignment="1">
      <alignment vertical="center"/>
    </xf>
    <xf numFmtId="42" fontId="24" fillId="5" borderId="1" xfId="49" applyFill="1" applyBorder="1" applyAlignment="1">
      <alignment horizontal="center" vertical="center"/>
    </xf>
    <xf numFmtId="0" fontId="0" fillId="5" borderId="6" xfId="93" applyFont="1" applyFill="1" applyBorder="1" applyAlignment="1">
      <alignment horizontal="justify" vertical="center" wrapText="1"/>
    </xf>
    <xf numFmtId="0" fontId="62" fillId="5" borderId="1" xfId="93" applyFont="1" applyFill="1" applyBorder="1" applyAlignment="1">
      <alignment horizontal="center" vertical="center" wrapText="1"/>
    </xf>
    <xf numFmtId="0" fontId="24" fillId="5" borderId="6" xfId="93" applyFont="1" applyFill="1" applyBorder="1" applyAlignment="1">
      <alignment horizontal="left" vertical="center" wrapText="1"/>
    </xf>
    <xf numFmtId="42" fontId="24" fillId="5" borderId="1" xfId="49" applyFill="1" applyBorder="1" applyAlignment="1">
      <alignment horizontal="left" vertical="center" wrapText="1"/>
    </xf>
    <xf numFmtId="41" fontId="24" fillId="5" borderId="1" xfId="95" applyFont="1" applyFill="1" applyBorder="1" applyAlignment="1">
      <alignment horizontal="center" vertical="center"/>
    </xf>
    <xf numFmtId="193" fontId="62" fillId="5" borderId="1" xfId="95" applyNumberFormat="1" applyFont="1" applyFill="1" applyBorder="1" applyAlignment="1">
      <alignment horizontal="center" vertical="center"/>
    </xf>
    <xf numFmtId="0" fontId="66" fillId="17" borderId="11" xfId="32" applyFont="1" applyFill="1" applyBorder="1" applyAlignment="1">
      <alignment vertical="center"/>
    </xf>
    <xf numFmtId="0" fontId="66" fillId="17" borderId="0" xfId="32" applyFont="1" applyFill="1" applyAlignment="1">
      <alignment vertical="center"/>
    </xf>
    <xf numFmtId="0" fontId="66" fillId="17" borderId="10" xfId="32" applyFont="1" applyFill="1" applyBorder="1" applyAlignment="1">
      <alignment vertical="center"/>
    </xf>
    <xf numFmtId="10" fontId="64" fillId="5" borderId="5" xfId="21" applyNumberFormat="1" applyFont="1" applyFill="1" applyBorder="1" applyAlignment="1">
      <alignment horizontal="center" vertical="center"/>
    </xf>
    <xf numFmtId="42" fontId="65" fillId="0" borderId="0" xfId="38" applyFont="1"/>
    <xf numFmtId="44" fontId="66" fillId="0" borderId="0" xfId="32" applyNumberFormat="1" applyFont="1" applyAlignment="1">
      <alignment vertical="center"/>
    </xf>
    <xf numFmtId="165" fontId="64" fillId="0" borderId="1" xfId="48" applyFont="1" applyBorder="1" applyAlignment="1">
      <alignment horizontal="right" vertical="center" wrapText="1"/>
    </xf>
    <xf numFmtId="165" fontId="64" fillId="0" borderId="1" xfId="48" quotePrefix="1" applyFont="1" applyBorder="1" applyAlignment="1">
      <alignment horizontal="right" vertical="center" wrapText="1"/>
    </xf>
    <xf numFmtId="42" fontId="64" fillId="0" borderId="1" xfId="38" applyFont="1" applyBorder="1" applyAlignment="1">
      <alignment horizontal="center" vertical="center"/>
    </xf>
    <xf numFmtId="184" fontId="64" fillId="0" borderId="1" xfId="38" applyNumberFormat="1" applyFont="1" applyBorder="1" applyAlignment="1">
      <alignment horizontal="center" vertical="center"/>
    </xf>
    <xf numFmtId="0" fontId="64" fillId="0" borderId="1" xfId="101" applyFont="1" applyBorder="1" applyAlignment="1">
      <alignment horizontal="center" vertical="center" wrapText="1"/>
    </xf>
    <xf numFmtId="3" fontId="64" fillId="0" borderId="1" xfId="100" applyNumberFormat="1" applyFont="1" applyBorder="1" applyAlignment="1">
      <alignment horizontal="center" vertical="center"/>
    </xf>
    <xf numFmtId="3" fontId="64" fillId="0" borderId="1" xfId="32" applyNumberFormat="1" applyFont="1" applyBorder="1" applyAlignment="1">
      <alignment horizontal="left" vertical="center" wrapText="1"/>
    </xf>
    <xf numFmtId="3" fontId="64" fillId="0" borderId="1" xfId="32" applyNumberFormat="1" applyFont="1" applyBorder="1" applyAlignment="1">
      <alignment horizontal="center" vertical="center"/>
    </xf>
    <xf numFmtId="42" fontId="66" fillId="0" borderId="1" xfId="38" applyFont="1" applyBorder="1" applyAlignment="1">
      <alignment horizontal="center" vertical="center"/>
    </xf>
    <xf numFmtId="0" fontId="66" fillId="17" borderId="20" xfId="32" applyFont="1" applyFill="1" applyBorder="1" applyAlignment="1">
      <alignment vertical="center"/>
    </xf>
    <xf numFmtId="0" fontId="66" fillId="17" borderId="13" xfId="32" applyFont="1" applyFill="1" applyBorder="1" applyAlignment="1">
      <alignment vertical="center"/>
    </xf>
    <xf numFmtId="0" fontId="66" fillId="17" borderId="21" xfId="32" applyFont="1" applyFill="1" applyBorder="1" applyAlignment="1">
      <alignment vertical="center"/>
    </xf>
    <xf numFmtId="49" fontId="41" fillId="0" borderId="1" xfId="18" applyNumberFormat="1" applyFont="1" applyBorder="1" applyAlignment="1">
      <alignment horizontal="center" vertical="center"/>
    </xf>
    <xf numFmtId="0" fontId="64" fillId="0" borderId="34" xfId="32" applyFont="1" applyBorder="1" applyAlignment="1">
      <alignment horizontal="center" vertical="center"/>
    </xf>
    <xf numFmtId="49" fontId="41" fillId="0" borderId="35" xfId="18" applyNumberFormat="1" applyFont="1" applyBorder="1" applyAlignment="1">
      <alignment horizontal="center" vertical="center"/>
    </xf>
    <xf numFmtId="3" fontId="41" fillId="0" borderId="35" xfId="18" applyNumberFormat="1" applyFont="1" applyBorder="1" applyAlignment="1">
      <alignment horizontal="justify" vertical="center"/>
    </xf>
    <xf numFmtId="3" fontId="64" fillId="0" borderId="35" xfId="100" applyNumberFormat="1" applyFont="1" applyBorder="1" applyAlignment="1">
      <alignment horizontal="center" vertical="center"/>
    </xf>
    <xf numFmtId="4" fontId="64" fillId="0" borderId="35" xfId="37" applyNumberFormat="1" applyFont="1" applyBorder="1" applyAlignment="1">
      <alignment vertical="center" wrapText="1"/>
    </xf>
    <xf numFmtId="168" fontId="64" fillId="0" borderId="35" xfId="6" applyNumberFormat="1" applyFont="1" applyBorder="1" applyAlignment="1">
      <alignment horizontal="right" vertical="center" wrapText="1"/>
    </xf>
    <xf numFmtId="0" fontId="64" fillId="0" borderId="72" xfId="32" applyFont="1" applyBorder="1" applyAlignment="1">
      <alignment horizontal="center" vertical="center"/>
    </xf>
    <xf numFmtId="0" fontId="64" fillId="0" borderId="63" xfId="100" applyFont="1" applyBorder="1" applyAlignment="1">
      <alignment horizontal="center" vertical="center"/>
    </xf>
    <xf numFmtId="0" fontId="64" fillId="0" borderId="63" xfId="100" applyFont="1" applyBorder="1" applyAlignment="1">
      <alignment horizontal="left" vertical="center"/>
    </xf>
    <xf numFmtId="4" fontId="64" fillId="0" borderId="63" xfId="37" applyNumberFormat="1" applyFont="1" applyBorder="1" applyAlignment="1">
      <alignment vertical="center" wrapText="1"/>
    </xf>
    <xf numFmtId="168" fontId="64" fillId="0" borderId="63" xfId="6" applyNumberFormat="1" applyFont="1" applyBorder="1" applyAlignment="1">
      <alignment horizontal="right" vertical="center" wrapText="1"/>
    </xf>
    <xf numFmtId="0" fontId="41" fillId="0" borderId="1" xfId="18" applyFont="1" applyBorder="1" applyAlignment="1">
      <alignment horizontal="center" vertical="center"/>
    </xf>
    <xf numFmtId="4" fontId="64" fillId="0" borderId="77" xfId="37" applyNumberFormat="1" applyFont="1" applyBorder="1" applyAlignment="1">
      <alignment vertical="center" wrapText="1"/>
    </xf>
    <xf numFmtId="0" fontId="64" fillId="0" borderId="68" xfId="32" applyFont="1" applyBorder="1" applyAlignment="1">
      <alignment horizontal="center" vertical="center"/>
    </xf>
    <xf numFmtId="0" fontId="41" fillId="0" borderId="69" xfId="18" applyFont="1" applyBorder="1" applyAlignment="1">
      <alignment horizontal="center" vertical="center"/>
    </xf>
    <xf numFmtId="3" fontId="64" fillId="0" borderId="69" xfId="32" applyNumberFormat="1" applyFont="1" applyBorder="1" applyAlignment="1">
      <alignment horizontal="left" vertical="center" wrapText="1"/>
    </xf>
    <xf numFmtId="3" fontId="64" fillId="0" borderId="69" xfId="32" applyNumberFormat="1" applyFont="1" applyBorder="1" applyAlignment="1">
      <alignment horizontal="center" vertical="center"/>
    </xf>
    <xf numFmtId="4" fontId="64" fillId="0" borderId="69" xfId="37" applyNumberFormat="1" applyFont="1" applyBorder="1" applyAlignment="1">
      <alignment vertical="center" wrapText="1"/>
    </xf>
    <xf numFmtId="0" fontId="41" fillId="0" borderId="1" xfId="18" applyFont="1" applyBorder="1" applyAlignment="1">
      <alignment horizontal="center" vertical="center" wrapText="1"/>
    </xf>
    <xf numFmtId="0" fontId="41" fillId="0" borderId="35" xfId="18" applyFont="1" applyBorder="1" applyAlignment="1">
      <alignment horizontal="center" vertical="center"/>
    </xf>
    <xf numFmtId="3" fontId="64" fillId="0" borderId="35" xfId="32" applyNumberFormat="1" applyFont="1" applyBorder="1" applyAlignment="1">
      <alignment horizontal="left" vertical="center" wrapText="1"/>
    </xf>
    <xf numFmtId="3" fontId="64" fillId="0" borderId="35" xfId="32" applyNumberFormat="1" applyFont="1" applyBorder="1" applyAlignment="1">
      <alignment horizontal="center" vertical="center"/>
    </xf>
    <xf numFmtId="0" fontId="64" fillId="0" borderId="72" xfId="101" applyFont="1" applyBorder="1" applyAlignment="1">
      <alignment horizontal="center" vertical="center"/>
    </xf>
    <xf numFmtId="49" fontId="37" fillId="0" borderId="63" xfId="0" applyNumberFormat="1" applyFont="1" applyBorder="1" applyAlignment="1">
      <alignment horizontal="center" vertical="center"/>
    </xf>
    <xf numFmtId="3" fontId="64" fillId="0" borderId="63" xfId="32" applyNumberFormat="1" applyFont="1" applyBorder="1" applyAlignment="1">
      <alignment horizontal="left" vertical="center" wrapText="1"/>
    </xf>
    <xf numFmtId="3" fontId="64" fillId="0" borderId="63" xfId="32" applyNumberFormat="1" applyFont="1" applyBorder="1" applyAlignment="1">
      <alignment horizontal="center" vertical="center"/>
    </xf>
    <xf numFmtId="0" fontId="41" fillId="0" borderId="1" xfId="0" applyFont="1" applyBorder="1" applyAlignment="1">
      <alignment vertical="center" wrapText="1"/>
    </xf>
    <xf numFmtId="0" fontId="37" fillId="0" borderId="1" xfId="0" applyFont="1" applyBorder="1" applyAlignment="1">
      <alignment vertical="center" wrapText="1"/>
    </xf>
    <xf numFmtId="42" fontId="65" fillId="0" borderId="0" xfId="12" applyNumberFormat="1" applyFont="1"/>
    <xf numFmtId="167" fontId="64" fillId="0" borderId="36" xfId="6" applyNumberFormat="1" applyFont="1" applyBorder="1" applyAlignment="1">
      <alignment horizontal="right" vertical="center" wrapText="1"/>
    </xf>
    <xf numFmtId="167" fontId="64" fillId="0" borderId="5" xfId="6" applyNumberFormat="1" applyFont="1" applyBorder="1" applyAlignment="1">
      <alignment horizontal="right" vertical="center" wrapText="1"/>
    </xf>
    <xf numFmtId="167" fontId="66" fillId="0" borderId="64" xfId="6" applyNumberFormat="1" applyFont="1" applyBorder="1" applyAlignment="1">
      <alignment horizontal="right" vertical="center" wrapText="1"/>
    </xf>
    <xf numFmtId="167" fontId="64" fillId="0" borderId="70" xfId="6" applyNumberFormat="1" applyFont="1" applyBorder="1" applyAlignment="1">
      <alignment horizontal="right" vertical="center" wrapText="1"/>
    </xf>
    <xf numFmtId="167" fontId="66" fillId="0" borderId="73" xfId="37" applyNumberFormat="1" applyFont="1" applyBorder="1" applyAlignment="1">
      <alignment horizontal="right" vertical="center"/>
    </xf>
    <xf numFmtId="167" fontId="64" fillId="0" borderId="64" xfId="6" applyNumberFormat="1" applyFont="1" applyBorder="1" applyAlignment="1">
      <alignment horizontal="right" vertical="center" wrapText="1"/>
    </xf>
    <xf numFmtId="167" fontId="64" fillId="0" borderId="1" xfId="6" applyNumberFormat="1" applyFont="1" applyBorder="1" applyAlignment="1">
      <alignment horizontal="right" vertical="center" wrapText="1"/>
    </xf>
    <xf numFmtId="167" fontId="66" fillId="0" borderId="45" xfId="37" applyNumberFormat="1" applyFont="1" applyBorder="1" applyAlignment="1">
      <alignment horizontal="right" vertical="center"/>
    </xf>
    <xf numFmtId="167" fontId="66" fillId="17" borderId="44" xfId="32" applyNumberFormat="1" applyFont="1" applyFill="1" applyBorder="1" applyAlignment="1">
      <alignment vertical="center"/>
    </xf>
    <xf numFmtId="165" fontId="65" fillId="0" borderId="0" xfId="12" applyNumberFormat="1" applyFont="1"/>
    <xf numFmtId="168" fontId="66" fillId="17" borderId="44" xfId="32" applyNumberFormat="1" applyFont="1" applyFill="1" applyBorder="1" applyAlignment="1">
      <alignment vertical="center"/>
    </xf>
    <xf numFmtId="184" fontId="65" fillId="0" borderId="0" xfId="12" applyNumberFormat="1" applyFont="1"/>
    <xf numFmtId="184" fontId="70" fillId="0" borderId="0" xfId="12" applyNumberFormat="1" applyFont="1"/>
    <xf numFmtId="189" fontId="64" fillId="0" borderId="3" xfId="48" applyNumberFormat="1" applyFont="1" applyBorder="1" applyAlignment="1">
      <alignment vertical="center"/>
    </xf>
    <xf numFmtId="204" fontId="66" fillId="0" borderId="0" xfId="66" applyNumberFormat="1" applyFont="1"/>
    <xf numFmtId="184" fontId="41" fillId="0" borderId="1" xfId="38" applyNumberFormat="1" applyFont="1" applyBorder="1" applyAlignment="1" applyProtection="1">
      <alignment horizontal="right" vertical="center"/>
      <protection locked="0"/>
    </xf>
    <xf numFmtId="205" fontId="67" fillId="0" borderId="0" xfId="21" applyNumberFormat="1" applyFont="1"/>
    <xf numFmtId="174" fontId="67" fillId="0" borderId="0" xfId="66" applyNumberFormat="1" applyFont="1"/>
    <xf numFmtId="186" fontId="67" fillId="0" borderId="0" xfId="66" applyNumberFormat="1" applyFont="1"/>
    <xf numFmtId="206" fontId="67" fillId="0" borderId="0" xfId="66" applyNumberFormat="1" applyFont="1"/>
    <xf numFmtId="168" fontId="67" fillId="0" borderId="0" xfId="66" applyNumberFormat="1" applyFont="1"/>
    <xf numFmtId="184" fontId="64" fillId="0" borderId="1" xfId="38" applyNumberFormat="1" applyFont="1" applyFill="1" applyBorder="1" applyAlignment="1">
      <alignment horizontal="center" vertical="center"/>
    </xf>
    <xf numFmtId="168" fontId="64" fillId="0" borderId="69" xfId="6" applyNumberFormat="1" applyFont="1" applyFill="1" applyBorder="1" applyAlignment="1">
      <alignment horizontal="right" vertical="center" wrapText="1"/>
    </xf>
    <xf numFmtId="168" fontId="64" fillId="0" borderId="1" xfId="6" applyNumberFormat="1" applyFont="1" applyFill="1" applyBorder="1" applyAlignment="1">
      <alignment horizontal="right" vertical="center" wrapText="1"/>
    </xf>
    <xf numFmtId="168" fontId="64" fillId="0" borderId="63" xfId="6" applyNumberFormat="1" applyFont="1" applyFill="1" applyBorder="1" applyAlignment="1">
      <alignment horizontal="right" vertical="center" wrapText="1"/>
    </xf>
    <xf numFmtId="196" fontId="67" fillId="0" borderId="0" xfId="66" applyNumberFormat="1" applyFont="1"/>
    <xf numFmtId="44" fontId="41" fillId="0" borderId="0" xfId="0" applyNumberFormat="1" applyFont="1"/>
    <xf numFmtId="167" fontId="67" fillId="0" borderId="0" xfId="66" applyNumberFormat="1" applyFont="1"/>
    <xf numFmtId="184" fontId="31" fillId="18" borderId="64" xfId="38" applyNumberFormat="1" applyFont="1" applyFill="1" applyBorder="1" applyAlignment="1">
      <alignment horizontal="right" vertical="center" wrapText="1"/>
    </xf>
    <xf numFmtId="168" fontId="66" fillId="18" borderId="44" xfId="32" applyNumberFormat="1" applyFont="1" applyFill="1" applyBorder="1" applyAlignment="1">
      <alignment vertical="center"/>
    </xf>
    <xf numFmtId="0" fontId="41" fillId="0" borderId="18" xfId="0" applyFont="1" applyBorder="1" applyAlignment="1">
      <alignment horizontal="center" vertical="center"/>
    </xf>
    <xf numFmtId="184" fontId="31" fillId="0" borderId="69" xfId="38" applyNumberFormat="1" applyFont="1" applyBorder="1" applyAlignment="1">
      <alignment horizontal="left" vertical="center" wrapText="1"/>
    </xf>
    <xf numFmtId="42" fontId="41" fillId="5" borderId="1" xfId="38" applyFont="1" applyFill="1" applyBorder="1" applyAlignment="1" applyProtection="1">
      <alignment horizontal="right" vertical="center"/>
      <protection locked="0"/>
    </xf>
    <xf numFmtId="168" fontId="71" fillId="0" borderId="0" xfId="66" applyNumberFormat="1" applyFont="1"/>
    <xf numFmtId="10" fontId="72" fillId="5" borderId="5" xfId="21" applyNumberFormat="1" applyFont="1" applyFill="1" applyBorder="1" applyAlignment="1">
      <alignment horizontal="center" vertical="center"/>
    </xf>
    <xf numFmtId="0" fontId="24" fillId="0" borderId="1" xfId="32" applyBorder="1" applyAlignment="1">
      <alignment horizontal="left" vertical="center" wrapText="1"/>
    </xf>
    <xf numFmtId="0" fontId="64" fillId="4" borderId="20" xfId="121" applyFont="1" applyFill="1" applyBorder="1" applyAlignment="1">
      <alignment vertical="center" wrapText="1"/>
    </xf>
    <xf numFmtId="0" fontId="64" fillId="4" borderId="13" xfId="121" applyFont="1" applyFill="1" applyBorder="1" applyAlignment="1">
      <alignment horizontal="center" vertical="center" wrapText="1"/>
    </xf>
    <xf numFmtId="0" fontId="65" fillId="4" borderId="13" xfId="121" applyNumberFormat="1" applyFont="1" applyFill="1" applyBorder="1" applyAlignment="1">
      <alignment horizontal="center" vertical="center" wrapText="1"/>
    </xf>
    <xf numFmtId="0" fontId="65" fillId="4" borderId="13" xfId="121" applyNumberFormat="1" applyFont="1" applyFill="1" applyBorder="1" applyAlignment="1">
      <alignment horizontal="justify" vertical="center" wrapText="1"/>
    </xf>
    <xf numFmtId="0" fontId="65" fillId="4" borderId="13" xfId="121" applyNumberFormat="1" applyFont="1" applyFill="1" applyBorder="1" applyAlignment="1">
      <alignment vertical="center" wrapText="1"/>
    </xf>
    <xf numFmtId="0" fontId="65" fillId="4" borderId="21" xfId="121" applyNumberFormat="1" applyFont="1" applyFill="1" applyBorder="1" applyAlignment="1">
      <alignment vertical="center" wrapText="1"/>
    </xf>
    <xf numFmtId="0" fontId="65" fillId="4" borderId="0" xfId="121" applyNumberFormat="1" applyFont="1" applyFill="1" applyBorder="1" applyAlignment="1">
      <alignment vertical="center" wrapText="1"/>
    </xf>
    <xf numFmtId="0" fontId="64" fillId="4" borderId="0" xfId="121" applyFont="1" applyFill="1" applyBorder="1" applyAlignment="1">
      <alignment vertical="center" wrapText="1"/>
    </xf>
    <xf numFmtId="0" fontId="64" fillId="4" borderId="11" xfId="121" applyFont="1" applyFill="1" applyBorder="1" applyAlignment="1">
      <alignment vertical="center" wrapText="1"/>
    </xf>
    <xf numFmtId="0" fontId="75" fillId="0" borderId="0" xfId="122" applyAlignment="1">
      <alignment horizontal="center"/>
    </xf>
    <xf numFmtId="0" fontId="65" fillId="4" borderId="10" xfId="121" applyNumberFormat="1" applyFont="1" applyFill="1" applyBorder="1" applyAlignment="1">
      <alignment vertical="center" wrapText="1"/>
    </xf>
    <xf numFmtId="0" fontId="63" fillId="0" borderId="100" xfId="122" applyFont="1" applyBorder="1" applyAlignment="1">
      <alignment horizontal="justify" vertical="center" wrapText="1"/>
    </xf>
    <xf numFmtId="0" fontId="63" fillId="4" borderId="99" xfId="122" applyFont="1" applyFill="1" applyBorder="1" applyAlignment="1">
      <alignment horizontal="center" vertical="center" wrapText="1"/>
    </xf>
    <xf numFmtId="0" fontId="29" fillId="4" borderId="99" xfId="122" applyFont="1" applyFill="1" applyBorder="1" applyAlignment="1">
      <alignment horizontal="center" vertical="center" wrapText="1"/>
    </xf>
    <xf numFmtId="0" fontId="65" fillId="4" borderId="0" xfId="121" applyNumberFormat="1" applyFont="1" applyFill="1" applyBorder="1" applyAlignment="1">
      <alignment horizontal="center" vertical="center" wrapText="1"/>
    </xf>
    <xf numFmtId="0" fontId="65" fillId="4" borderId="0" xfId="121" applyNumberFormat="1" applyFont="1" applyFill="1" applyBorder="1" applyAlignment="1">
      <alignment horizontal="justify" vertical="center" wrapText="1"/>
    </xf>
    <xf numFmtId="0" fontId="64" fillId="4" borderId="0" xfId="121" applyFont="1" applyFill="1" applyBorder="1" applyAlignment="1">
      <alignment horizontal="center" vertical="center" wrapText="1"/>
    </xf>
    <xf numFmtId="0" fontId="65" fillId="4" borderId="11" xfId="121" applyNumberFormat="1" applyFont="1" applyFill="1" applyBorder="1" applyAlignment="1">
      <alignment horizontal="right" vertical="center" wrapText="1"/>
    </xf>
    <xf numFmtId="0" fontId="65" fillId="4" borderId="0" xfId="121" applyNumberFormat="1" applyFont="1" applyFill="1" applyBorder="1" applyAlignment="1">
      <alignment horizontal="right" vertical="center" wrapText="1"/>
    </xf>
    <xf numFmtId="0" fontId="76" fillId="0" borderId="24" xfId="121" quotePrefix="1" applyFont="1" applyFill="1" applyBorder="1" applyAlignment="1">
      <alignment horizontal="center" vertical="center" wrapText="1"/>
    </xf>
    <xf numFmtId="0" fontId="76" fillId="0" borderId="25" xfId="121" quotePrefix="1" applyFont="1" applyBorder="1" applyAlignment="1">
      <alignment horizontal="center" vertical="center" wrapText="1"/>
    </xf>
    <xf numFmtId="0" fontId="27" fillId="0" borderId="19" xfId="121" applyFont="1" applyBorder="1" applyAlignment="1">
      <alignment horizontal="center" vertical="center" wrapText="1"/>
    </xf>
    <xf numFmtId="197" fontId="27" fillId="3" borderId="5" xfId="123" applyNumberFormat="1" applyFont="1" applyFill="1" applyBorder="1" applyAlignment="1">
      <alignment vertical="center" wrapText="1"/>
    </xf>
    <xf numFmtId="197" fontId="38" fillId="3" borderId="64" xfId="121" applyNumberFormat="1" applyFont="1" applyFill="1" applyBorder="1" applyAlignment="1">
      <alignment vertical="center" wrapText="1"/>
    </xf>
    <xf numFmtId="2" fontId="27" fillId="0" borderId="1" xfId="121" applyNumberFormat="1" applyFont="1" applyBorder="1" applyAlignment="1">
      <alignment horizontal="center" vertical="center" wrapText="1"/>
    </xf>
    <xf numFmtId="169" fontId="38" fillId="3" borderId="36" xfId="125" applyFont="1" applyFill="1" applyBorder="1" applyAlignment="1">
      <alignment vertical="center" wrapText="1"/>
    </xf>
    <xf numFmtId="169" fontId="38" fillId="3" borderId="5" xfId="125" applyFont="1" applyFill="1" applyBorder="1" applyAlignment="1">
      <alignment vertical="center" wrapText="1"/>
    </xf>
    <xf numFmtId="169" fontId="38" fillId="3" borderId="5" xfId="127" applyFont="1" applyFill="1" applyBorder="1" applyAlignment="1">
      <alignment vertical="center" wrapText="1"/>
    </xf>
    <xf numFmtId="169" fontId="38" fillId="3" borderId="64" xfId="125" applyFont="1" applyFill="1" applyBorder="1" applyAlignment="1">
      <alignment vertical="center" wrapText="1"/>
    </xf>
    <xf numFmtId="0" fontId="27" fillId="4" borderId="20" xfId="121" applyFont="1" applyFill="1" applyBorder="1" applyAlignment="1">
      <alignment horizontal="justify" vertical="center" wrapText="1"/>
    </xf>
    <xf numFmtId="0" fontId="27" fillId="4" borderId="13" xfId="121" applyFont="1" applyFill="1" applyBorder="1" applyAlignment="1">
      <alignment horizontal="justify" vertical="center" wrapText="1"/>
    </xf>
    <xf numFmtId="0" fontId="27" fillId="4" borderId="21" xfId="121" applyFont="1" applyFill="1" applyBorder="1" applyAlignment="1">
      <alignment horizontal="justify" vertical="center" wrapText="1"/>
    </xf>
    <xf numFmtId="0" fontId="64" fillId="4" borderId="0" xfId="121" applyNumberFormat="1" applyFont="1" applyFill="1" applyBorder="1" applyAlignment="1">
      <alignment vertical="center" wrapText="1"/>
    </xf>
    <xf numFmtId="0" fontId="65" fillId="4" borderId="19" xfId="121" applyNumberFormat="1" applyFont="1" applyFill="1" applyBorder="1" applyAlignment="1">
      <alignment vertical="center" wrapText="1"/>
    </xf>
    <xf numFmtId="175" fontId="24" fillId="0" borderId="1" xfId="5" applyNumberFormat="1" applyBorder="1" applyAlignment="1">
      <alignment horizontal="center" vertical="center"/>
    </xf>
    <xf numFmtId="197" fontId="24" fillId="0" borderId="5" xfId="123" applyNumberFormat="1" applyFont="1" applyFill="1" applyBorder="1" applyAlignment="1">
      <alignment vertical="center" wrapText="1"/>
    </xf>
    <xf numFmtId="0" fontId="66" fillId="4" borderId="10" xfId="121" applyFont="1" applyFill="1" applyBorder="1" applyAlignment="1">
      <alignment horizontal="center" vertical="center" wrapText="1"/>
    </xf>
    <xf numFmtId="0" fontId="29" fillId="4" borderId="97" xfId="122" applyFont="1" applyFill="1" applyBorder="1" applyAlignment="1">
      <alignment horizontal="center" vertical="center" wrapText="1"/>
    </xf>
    <xf numFmtId="178" fontId="24" fillId="0" borderId="1" xfId="32" applyNumberFormat="1" applyBorder="1" applyAlignment="1">
      <alignment horizontal="center" vertical="center"/>
    </xf>
    <xf numFmtId="0" fontId="76" fillId="0" borderId="1" xfId="121" quotePrefix="1" applyFont="1" applyBorder="1" applyAlignment="1">
      <alignment horizontal="center" vertical="center" wrapText="1"/>
    </xf>
    <xf numFmtId="0" fontId="27" fillId="0" borderId="5" xfId="121" applyFont="1" applyBorder="1" applyAlignment="1">
      <alignment horizontal="center" vertical="center" wrapText="1"/>
    </xf>
    <xf numFmtId="0" fontId="75" fillId="0" borderId="21" xfId="122" applyBorder="1" applyAlignment="1">
      <alignment horizontal="center"/>
    </xf>
    <xf numFmtId="0" fontId="75" fillId="0" borderId="10" xfId="122" applyBorder="1" applyAlignment="1">
      <alignment horizontal="center"/>
    </xf>
    <xf numFmtId="0" fontId="78" fillId="4" borderId="10" xfId="121" applyNumberFormat="1" applyFont="1" applyFill="1" applyBorder="1" applyAlignment="1">
      <alignment horizontal="center" wrapText="1"/>
    </xf>
    <xf numFmtId="0" fontId="78" fillId="0" borderId="10" xfId="121" applyNumberFormat="1" applyFont="1" applyFill="1" applyBorder="1" applyAlignment="1">
      <alignment horizontal="center" wrapText="1"/>
    </xf>
    <xf numFmtId="42" fontId="65" fillId="4" borderId="10" xfId="126" applyFont="1" applyFill="1" applyBorder="1" applyAlignment="1">
      <alignment vertical="center" wrapText="1"/>
    </xf>
    <xf numFmtId="44" fontId="78" fillId="0" borderId="10" xfId="121" applyNumberFormat="1" applyFont="1" applyFill="1" applyBorder="1" applyAlignment="1">
      <alignment horizontal="center" wrapText="1"/>
    </xf>
    <xf numFmtId="0" fontId="79" fillId="0" borderId="0" xfId="61" applyFont="1"/>
    <xf numFmtId="0" fontId="27" fillId="0" borderId="0" xfId="61" applyFont="1"/>
    <xf numFmtId="0" fontId="27" fillId="0" borderId="11" xfId="33" applyFont="1" applyBorder="1" applyAlignment="1">
      <alignment horizontal="left" vertical="center"/>
    </xf>
    <xf numFmtId="0" fontId="27" fillId="0" borderId="0" xfId="50" applyFont="1" applyAlignment="1">
      <alignment vertical="center"/>
    </xf>
    <xf numFmtId="173" fontId="27" fillId="0" borderId="0" xfId="33" applyNumberFormat="1" applyFont="1" applyAlignment="1">
      <alignment horizontal="left" vertical="center"/>
    </xf>
    <xf numFmtId="0" fontId="27" fillId="0" borderId="11" xfId="33" applyFont="1" applyBorder="1" applyAlignment="1">
      <alignment horizontal="center" vertical="center"/>
    </xf>
    <xf numFmtId="0" fontId="27" fillId="0" borderId="0" xfId="0" applyFont="1"/>
    <xf numFmtId="0" fontId="27" fillId="0" borderId="11" xfId="0" applyFont="1" applyBorder="1"/>
    <xf numFmtId="4" fontId="24" fillId="0" borderId="10" xfId="32" applyNumberFormat="1" applyBorder="1"/>
    <xf numFmtId="0" fontId="27" fillId="0" borderId="11" xfId="33" applyFont="1" applyBorder="1" applyAlignment="1" applyProtection="1">
      <alignment vertical="center"/>
      <protection locked="0"/>
    </xf>
    <xf numFmtId="0" fontId="27" fillId="0" borderId="0" xfId="15" applyFont="1" applyAlignment="1">
      <alignment vertical="center"/>
    </xf>
    <xf numFmtId="0" fontId="27" fillId="0" borderId="11" xfId="32" applyFont="1" applyBorder="1" applyAlignment="1">
      <alignment horizontal="center" vertical="center"/>
    </xf>
    <xf numFmtId="0" fontId="27" fillId="0" borderId="0" xfId="32" applyFont="1"/>
    <xf numFmtId="3" fontId="56" fillId="0" borderId="0" xfId="32" applyNumberFormat="1" applyFont="1"/>
    <xf numFmtId="0" fontId="24" fillId="0" borderId="18" xfId="61" applyFont="1" applyBorder="1"/>
    <xf numFmtId="4" fontId="24" fillId="0" borderId="19" xfId="32" applyNumberFormat="1" applyBorder="1"/>
    <xf numFmtId="0" fontId="24" fillId="0" borderId="1" xfId="5" applyNumberFormat="1" applyBorder="1" applyAlignment="1">
      <alignment horizontal="left" vertical="center"/>
    </xf>
    <xf numFmtId="0" fontId="24" fillId="0" borderId="1" xfId="5" applyNumberFormat="1" applyBorder="1" applyAlignment="1">
      <alignment horizontal="left" vertical="center" wrapText="1"/>
    </xf>
    <xf numFmtId="0" fontId="76" fillId="0" borderId="6" xfId="121" quotePrefix="1" applyFont="1" applyFill="1" applyBorder="1" applyAlignment="1">
      <alignment horizontal="center" vertical="center" wrapText="1"/>
    </xf>
    <xf numFmtId="2" fontId="38" fillId="3" borderId="5" xfId="121" applyNumberFormat="1" applyFont="1" applyFill="1" applyBorder="1" applyAlignment="1">
      <alignment vertical="center" wrapText="1"/>
    </xf>
    <xf numFmtId="0" fontId="65" fillId="4" borderId="17" xfId="121" applyNumberFormat="1" applyFont="1" applyFill="1" applyBorder="1" applyAlignment="1">
      <alignment vertical="center" wrapText="1"/>
    </xf>
    <xf numFmtId="2" fontId="24" fillId="0" borderId="77" xfId="121" applyNumberFormat="1" applyFont="1" applyBorder="1" applyAlignment="1">
      <alignment horizontal="center" vertical="center" wrapText="1"/>
    </xf>
    <xf numFmtId="2" fontId="24" fillId="0" borderId="1" xfId="121" applyNumberFormat="1" applyFont="1" applyBorder="1" applyAlignment="1">
      <alignment horizontal="center" vertical="center" wrapText="1"/>
    </xf>
    <xf numFmtId="0" fontId="29" fillId="0" borderId="0" xfId="32" applyFont="1" applyAlignment="1">
      <alignment vertical="center" wrapText="1"/>
    </xf>
    <xf numFmtId="0" fontId="29" fillId="0" borderId="10" xfId="32" applyFont="1" applyBorder="1" applyAlignment="1">
      <alignment vertical="center" wrapText="1"/>
    </xf>
    <xf numFmtId="0" fontId="64" fillId="4" borderId="20" xfId="121" applyFont="1" applyFill="1" applyBorder="1" applyAlignment="1">
      <alignment horizontal="center" vertical="center" wrapText="1"/>
    </xf>
    <xf numFmtId="0" fontId="29" fillId="0" borderId="11" xfId="32" applyFont="1" applyBorder="1" applyAlignment="1">
      <alignment vertical="center"/>
    </xf>
    <xf numFmtId="0" fontId="29" fillId="0" borderId="11" xfId="32" applyFont="1" applyBorder="1" applyAlignment="1">
      <alignment vertical="center" wrapText="1"/>
    </xf>
    <xf numFmtId="0" fontId="24" fillId="0" borderId="37" xfId="32" applyBorder="1" applyAlignment="1">
      <alignment horizontal="center" vertical="center"/>
    </xf>
    <xf numFmtId="0" fontId="54" fillId="0" borderId="15" xfId="32" applyFont="1" applyBorder="1" applyAlignment="1">
      <alignment horizontal="center" vertical="center"/>
    </xf>
    <xf numFmtId="175" fontId="24" fillId="0" borderId="15" xfId="5" applyNumberFormat="1" applyBorder="1" applyAlignment="1">
      <alignment horizontal="center" vertical="center"/>
    </xf>
    <xf numFmtId="0" fontId="24" fillId="0" borderId="15" xfId="32" applyBorder="1" applyAlignment="1">
      <alignment horizontal="left" vertical="center" wrapText="1"/>
    </xf>
    <xf numFmtId="0" fontId="38" fillId="3" borderId="3" xfId="121" applyFont="1" applyFill="1" applyBorder="1" applyAlignment="1">
      <alignment vertical="center" wrapText="1"/>
    </xf>
    <xf numFmtId="0" fontId="38" fillId="3" borderId="8" xfId="121" applyFont="1" applyFill="1" applyBorder="1" applyAlignment="1">
      <alignment vertical="center" wrapText="1"/>
    </xf>
    <xf numFmtId="0" fontId="38" fillId="3" borderId="7" xfId="121" applyFont="1" applyFill="1" applyBorder="1" applyAlignment="1">
      <alignment horizontal="left" vertical="center"/>
    </xf>
    <xf numFmtId="10" fontId="24" fillId="0" borderId="0" xfId="21" applyNumberFormat="1" applyFont="1" applyAlignment="1">
      <alignment horizontal="center" vertical="center"/>
    </xf>
    <xf numFmtId="175" fontId="24" fillId="0" borderId="0" xfId="5" applyNumberFormat="1" applyFont="1" applyAlignment="1">
      <alignment vertical="center"/>
    </xf>
    <xf numFmtId="175" fontId="24" fillId="5" borderId="0" xfId="5" applyNumberFormat="1" applyFont="1" applyFill="1" applyAlignment="1">
      <alignment vertical="center"/>
    </xf>
    <xf numFmtId="175" fontId="24" fillId="13" borderId="0" xfId="5" applyNumberFormat="1" applyFont="1" applyFill="1" applyAlignment="1">
      <alignment vertical="center"/>
    </xf>
    <xf numFmtId="10" fontId="24" fillId="13" borderId="0" xfId="21" applyNumberFormat="1" applyFont="1" applyFill="1" applyAlignment="1">
      <alignment horizontal="left" vertical="center"/>
    </xf>
    <xf numFmtId="165" fontId="24" fillId="13" borderId="0" xfId="48" applyFont="1" applyFill="1" applyAlignment="1">
      <alignment horizontal="left" vertical="center"/>
    </xf>
    <xf numFmtId="42" fontId="24" fillId="0" borderId="0" xfId="38" applyFont="1" applyAlignment="1">
      <alignment vertical="center"/>
    </xf>
    <xf numFmtId="177" fontId="24" fillId="0" borderId="0" xfId="21" applyNumberFormat="1" applyFont="1" applyAlignment="1">
      <alignment vertical="center"/>
    </xf>
    <xf numFmtId="180" fontId="24" fillId="0" borderId="0" xfId="21" applyNumberFormat="1" applyFont="1" applyAlignment="1">
      <alignment vertical="center"/>
    </xf>
    <xf numFmtId="171" fontId="24" fillId="0" borderId="0" xfId="5" applyFont="1" applyAlignment="1">
      <alignment vertical="center"/>
    </xf>
    <xf numFmtId="0" fontId="24" fillId="0" borderId="21" xfId="0" applyFont="1" applyBorder="1"/>
    <xf numFmtId="181" fontId="24" fillId="0" borderId="0" xfId="21" applyNumberFormat="1" applyFont="1" applyAlignment="1">
      <alignment vertical="center"/>
    </xf>
    <xf numFmtId="0" fontId="2" fillId="0" borderId="0" xfId="61" applyFont="1" applyAlignment="1">
      <alignment vertical="center"/>
    </xf>
    <xf numFmtId="169" fontId="2" fillId="0" borderId="0" xfId="61" applyNumberFormat="1" applyFont="1" applyAlignment="1">
      <alignment vertical="center"/>
    </xf>
    <xf numFmtId="176" fontId="2" fillId="0" borderId="0" xfId="61" applyNumberFormat="1" applyFont="1" applyAlignment="1">
      <alignment vertical="center"/>
    </xf>
    <xf numFmtId="0" fontId="24" fillId="0" borderId="1" xfId="55" applyFont="1" applyBorder="1" applyAlignment="1">
      <alignment horizontal="left" vertical="center" wrapText="1"/>
    </xf>
    <xf numFmtId="0" fontId="35" fillId="4" borderId="1" xfId="55" applyFont="1" applyFill="1" applyBorder="1" applyAlignment="1">
      <alignment vertical="center" wrapText="1"/>
    </xf>
    <xf numFmtId="174" fontId="24" fillId="0" borderId="1" xfId="154" applyNumberFormat="1" applyFont="1" applyBorder="1" applyAlignment="1">
      <alignment horizontal="center" vertical="center" wrapText="1"/>
    </xf>
    <xf numFmtId="9" fontId="24" fillId="0" borderId="1" xfId="60" applyFont="1" applyBorder="1" applyAlignment="1">
      <alignment horizontal="center" vertical="center" wrapText="1"/>
    </xf>
    <xf numFmtId="9" fontId="24" fillId="0" borderId="1" xfId="55" applyNumberFormat="1" applyFont="1" applyBorder="1" applyAlignment="1">
      <alignment horizontal="center" vertical="center" wrapText="1"/>
    </xf>
    <xf numFmtId="174" fontId="24" fillId="0" borderId="1" xfId="49" applyNumberFormat="1" applyFont="1" applyBorder="1" applyAlignment="1">
      <alignment horizontal="center" vertical="center" wrapText="1"/>
    </xf>
    <xf numFmtId="0" fontId="55" fillId="2" borderId="1" xfId="55" applyFont="1" applyFill="1" applyBorder="1" applyAlignment="1">
      <alignment vertical="center" wrapText="1"/>
    </xf>
    <xf numFmtId="2" fontId="64" fillId="0" borderId="77" xfId="146" applyNumberFormat="1" applyFont="1" applyFill="1" applyBorder="1" applyAlignment="1">
      <alignment horizontal="center" vertical="center" wrapText="1"/>
    </xf>
    <xf numFmtId="3" fontId="64" fillId="0" borderId="77" xfId="146" applyNumberFormat="1" applyFont="1" applyFill="1" applyBorder="1" applyAlignment="1">
      <alignment horizontal="center" vertical="center" wrapText="1"/>
    </xf>
    <xf numFmtId="9" fontId="24" fillId="0" borderId="1" xfId="55" applyNumberFormat="1" applyFont="1" applyFill="1" applyBorder="1" applyAlignment="1">
      <alignment horizontal="center" vertical="center" wrapText="1"/>
    </xf>
    <xf numFmtId="175" fontId="24" fillId="0" borderId="1" xfId="5" applyNumberFormat="1" applyFill="1" applyBorder="1" applyAlignment="1">
      <alignment horizontal="center" vertical="center"/>
    </xf>
    <xf numFmtId="2" fontId="24" fillId="0" borderId="77" xfId="121" applyNumberFormat="1" applyFont="1" applyFill="1" applyBorder="1" applyAlignment="1">
      <alignment horizontal="center" vertical="center" wrapText="1"/>
    </xf>
    <xf numFmtId="0" fontId="29" fillId="0" borderId="11" xfId="32" applyFont="1" applyBorder="1" applyAlignment="1">
      <alignment vertical="center" wrapText="1"/>
    </xf>
    <xf numFmtId="0" fontId="29" fillId="0" borderId="0" xfId="32" applyFont="1" applyAlignment="1">
      <alignment vertical="center" wrapText="1"/>
    </xf>
    <xf numFmtId="0" fontId="29" fillId="0" borderId="10" xfId="32" applyFont="1" applyBorder="1" applyAlignment="1">
      <alignment vertical="center" wrapText="1"/>
    </xf>
    <xf numFmtId="197" fontId="84" fillId="0" borderId="5" xfId="123" applyNumberFormat="1" applyFont="1" applyFill="1" applyBorder="1" applyAlignment="1">
      <alignment vertical="center" wrapText="1"/>
    </xf>
    <xf numFmtId="0" fontId="41" fillId="4" borderId="96" xfId="121" applyNumberFormat="1" applyFont="1" applyFill="1" applyBorder="1" applyAlignment="1">
      <alignment horizontal="center" vertical="center" wrapText="1"/>
    </xf>
    <xf numFmtId="0" fontId="41" fillId="4" borderId="0" xfId="121" applyNumberFormat="1" applyFont="1" applyFill="1" applyBorder="1" applyAlignment="1">
      <alignment horizontal="center" vertical="center" wrapText="1"/>
    </xf>
    <xf numFmtId="0" fontId="41" fillId="4" borderId="96" xfId="121" applyNumberFormat="1" applyFont="1" applyFill="1" applyBorder="1" applyAlignment="1">
      <alignment horizontal="justify" vertical="center" wrapText="1"/>
    </xf>
    <xf numFmtId="0" fontId="41" fillId="4" borderId="96" xfId="121" applyNumberFormat="1" applyFont="1" applyFill="1" applyBorder="1" applyAlignment="1">
      <alignment vertical="center" wrapText="1"/>
    </xf>
    <xf numFmtId="0" fontId="41" fillId="4" borderId="102" xfId="121" applyNumberFormat="1" applyFont="1" applyFill="1" applyBorder="1" applyAlignment="1">
      <alignment vertical="center" wrapText="1"/>
    </xf>
    <xf numFmtId="169" fontId="38" fillId="3" borderId="9" xfId="125" applyFont="1" applyFill="1" applyBorder="1" applyAlignment="1">
      <alignment vertical="center" wrapText="1"/>
    </xf>
    <xf numFmtId="0" fontId="79" fillId="0" borderId="0" xfId="61" applyFont="1" applyBorder="1"/>
    <xf numFmtId="0" fontId="2" fillId="0" borderId="0" xfId="61" applyFont="1" applyBorder="1" applyAlignment="1">
      <alignment vertical="center"/>
    </xf>
    <xf numFmtId="169" fontId="2" fillId="0" borderId="0" xfId="61" applyNumberFormat="1" applyFont="1" applyBorder="1" applyAlignment="1">
      <alignment vertical="center"/>
    </xf>
    <xf numFmtId="0" fontId="27" fillId="0" borderId="0" xfId="61" applyFont="1" applyBorder="1"/>
    <xf numFmtId="0" fontId="27" fillId="0" borderId="0" xfId="50" applyFont="1" applyBorder="1" applyAlignment="1">
      <alignment vertical="center"/>
    </xf>
    <xf numFmtId="173" fontId="27" fillId="0" borderId="0" xfId="33" applyNumberFormat="1" applyFont="1" applyBorder="1" applyAlignment="1">
      <alignment horizontal="left" vertical="center"/>
    </xf>
    <xf numFmtId="176" fontId="2" fillId="0" borderId="0" xfId="61" applyNumberFormat="1" applyFont="1" applyBorder="1" applyAlignment="1">
      <alignment vertical="center"/>
    </xf>
    <xf numFmtId="0" fontId="27" fillId="0" borderId="0" xfId="0" applyFont="1" applyBorder="1"/>
    <xf numFmtId="0" fontId="27" fillId="4" borderId="0" xfId="121" applyNumberFormat="1" applyFont="1" applyFill="1" applyBorder="1" applyAlignment="1">
      <alignment horizontal="justify" vertical="center" wrapText="1"/>
    </xf>
    <xf numFmtId="0" fontId="27" fillId="4" borderId="0" xfId="121" applyNumberFormat="1" applyFont="1" applyFill="1" applyBorder="1" applyAlignment="1">
      <alignment vertical="center" wrapText="1"/>
    </xf>
    <xf numFmtId="0" fontId="27" fillId="0" borderId="0" xfId="32" applyFont="1" applyBorder="1"/>
    <xf numFmtId="3" fontId="56" fillId="0" borderId="0" xfId="32" applyNumberFormat="1" applyFont="1" applyBorder="1"/>
    <xf numFmtId="0" fontId="27" fillId="0" borderId="0" xfId="15" applyFont="1" applyBorder="1" applyAlignment="1">
      <alignment vertical="center"/>
    </xf>
    <xf numFmtId="0" fontId="27" fillId="4" borderId="10" xfId="121" applyNumberFormat="1" applyFont="1" applyFill="1" applyBorder="1" applyAlignment="1">
      <alignment vertical="center" wrapText="1"/>
    </xf>
    <xf numFmtId="0" fontId="30" fillId="0" borderId="96" xfId="194" applyFont="1" applyBorder="1" applyAlignment="1">
      <alignment vertical="center"/>
    </xf>
    <xf numFmtId="171" fontId="24" fillId="0" borderId="1" xfId="5" applyNumberFormat="1" applyBorder="1" applyAlignment="1">
      <alignment horizontal="center" vertical="center"/>
    </xf>
    <xf numFmtId="0" fontId="38" fillId="7" borderId="23" xfId="8" applyFont="1" applyFill="1" applyBorder="1" applyAlignment="1">
      <alignment horizontal="center" vertical="center"/>
    </xf>
    <xf numFmtId="0" fontId="25" fillId="0" borderId="25" xfId="8" applyBorder="1" applyAlignment="1">
      <alignment horizontal="center" vertical="center"/>
    </xf>
    <xf numFmtId="0" fontId="38" fillId="7" borderId="12" xfId="8" applyFont="1" applyFill="1" applyBorder="1" applyAlignment="1">
      <alignment horizontal="center" vertical="center"/>
    </xf>
    <xf numFmtId="0" fontId="25" fillId="0" borderId="26" xfId="8" applyBorder="1" applyAlignment="1">
      <alignment horizontal="center" vertical="center"/>
    </xf>
    <xf numFmtId="0" fontId="38" fillId="7" borderId="23" xfId="8" applyFont="1" applyFill="1" applyBorder="1" applyAlignment="1">
      <alignment horizontal="center" vertical="center" wrapText="1"/>
    </xf>
    <xf numFmtId="0" fontId="25" fillId="0" borderId="25" xfId="8" applyBorder="1" applyAlignment="1">
      <alignment horizontal="center" vertical="center" wrapText="1"/>
    </xf>
    <xf numFmtId="0" fontId="39" fillId="7" borderId="22" xfId="8" applyFont="1" applyFill="1" applyBorder="1" applyAlignment="1">
      <alignment vertical="center"/>
    </xf>
    <xf numFmtId="0" fontId="25" fillId="0" borderId="24" xfId="8" applyBorder="1" applyAlignment="1">
      <alignment vertical="center"/>
    </xf>
    <xf numFmtId="42" fontId="31" fillId="0" borderId="66" xfId="0" applyNumberFormat="1" applyFont="1" applyBorder="1" applyAlignment="1">
      <alignment horizontal="center" vertical="center" wrapText="1"/>
    </xf>
    <xf numFmtId="42" fontId="31" fillId="0" borderId="74" xfId="0" applyNumberFormat="1" applyFont="1" applyBorder="1" applyAlignment="1">
      <alignment horizontal="center" vertical="center" wrapText="1"/>
    </xf>
    <xf numFmtId="42" fontId="31" fillId="0" borderId="67" xfId="0" applyNumberFormat="1" applyFont="1" applyBorder="1" applyAlignment="1">
      <alignment horizontal="center" vertical="center" wrapText="1"/>
    </xf>
    <xf numFmtId="0" fontId="41" fillId="0" borderId="18" xfId="0" applyFont="1" applyBorder="1" applyAlignment="1">
      <alignment horizontal="center" vertical="center"/>
    </xf>
    <xf numFmtId="49" fontId="31" fillId="0" borderId="34" xfId="18" applyNumberFormat="1" applyFont="1" applyBorder="1" applyAlignment="1">
      <alignment horizontal="center" vertical="center" wrapText="1"/>
    </xf>
    <xf numFmtId="49" fontId="31" fillId="0" borderId="65" xfId="18" applyNumberFormat="1" applyFont="1" applyBorder="1" applyAlignment="1">
      <alignment horizontal="center" vertical="center" wrapText="1"/>
    </xf>
    <xf numFmtId="49" fontId="31" fillId="0" borderId="35" xfId="18" applyNumberFormat="1" applyFont="1" applyBorder="1" applyAlignment="1">
      <alignment horizontal="center" vertical="center" wrapText="1"/>
    </xf>
    <xf numFmtId="49" fontId="31" fillId="0" borderId="36" xfId="18" applyNumberFormat="1" applyFont="1" applyBorder="1" applyAlignment="1">
      <alignment horizontal="center" vertical="center" wrapText="1"/>
    </xf>
    <xf numFmtId="49" fontId="31" fillId="0" borderId="6" xfId="18" applyNumberFormat="1" applyFont="1" applyBorder="1" applyAlignment="1">
      <alignment horizontal="center" vertical="center" wrapText="1"/>
    </xf>
    <xf numFmtId="49" fontId="31" fillId="0" borderId="4" xfId="18" applyNumberFormat="1" applyFont="1" applyBorder="1" applyAlignment="1">
      <alignment horizontal="center" vertical="center" wrapText="1"/>
    </xf>
    <xf numFmtId="49" fontId="31" fillId="0" borderId="1" xfId="18" applyNumberFormat="1" applyFont="1" applyBorder="1" applyAlignment="1">
      <alignment horizontal="center" vertical="center" wrapText="1"/>
    </xf>
    <xf numFmtId="49" fontId="31" fillId="0" borderId="5" xfId="18" applyNumberFormat="1" applyFont="1" applyBorder="1" applyAlignment="1">
      <alignment horizontal="center" vertical="center" wrapText="1"/>
    </xf>
    <xf numFmtId="49" fontId="31" fillId="0" borderId="7" xfId="33" applyNumberFormat="1" applyFont="1" applyBorder="1" applyAlignment="1">
      <alignment horizontal="center" vertical="center" wrapText="1"/>
    </xf>
    <xf numFmtId="49" fontId="31" fillId="0" borderId="3" xfId="33" applyNumberFormat="1" applyFont="1" applyBorder="1" applyAlignment="1">
      <alignment horizontal="center" vertical="center" wrapText="1"/>
    </xf>
    <xf numFmtId="49" fontId="31" fillId="0" borderId="8" xfId="33" applyNumberFormat="1" applyFont="1" applyBorder="1" applyAlignment="1">
      <alignment horizontal="center" vertical="center" wrapText="1"/>
    </xf>
    <xf numFmtId="0" fontId="31" fillId="0" borderId="2" xfId="0" applyFont="1" applyBorder="1" applyAlignment="1">
      <alignment horizontal="center" vertical="center" wrapText="1"/>
    </xf>
    <xf numFmtId="0" fontId="31" fillId="0" borderId="4" xfId="0" applyFont="1" applyBorder="1" applyAlignment="1">
      <alignment horizontal="center" vertical="center" wrapText="1"/>
    </xf>
    <xf numFmtId="42" fontId="31" fillId="0" borderId="38" xfId="0" applyNumberFormat="1" applyFont="1" applyBorder="1" applyAlignment="1">
      <alignment horizontal="center" vertical="center" wrapText="1"/>
    </xf>
    <xf numFmtId="42" fontId="31" fillId="0" borderId="39" xfId="0" applyNumberFormat="1" applyFont="1" applyBorder="1" applyAlignment="1">
      <alignment horizontal="center" vertical="center" wrapText="1"/>
    </xf>
    <xf numFmtId="42" fontId="31" fillId="0" borderId="65" xfId="0" applyNumberFormat="1" applyFont="1" applyBorder="1" applyAlignment="1">
      <alignment horizontal="center" vertical="center" wrapText="1"/>
    </xf>
    <xf numFmtId="42" fontId="31" fillId="0" borderId="7" xfId="0" applyNumberFormat="1" applyFont="1" applyBorder="1" applyAlignment="1">
      <alignment horizontal="center" vertical="center" wrapText="1"/>
    </xf>
    <xf numFmtId="42" fontId="31" fillId="0" borderId="3" xfId="0" applyNumberFormat="1" applyFont="1" applyBorder="1" applyAlignment="1">
      <alignment horizontal="center" vertical="center" wrapText="1"/>
    </xf>
    <xf numFmtId="42" fontId="31" fillId="0" borderId="4" xfId="0" applyNumberFormat="1" applyFont="1" applyBorder="1" applyAlignment="1">
      <alignment horizontal="center" vertical="center" wrapText="1"/>
    </xf>
    <xf numFmtId="0" fontId="43" fillId="0" borderId="11" xfId="33" applyFont="1" applyBorder="1" applyAlignment="1">
      <alignment horizontal="left" wrapText="1"/>
    </xf>
    <xf numFmtId="0" fontId="43" fillId="0" borderId="0" xfId="33" applyFont="1" applyAlignment="1">
      <alignment horizontal="left" wrapText="1"/>
    </xf>
    <xf numFmtId="184" fontId="31" fillId="0" borderId="42" xfId="49" applyNumberFormat="1" applyFont="1" applyBorder="1" applyAlignment="1">
      <alignment horizontal="left" vertical="center" wrapText="1"/>
    </xf>
    <xf numFmtId="184" fontId="31" fillId="0" borderId="43" xfId="49" applyNumberFormat="1" applyFont="1" applyBorder="1" applyAlignment="1">
      <alignment horizontal="left" vertical="center" wrapText="1"/>
    </xf>
    <xf numFmtId="184" fontId="31" fillId="0" borderId="75" xfId="49" applyNumberFormat="1" applyFont="1" applyBorder="1" applyAlignment="1">
      <alignment horizontal="left" vertical="center" wrapText="1"/>
    </xf>
    <xf numFmtId="184" fontId="31" fillId="0" borderId="44" xfId="49" applyNumberFormat="1" applyFont="1" applyBorder="1" applyAlignment="1">
      <alignment horizontal="left" vertical="center" wrapText="1"/>
    </xf>
    <xf numFmtId="184" fontId="31" fillId="0" borderId="68" xfId="38" applyNumberFormat="1" applyFont="1" applyBorder="1" applyAlignment="1">
      <alignment horizontal="left" vertical="center" wrapText="1"/>
    </xf>
    <xf numFmtId="184" fontId="31" fillId="0" borderId="75" xfId="38" applyNumberFormat="1" applyFont="1" applyBorder="1" applyAlignment="1">
      <alignment horizontal="left" vertical="center" wrapText="1"/>
    </xf>
    <xf numFmtId="184" fontId="31" fillId="0" borderId="69" xfId="38" applyNumberFormat="1" applyFont="1" applyBorder="1" applyAlignment="1">
      <alignment horizontal="left" vertical="center" wrapText="1"/>
    </xf>
    <xf numFmtId="0" fontId="66" fillId="0" borderId="39" xfId="32" applyFont="1" applyBorder="1" applyAlignment="1">
      <alignment horizontal="left" vertical="center" wrapText="1"/>
    </xf>
    <xf numFmtId="0" fontId="66" fillId="0" borderId="40" xfId="32" applyFont="1" applyBorder="1" applyAlignment="1">
      <alignment horizontal="left" vertical="center" wrapText="1"/>
    </xf>
    <xf numFmtId="0" fontId="64" fillId="5" borderId="6" xfId="99" applyFont="1" applyFill="1" applyBorder="1" applyAlignment="1">
      <alignment vertical="center" wrapText="1"/>
    </xf>
    <xf numFmtId="0" fontId="64" fillId="5" borderId="1" xfId="99" applyFont="1" applyFill="1" applyBorder="1" applyAlignment="1">
      <alignment vertical="center" wrapText="1"/>
    </xf>
    <xf numFmtId="3" fontId="66" fillId="4" borderId="1" xfId="99" applyNumberFormat="1" applyFont="1" applyFill="1" applyBorder="1" applyAlignment="1">
      <alignment horizontal="center" vertical="center"/>
    </xf>
    <xf numFmtId="0" fontId="66" fillId="5" borderId="6" xfId="99" applyFont="1" applyFill="1" applyBorder="1" applyAlignment="1">
      <alignment vertical="center" wrapText="1"/>
    </xf>
    <xf numFmtId="0" fontId="64" fillId="4" borderId="1" xfId="99" applyFont="1" applyFill="1" applyBorder="1" applyAlignment="1">
      <alignment horizontal="center" vertical="center" wrapText="1"/>
    </xf>
    <xf numFmtId="0" fontId="64" fillId="4" borderId="5" xfId="99" applyFont="1" applyFill="1" applyBorder="1" applyAlignment="1">
      <alignment horizontal="center" vertical="center" wrapText="1"/>
    </xf>
    <xf numFmtId="0" fontId="64" fillId="4" borderId="6" xfId="99" applyFont="1" applyFill="1" applyBorder="1" applyAlignment="1">
      <alignment vertical="center" wrapText="1"/>
    </xf>
    <xf numFmtId="0" fontId="64" fillId="4" borderId="1" xfId="99" applyFont="1" applyFill="1" applyBorder="1" applyAlignment="1">
      <alignment vertical="center" wrapText="1"/>
    </xf>
    <xf numFmtId="0" fontId="66" fillId="4" borderId="1" xfId="99" applyFont="1" applyFill="1" applyBorder="1" applyAlignment="1">
      <alignment horizontal="center" vertical="center" wrapText="1"/>
    </xf>
    <xf numFmtId="0" fontId="66" fillId="4" borderId="1" xfId="99" applyFont="1" applyFill="1" applyBorder="1" applyAlignment="1">
      <alignment horizontal="center" vertical="center"/>
    </xf>
    <xf numFmtId="0" fontId="64" fillId="5" borderId="6" xfId="0" applyFont="1" applyFill="1" applyBorder="1" applyAlignment="1">
      <alignment vertical="center" wrapText="1"/>
    </xf>
    <xf numFmtId="0" fontId="64" fillId="5" borderId="1" xfId="0" applyFont="1" applyFill="1" applyBorder="1" applyAlignment="1">
      <alignment vertical="center" wrapText="1"/>
    </xf>
    <xf numFmtId="3" fontId="66" fillId="4" borderId="1" xfId="99" applyNumberFormat="1" applyFont="1" applyFill="1" applyBorder="1" applyAlignment="1">
      <alignment horizontal="center" vertical="center" wrapText="1"/>
    </xf>
    <xf numFmtId="3" fontId="66" fillId="4" borderId="77" xfId="99" applyNumberFormat="1" applyFont="1" applyFill="1" applyBorder="1" applyAlignment="1">
      <alignment horizontal="center" vertical="center" wrapText="1"/>
    </xf>
    <xf numFmtId="0" fontId="66" fillId="17" borderId="42" xfId="32" applyFont="1" applyFill="1" applyBorder="1" applyAlignment="1">
      <alignment horizontal="right" vertical="center"/>
    </xf>
    <xf numFmtId="0" fontId="66" fillId="17" borderId="43" xfId="32" applyFont="1" applyFill="1" applyBorder="1" applyAlignment="1">
      <alignment horizontal="right" vertical="center"/>
    </xf>
    <xf numFmtId="0" fontId="66" fillId="17" borderId="75" xfId="32" applyFont="1" applyFill="1" applyBorder="1" applyAlignment="1">
      <alignment horizontal="right" vertical="center"/>
    </xf>
    <xf numFmtId="0" fontId="64" fillId="0" borderId="38" xfId="103" applyFont="1" applyBorder="1" applyAlignment="1">
      <alignment horizontal="left" vertical="center" wrapText="1"/>
    </xf>
    <xf numFmtId="0" fontId="64" fillId="0" borderId="39" xfId="103" applyFont="1" applyBorder="1" applyAlignment="1">
      <alignment horizontal="left" vertical="center" wrapText="1"/>
    </xf>
    <xf numFmtId="0" fontId="64" fillId="0" borderId="65" xfId="103" applyFont="1" applyBorder="1" applyAlignment="1">
      <alignment horizontal="left" vertical="center" wrapText="1"/>
    </xf>
    <xf numFmtId="0" fontId="66" fillId="0" borderId="11" xfId="99" applyFont="1" applyBorder="1" applyAlignment="1">
      <alignment horizontal="center"/>
    </xf>
    <xf numFmtId="0" fontId="66" fillId="0" borderId="0" xfId="99" applyFont="1" applyAlignment="1">
      <alignment horizontal="center"/>
    </xf>
    <xf numFmtId="0" fontId="66" fillId="0" borderId="10" xfId="99" applyFont="1" applyBorder="1" applyAlignment="1">
      <alignment horizontal="center"/>
    </xf>
    <xf numFmtId="0" fontId="65" fillId="6" borderId="0" xfId="12" applyFont="1" applyFill="1" applyAlignment="1">
      <alignment horizontal="left" wrapText="1"/>
    </xf>
    <xf numFmtId="0" fontId="65" fillId="6" borderId="18" xfId="12" applyFont="1" applyFill="1" applyBorder="1" applyAlignment="1">
      <alignment horizontal="left" wrapText="1"/>
    </xf>
    <xf numFmtId="0" fontId="66" fillId="17" borderId="42" xfId="32" applyFont="1" applyFill="1" applyBorder="1" applyAlignment="1">
      <alignment horizontal="left" vertical="center"/>
    </xf>
    <xf numFmtId="0" fontId="66" fillId="17" borderId="43" xfId="32" applyFont="1" applyFill="1" applyBorder="1" applyAlignment="1">
      <alignment horizontal="left" vertical="center"/>
    </xf>
    <xf numFmtId="0" fontId="66" fillId="17" borderId="44" xfId="32" applyFont="1" applyFill="1" applyBorder="1" applyAlignment="1">
      <alignment horizontal="left" vertical="center"/>
    </xf>
    <xf numFmtId="0" fontId="66" fillId="4" borderId="34" xfId="32" applyFont="1" applyFill="1" applyBorder="1" applyAlignment="1">
      <alignment horizontal="center" vertical="center" wrapText="1"/>
    </xf>
    <xf numFmtId="0" fontId="66" fillId="4" borderId="72" xfId="32" applyFont="1" applyFill="1" applyBorder="1" applyAlignment="1">
      <alignment horizontal="center" vertical="center" wrapText="1"/>
    </xf>
    <xf numFmtId="0" fontId="66" fillId="4" borderId="35" xfId="32" applyFont="1" applyFill="1" applyBorder="1" applyAlignment="1">
      <alignment horizontal="center" vertical="center" wrapText="1"/>
    </xf>
    <xf numFmtId="0" fontId="66" fillId="4" borderId="63" xfId="32" applyFont="1" applyFill="1" applyBorder="1" applyAlignment="1">
      <alignment horizontal="center" vertical="center" wrapText="1"/>
    </xf>
    <xf numFmtId="0" fontId="66" fillId="0" borderId="35" xfId="100" applyFont="1" applyBorder="1" applyAlignment="1">
      <alignment horizontal="center" vertical="center" wrapText="1"/>
    </xf>
    <xf numFmtId="4" fontId="66" fillId="4" borderId="35" xfId="32" applyNumberFormat="1" applyFont="1" applyFill="1" applyBorder="1" applyAlignment="1">
      <alignment horizontal="center" vertical="center" wrapText="1"/>
    </xf>
    <xf numFmtId="4" fontId="66" fillId="4" borderId="63" xfId="32" applyNumberFormat="1" applyFont="1" applyFill="1" applyBorder="1" applyAlignment="1">
      <alignment horizontal="center" vertical="center" wrapText="1"/>
    </xf>
    <xf numFmtId="4" fontId="66" fillId="4" borderId="36" xfId="32" applyNumberFormat="1" applyFont="1" applyFill="1" applyBorder="1" applyAlignment="1">
      <alignment horizontal="center" vertical="center" wrapText="1"/>
    </xf>
    <xf numFmtId="4" fontId="66" fillId="4" borderId="64" xfId="32" applyNumberFormat="1" applyFont="1" applyFill="1" applyBorder="1" applyAlignment="1">
      <alignment horizontal="center" vertical="center" wrapText="1"/>
    </xf>
    <xf numFmtId="0" fontId="28" fillId="0" borderId="1" xfId="32" applyFont="1" applyBorder="1" applyAlignment="1">
      <alignment horizontal="center" vertical="center" wrapText="1"/>
    </xf>
    <xf numFmtId="49" fontId="57" fillId="0" borderId="11" xfId="75" applyNumberFormat="1" applyFont="1" applyBorder="1" applyAlignment="1">
      <alignment horizontal="center" wrapText="1"/>
    </xf>
    <xf numFmtId="49" fontId="57" fillId="0" borderId="0" xfId="75" applyNumberFormat="1" applyFont="1" applyAlignment="1">
      <alignment horizontal="center" wrapText="1"/>
    </xf>
    <xf numFmtId="0" fontId="47" fillId="0" borderId="0" xfId="0" applyFont="1" applyAlignment="1">
      <alignment horizontal="center"/>
    </xf>
    <xf numFmtId="0" fontId="41" fillId="0" borderId="6" xfId="11" applyFont="1" applyBorder="1" applyAlignment="1">
      <alignment horizontal="left" vertical="center" wrapText="1"/>
    </xf>
    <xf numFmtId="0" fontId="41" fillId="0" borderId="1" xfId="11" applyFont="1" applyBorder="1" applyAlignment="1">
      <alignment horizontal="left" vertical="center" wrapText="1"/>
    </xf>
    <xf numFmtId="0" fontId="41" fillId="0" borderId="5" xfId="11" applyFont="1" applyBorder="1" applyAlignment="1">
      <alignment horizontal="left" vertical="center" wrapText="1"/>
    </xf>
    <xf numFmtId="0" fontId="37" fillId="0" borderId="72" xfId="0" applyFont="1" applyBorder="1" applyAlignment="1">
      <alignment horizontal="justify" vertical="center" wrapText="1"/>
    </xf>
    <xf numFmtId="0" fontId="37" fillId="0" borderId="63" xfId="0" applyFont="1" applyBorder="1" applyAlignment="1">
      <alignment horizontal="justify" vertical="center" wrapText="1"/>
    </xf>
    <xf numFmtId="0" fontId="37" fillId="0" borderId="64" xfId="0" applyFont="1" applyBorder="1" applyAlignment="1">
      <alignment horizontal="justify" vertical="center" wrapText="1"/>
    </xf>
    <xf numFmtId="0" fontId="25" fillId="0" borderId="18" xfId="15" applyBorder="1" applyAlignment="1">
      <alignment horizontal="center" vertical="center"/>
    </xf>
    <xf numFmtId="49" fontId="46" fillId="0" borderId="38" xfId="18" applyNumberFormat="1" applyFont="1" applyBorder="1" applyAlignment="1">
      <alignment horizontal="center" vertical="center" wrapText="1"/>
    </xf>
    <xf numFmtId="49" fontId="46" fillId="0" borderId="39" xfId="18" applyNumberFormat="1" applyFont="1" applyBorder="1" applyAlignment="1">
      <alignment horizontal="center" vertical="center" wrapText="1"/>
    </xf>
    <xf numFmtId="49" fontId="46" fillId="0" borderId="40" xfId="18" applyNumberFormat="1" applyFont="1" applyBorder="1" applyAlignment="1">
      <alignment horizontal="center" vertical="center" wrapText="1"/>
    </xf>
    <xf numFmtId="49" fontId="46" fillId="0" borderId="7" xfId="18" applyNumberFormat="1" applyFont="1" applyBorder="1" applyAlignment="1">
      <alignment horizontal="center" vertical="center" wrapText="1"/>
    </xf>
    <xf numFmtId="49" fontId="46" fillId="0" borderId="3" xfId="18" applyNumberFormat="1" applyFont="1" applyBorder="1" applyAlignment="1">
      <alignment horizontal="center" vertical="center" wrapText="1"/>
    </xf>
    <xf numFmtId="49" fontId="46" fillId="0" borderId="8" xfId="18" applyNumberFormat="1" applyFont="1" applyBorder="1" applyAlignment="1">
      <alignment horizontal="center" vertical="center" wrapText="1"/>
    </xf>
    <xf numFmtId="49" fontId="31" fillId="0" borderId="7" xfId="18" applyNumberFormat="1" applyFont="1" applyBorder="1" applyAlignment="1">
      <alignment horizontal="center" vertical="center" wrapText="1"/>
    </xf>
    <xf numFmtId="0" fontId="31" fillId="0" borderId="3" xfId="18" applyFont="1" applyBorder="1" applyAlignment="1">
      <alignment horizontal="center" vertical="center" wrapText="1"/>
    </xf>
    <xf numFmtId="0" fontId="31" fillId="0" borderId="8" xfId="18" applyFont="1" applyBorder="1" applyAlignment="1">
      <alignment horizontal="center" vertical="center" wrapText="1"/>
    </xf>
    <xf numFmtId="49" fontId="38" fillId="0" borderId="7" xfId="18" applyNumberFormat="1" applyFont="1" applyBorder="1" applyAlignment="1">
      <alignment horizontal="center" vertical="center" wrapText="1"/>
    </xf>
    <xf numFmtId="49" fontId="38" fillId="0" borderId="3" xfId="18" applyNumberFormat="1" applyFont="1" applyBorder="1" applyAlignment="1">
      <alignment horizontal="center" vertical="center" wrapText="1"/>
    </xf>
    <xf numFmtId="49" fontId="38" fillId="0" borderId="8" xfId="18" applyNumberFormat="1" applyFont="1" applyBorder="1" applyAlignment="1">
      <alignment horizontal="center" vertical="center" wrapText="1"/>
    </xf>
    <xf numFmtId="0" fontId="31" fillId="0" borderId="6" xfId="11" applyFont="1" applyBorder="1" applyAlignment="1">
      <alignment horizontal="left" vertical="center" wrapText="1"/>
    </xf>
    <xf numFmtId="0" fontId="31" fillId="0" borderId="1" xfId="11" applyFont="1" applyBorder="1" applyAlignment="1">
      <alignment horizontal="left" vertical="center" wrapText="1"/>
    </xf>
    <xf numFmtId="0" fontId="28" fillId="10" borderId="7" xfId="93" applyFont="1" applyFill="1" applyBorder="1" applyAlignment="1">
      <alignment horizontal="left" vertical="center" wrapText="1"/>
    </xf>
    <xf numFmtId="0" fontId="28" fillId="10" borderId="3" xfId="93" applyFont="1" applyFill="1" applyBorder="1" applyAlignment="1">
      <alignment horizontal="left" vertical="center" wrapText="1"/>
    </xf>
    <xf numFmtId="0" fontId="28" fillId="10" borderId="8" xfId="93" applyFont="1" applyFill="1" applyBorder="1" applyAlignment="1">
      <alignment horizontal="left" vertical="center" wrapText="1"/>
    </xf>
    <xf numFmtId="0" fontId="31" fillId="8" borderId="2" xfId="11" applyFont="1" applyFill="1" applyBorder="1" applyAlignment="1">
      <alignment horizontal="left" vertical="center" wrapText="1"/>
    </xf>
    <xf numFmtId="0" fontId="31" fillId="8" borderId="3" xfId="11" applyFont="1" applyFill="1" applyBorder="1" applyAlignment="1">
      <alignment horizontal="left" vertical="center" wrapText="1"/>
    </xf>
    <xf numFmtId="0" fontId="31" fillId="8" borderId="4" xfId="11" applyFont="1" applyFill="1" applyBorder="1" applyAlignment="1">
      <alignment horizontal="left" vertical="center" wrapText="1"/>
    </xf>
    <xf numFmtId="0" fontId="38" fillId="3" borderId="38" xfId="93" applyFont="1" applyFill="1" applyBorder="1" applyAlignment="1">
      <alignment horizontal="left" vertical="center" wrapText="1"/>
    </xf>
    <xf numFmtId="0" fontId="38" fillId="3" borderId="39" xfId="93" applyFont="1" applyFill="1" applyBorder="1" applyAlignment="1">
      <alignment horizontal="left" vertical="center" wrapText="1"/>
    </xf>
    <xf numFmtId="0" fontId="38" fillId="3" borderId="40" xfId="93" applyFont="1" applyFill="1" applyBorder="1" applyAlignment="1">
      <alignment horizontal="left" vertical="center" wrapText="1"/>
    </xf>
    <xf numFmtId="174" fontId="27" fillId="19" borderId="76" xfId="78" applyNumberFormat="1" applyFont="1" applyFill="1" applyBorder="1" applyAlignment="1">
      <alignment horizontal="center" vertical="center" wrapText="1"/>
    </xf>
    <xf numFmtId="174" fontId="27" fillId="19" borderId="82" xfId="78" applyNumberFormat="1" applyFont="1" applyFill="1" applyBorder="1" applyAlignment="1">
      <alignment horizontal="center" vertical="center" wrapText="1"/>
    </xf>
    <xf numFmtId="174" fontId="27" fillId="19" borderId="14" xfId="78" applyNumberFormat="1" applyFont="1" applyFill="1" applyBorder="1" applyAlignment="1">
      <alignment horizontal="center" vertical="center" wrapText="1"/>
    </xf>
    <xf numFmtId="174" fontId="27" fillId="19" borderId="92" xfId="78" applyNumberFormat="1" applyFont="1" applyFill="1" applyBorder="1" applyAlignment="1">
      <alignment horizontal="center" vertical="center" wrapText="1"/>
    </xf>
    <xf numFmtId="0" fontId="28" fillId="4" borderId="17" xfId="122" applyFont="1" applyFill="1" applyBorder="1" applyAlignment="1">
      <alignment horizontal="center" vertical="center" wrapText="1"/>
    </xf>
    <xf numFmtId="0" fontId="28" fillId="4" borderId="18" xfId="122" applyFont="1" applyFill="1" applyBorder="1" applyAlignment="1">
      <alignment horizontal="center" vertical="center" wrapText="1"/>
    </xf>
    <xf numFmtId="0" fontId="28" fillId="4" borderId="19" xfId="122" applyFont="1" applyFill="1" applyBorder="1" applyAlignment="1">
      <alignment horizontal="center" vertical="center" wrapText="1"/>
    </xf>
    <xf numFmtId="174" fontId="27" fillId="19" borderId="23" xfId="78" applyNumberFormat="1" applyFont="1" applyFill="1" applyBorder="1" applyAlignment="1">
      <alignment horizontal="center" vertical="center" wrapText="1"/>
    </xf>
    <xf numFmtId="174" fontId="27" fillId="19" borderId="77" xfId="78" applyNumberFormat="1" applyFont="1" applyFill="1" applyBorder="1" applyAlignment="1">
      <alignment horizontal="center" vertical="center" wrapText="1"/>
    </xf>
    <xf numFmtId="174" fontId="27" fillId="19" borderId="22" xfId="78" applyNumberFormat="1" applyFont="1" applyFill="1" applyBorder="1" applyAlignment="1">
      <alignment horizontal="center" vertical="center"/>
    </xf>
    <xf numFmtId="174" fontId="27" fillId="19" borderId="78" xfId="78" applyNumberFormat="1" applyFont="1" applyFill="1" applyBorder="1" applyAlignment="1">
      <alignment horizontal="center" vertical="center"/>
    </xf>
    <xf numFmtId="174" fontId="27" fillId="19" borderId="23" xfId="78" applyNumberFormat="1" applyFont="1" applyFill="1" applyBorder="1" applyAlignment="1">
      <alignment horizontal="center" vertical="center"/>
    </xf>
    <xf numFmtId="174" fontId="27" fillId="19" borderId="16" xfId="78" applyNumberFormat="1" applyFont="1" applyFill="1" applyBorder="1" applyAlignment="1">
      <alignment horizontal="center" vertical="center"/>
    </xf>
    <xf numFmtId="174" fontId="27" fillId="19" borderId="25" xfId="78" applyNumberFormat="1" applyFont="1" applyFill="1" applyBorder="1" applyAlignment="1">
      <alignment horizontal="center" vertical="center"/>
    </xf>
    <xf numFmtId="0" fontId="28" fillId="3" borderId="7" xfId="121" applyFont="1" applyFill="1" applyBorder="1" applyAlignment="1">
      <alignment horizontal="right" vertical="center" wrapText="1"/>
    </xf>
    <xf numFmtId="0" fontId="28" fillId="3" borderId="3" xfId="121" applyFont="1" applyFill="1" applyBorder="1" applyAlignment="1">
      <alignment horizontal="right" vertical="center" wrapText="1"/>
    </xf>
    <xf numFmtId="0" fontId="28" fillId="3" borderId="4" xfId="121" applyFont="1" applyFill="1" applyBorder="1" applyAlignment="1">
      <alignment horizontal="right" vertical="center" wrapText="1"/>
    </xf>
    <xf numFmtId="0" fontId="28" fillId="3" borderId="66" xfId="121" applyFont="1" applyFill="1" applyBorder="1" applyAlignment="1">
      <alignment horizontal="right" vertical="center" wrapText="1"/>
    </xf>
    <xf numFmtId="0" fontId="28" fillId="3" borderId="74" xfId="121" applyFont="1" applyFill="1" applyBorder="1" applyAlignment="1">
      <alignment horizontal="right" vertical="center" wrapText="1"/>
    </xf>
    <xf numFmtId="0" fontId="28" fillId="3" borderId="67" xfId="121" applyFont="1" applyFill="1" applyBorder="1" applyAlignment="1">
      <alignment horizontal="right" vertical="center" wrapText="1"/>
    </xf>
    <xf numFmtId="0" fontId="77" fillId="10" borderId="38" xfId="121" applyFont="1" applyFill="1" applyBorder="1" applyAlignment="1">
      <alignment horizontal="center" vertical="center" wrapText="1"/>
    </xf>
    <xf numFmtId="0" fontId="77" fillId="10" borderId="39" xfId="121" applyFont="1" applyFill="1" applyBorder="1" applyAlignment="1">
      <alignment horizontal="center" vertical="center" wrapText="1"/>
    </xf>
    <xf numFmtId="0" fontId="77" fillId="10" borderId="40" xfId="121" applyFont="1" applyFill="1" applyBorder="1" applyAlignment="1">
      <alignment horizontal="center" vertical="center" wrapText="1"/>
    </xf>
    <xf numFmtId="0" fontId="38" fillId="3" borderId="7" xfId="121" applyFont="1" applyFill="1" applyBorder="1" applyAlignment="1">
      <alignment horizontal="left" vertical="center" wrapText="1"/>
    </xf>
    <xf numFmtId="0" fontId="38" fillId="3" borderId="3" xfId="121" applyFont="1" applyFill="1" applyBorder="1" applyAlignment="1">
      <alignment horizontal="left" vertical="center" wrapText="1"/>
    </xf>
    <xf numFmtId="0" fontId="38" fillId="3" borderId="8" xfId="121" applyFont="1" applyFill="1" applyBorder="1" applyAlignment="1">
      <alignment horizontal="left" vertical="center" wrapText="1"/>
    </xf>
    <xf numFmtId="0" fontId="38" fillId="3" borderId="101" xfId="121" applyFont="1" applyFill="1" applyBorder="1" applyAlignment="1">
      <alignment horizontal="left" vertical="center" wrapText="1"/>
    </xf>
    <xf numFmtId="0" fontId="38" fillId="3" borderId="83" xfId="121" applyFont="1" applyFill="1" applyBorder="1" applyAlignment="1">
      <alignment horizontal="left" vertical="center" wrapText="1"/>
    </xf>
    <xf numFmtId="0" fontId="38" fillId="3" borderId="84" xfId="121" applyFont="1" applyFill="1" applyBorder="1" applyAlignment="1">
      <alignment horizontal="left" vertical="center" wrapText="1"/>
    </xf>
    <xf numFmtId="0" fontId="38" fillId="3" borderId="6" xfId="121" applyFont="1" applyFill="1" applyBorder="1" applyAlignment="1">
      <alignment horizontal="left" vertical="center" wrapText="1"/>
    </xf>
    <xf numFmtId="0" fontId="38" fillId="3" borderId="1" xfId="121" applyFont="1" applyFill="1" applyBorder="1" applyAlignment="1">
      <alignment horizontal="left" vertical="center" wrapText="1"/>
    </xf>
    <xf numFmtId="0" fontId="38" fillId="3" borderId="5" xfId="121" applyFont="1" applyFill="1" applyBorder="1" applyAlignment="1">
      <alignment horizontal="left" vertical="center" wrapText="1"/>
    </xf>
    <xf numFmtId="174" fontId="27" fillId="19" borderId="71" xfId="78" applyNumberFormat="1" applyFont="1" applyFill="1" applyBorder="1" applyAlignment="1">
      <alignment horizontal="center" vertical="center" wrapText="1"/>
    </xf>
    <xf numFmtId="174" fontId="27" fillId="19" borderId="5" xfId="78" applyNumberFormat="1" applyFont="1" applyFill="1" applyBorder="1" applyAlignment="1">
      <alignment horizontal="center" vertical="center" wrapText="1"/>
    </xf>
    <xf numFmtId="174" fontId="27" fillId="19" borderId="79" xfId="78" applyNumberFormat="1" applyFont="1" applyFill="1" applyBorder="1" applyAlignment="1">
      <alignment horizontal="center" vertical="center" wrapText="1"/>
    </xf>
    <xf numFmtId="174" fontId="27" fillId="19" borderId="81" xfId="78" applyNumberFormat="1" applyFont="1" applyFill="1" applyBorder="1" applyAlignment="1">
      <alignment horizontal="center" vertical="center" wrapText="1"/>
    </xf>
    <xf numFmtId="174" fontId="27" fillId="19" borderId="41" xfId="78" applyNumberFormat="1" applyFont="1" applyFill="1" applyBorder="1" applyAlignment="1">
      <alignment horizontal="center" vertical="center" wrapText="1"/>
    </xf>
    <xf numFmtId="0" fontId="29" fillId="0" borderId="97" xfId="122" applyFont="1" applyBorder="1" applyAlignment="1">
      <alignment horizontal="left" vertical="center" wrapText="1"/>
    </xf>
    <xf numFmtId="0" fontId="29" fillId="0" borderId="98" xfId="122" applyFont="1" applyBorder="1" applyAlignment="1">
      <alignment horizontal="left" vertical="center" wrapText="1"/>
    </xf>
    <xf numFmtId="0" fontId="29" fillId="0" borderId="99" xfId="122" applyFont="1" applyBorder="1" applyAlignment="1">
      <alignment horizontal="left" vertical="center" wrapText="1"/>
    </xf>
    <xf numFmtId="0" fontId="66" fillId="4" borderId="20" xfId="121" applyFont="1" applyFill="1" applyBorder="1" applyAlignment="1">
      <alignment horizontal="center" vertical="center" wrapText="1"/>
    </xf>
    <xf numFmtId="0" fontId="66" fillId="4" borderId="13" xfId="121" applyFont="1" applyFill="1" applyBorder="1" applyAlignment="1">
      <alignment horizontal="center" vertical="center" wrapText="1"/>
    </xf>
    <xf numFmtId="0" fontId="66" fillId="4" borderId="21" xfId="121" applyFont="1" applyFill="1" applyBorder="1" applyAlignment="1">
      <alignment horizontal="center" vertical="center" wrapText="1"/>
    </xf>
    <xf numFmtId="0" fontId="28" fillId="4" borderId="11" xfId="122" applyFont="1" applyFill="1" applyBorder="1" applyAlignment="1">
      <alignment horizontal="center" vertical="center" wrapText="1"/>
    </xf>
    <xf numFmtId="0" fontId="28" fillId="4" borderId="0" xfId="122" applyFont="1" applyFill="1" applyAlignment="1">
      <alignment horizontal="center" vertical="center" wrapText="1"/>
    </xf>
    <xf numFmtId="0" fontId="28" fillId="4" borderId="10" xfId="122" applyFont="1" applyFill="1" applyBorder="1" applyAlignment="1">
      <alignment horizontal="center" vertical="center" wrapText="1"/>
    </xf>
    <xf numFmtId="0" fontId="24" fillId="0" borderId="20" xfId="5" applyNumberFormat="1" applyBorder="1" applyAlignment="1">
      <alignment horizontal="center" vertical="center" wrapText="1"/>
    </xf>
    <xf numFmtId="0" fontId="24" fillId="0" borderId="13" xfId="5" applyNumberFormat="1" applyBorder="1" applyAlignment="1">
      <alignment horizontal="center" vertical="center" wrapText="1"/>
    </xf>
    <xf numFmtId="0" fontId="24" fillId="0" borderId="21" xfId="5" applyNumberFormat="1" applyBorder="1" applyAlignment="1">
      <alignment horizontal="center" vertical="center" wrapText="1"/>
    </xf>
    <xf numFmtId="0" fontId="24" fillId="0" borderId="11" xfId="5" applyNumberFormat="1" applyBorder="1" applyAlignment="1">
      <alignment horizontal="center" vertical="center" wrapText="1"/>
    </xf>
    <xf numFmtId="0" fontId="24" fillId="0" borderId="0" xfId="5" applyNumberFormat="1" applyBorder="1" applyAlignment="1">
      <alignment horizontal="center" vertical="center" wrapText="1"/>
    </xf>
    <xf numFmtId="0" fontId="24" fillId="0" borderId="10" xfId="5" applyNumberFormat="1" applyBorder="1" applyAlignment="1">
      <alignment horizontal="center" vertical="center" wrapText="1"/>
    </xf>
    <xf numFmtId="0" fontId="24" fillId="0" borderId="17" xfId="5" applyNumberFormat="1" applyBorder="1" applyAlignment="1">
      <alignment horizontal="center" vertical="center" wrapText="1"/>
    </xf>
    <xf numFmtId="0" fontId="24" fillId="0" borderId="18" xfId="5" applyNumberFormat="1" applyBorder="1" applyAlignment="1">
      <alignment horizontal="center" vertical="center" wrapText="1"/>
    </xf>
    <xf numFmtId="0" fontId="24" fillId="0" borderId="19" xfId="5" applyNumberFormat="1" applyBorder="1" applyAlignment="1">
      <alignment horizontal="center" vertical="center" wrapText="1"/>
    </xf>
    <xf numFmtId="0" fontId="45" fillId="0" borderId="11" xfId="33" applyFont="1" applyBorder="1" applyAlignment="1">
      <alignment horizontal="left" wrapText="1"/>
    </xf>
    <xf numFmtId="0" fontId="45" fillId="0" borderId="0" xfId="33" applyFont="1" applyAlignment="1">
      <alignment horizontal="left" wrapText="1"/>
    </xf>
    <xf numFmtId="0" fontId="38" fillId="3" borderId="7" xfId="121" applyFont="1" applyFill="1" applyBorder="1" applyAlignment="1">
      <alignment horizontal="right" vertical="center" wrapText="1"/>
    </xf>
    <xf numFmtId="0" fontId="38" fillId="3" borderId="3" xfId="121" applyFont="1" applyFill="1" applyBorder="1" applyAlignment="1">
      <alignment horizontal="right" vertical="center" wrapText="1"/>
    </xf>
    <xf numFmtId="0" fontId="38" fillId="3" borderId="4" xfId="121" applyFont="1" applyFill="1" applyBorder="1" applyAlignment="1">
      <alignment horizontal="right" vertical="center" wrapText="1"/>
    </xf>
    <xf numFmtId="0" fontId="38" fillId="3" borderId="66" xfId="121" applyFont="1" applyFill="1" applyBorder="1" applyAlignment="1">
      <alignment horizontal="right" vertical="center" wrapText="1"/>
    </xf>
    <xf numFmtId="0" fontId="38" fillId="3" borderId="74" xfId="121" applyFont="1" applyFill="1" applyBorder="1" applyAlignment="1">
      <alignment horizontal="right" vertical="center" wrapText="1"/>
    </xf>
    <xf numFmtId="0" fontId="38" fillId="3" borderId="67" xfId="121" applyFont="1" applyFill="1" applyBorder="1" applyAlignment="1">
      <alignment horizontal="right" vertical="center" wrapText="1"/>
    </xf>
    <xf numFmtId="0" fontId="28" fillId="3" borderId="38" xfId="121" applyFont="1" applyFill="1" applyBorder="1" applyAlignment="1">
      <alignment horizontal="right" vertical="center" wrapText="1"/>
    </xf>
    <xf numFmtId="0" fontId="28" fillId="3" borderId="39" xfId="121" applyFont="1" applyFill="1" applyBorder="1" applyAlignment="1">
      <alignment horizontal="right" vertical="center" wrapText="1"/>
    </xf>
    <xf numFmtId="0" fontId="28" fillId="3" borderId="65" xfId="121" applyFont="1" applyFill="1" applyBorder="1" applyAlignment="1">
      <alignment horizontal="right" vertical="center" wrapText="1"/>
    </xf>
    <xf numFmtId="174" fontId="27" fillId="19" borderId="1" xfId="78" applyNumberFormat="1" applyFont="1" applyFill="1" applyBorder="1" applyAlignment="1">
      <alignment horizontal="center" vertical="center" wrapText="1"/>
    </xf>
    <xf numFmtId="174" fontId="27" fillId="19" borderId="6" xfId="78" applyNumberFormat="1" applyFont="1" applyFill="1" applyBorder="1" applyAlignment="1">
      <alignment horizontal="center" vertical="center"/>
    </xf>
    <xf numFmtId="174" fontId="27" fillId="19" borderId="77" xfId="78" applyNumberFormat="1" applyFont="1" applyFill="1" applyBorder="1" applyAlignment="1">
      <alignment horizontal="center" vertical="center"/>
    </xf>
    <xf numFmtId="174" fontId="27" fillId="19" borderId="1" xfId="78" applyNumberFormat="1" applyFont="1" applyFill="1" applyBorder="1" applyAlignment="1">
      <alignment horizontal="center" vertical="center"/>
    </xf>
    <xf numFmtId="0" fontId="81" fillId="0" borderId="11" xfId="32" applyFont="1" applyBorder="1" applyAlignment="1">
      <alignment vertical="center" wrapText="1"/>
    </xf>
    <xf numFmtId="0" fontId="81" fillId="0" borderId="0" xfId="32" applyFont="1" applyAlignment="1">
      <alignment vertical="center" wrapText="1"/>
    </xf>
    <xf numFmtId="0" fontId="81" fillId="0" borderId="10" xfId="32" applyFont="1" applyBorder="1" applyAlignment="1">
      <alignment vertical="center" wrapText="1"/>
    </xf>
    <xf numFmtId="0" fontId="29" fillId="0" borderId="18" xfId="32" applyFont="1" applyBorder="1" applyAlignment="1">
      <alignment vertical="center" wrapText="1"/>
    </xf>
    <xf numFmtId="0" fontId="29" fillId="0" borderId="11" xfId="32" applyFont="1" applyBorder="1" applyAlignment="1">
      <alignment vertical="center" wrapText="1"/>
    </xf>
    <xf numFmtId="0" fontId="29" fillId="0" borderId="0" xfId="32" applyFont="1" applyAlignment="1">
      <alignment vertical="center" wrapText="1"/>
    </xf>
    <xf numFmtId="0" fontId="29" fillId="0" borderId="10" xfId="32" applyFont="1" applyBorder="1" applyAlignment="1">
      <alignment vertical="center" wrapText="1"/>
    </xf>
    <xf numFmtId="0" fontId="63" fillId="0" borderId="17" xfId="32" applyFont="1" applyBorder="1" applyAlignment="1">
      <alignment horizontal="left" vertical="center" wrapText="1"/>
    </xf>
    <xf numFmtId="0" fontId="63" fillId="0" borderId="18" xfId="32" applyFont="1" applyBorder="1" applyAlignment="1">
      <alignment horizontal="left" vertical="center" wrapText="1"/>
    </xf>
    <xf numFmtId="0" fontId="63" fillId="0" borderId="19" xfId="32" applyFont="1" applyBorder="1" applyAlignment="1">
      <alignment horizontal="left" vertical="center" wrapText="1"/>
    </xf>
    <xf numFmtId="0" fontId="55" fillId="0" borderId="0" xfId="194" applyFont="1" applyBorder="1" applyAlignment="1">
      <alignment horizontal="left" vertical="top"/>
    </xf>
    <xf numFmtId="0" fontId="24" fillId="4" borderId="0" xfId="121" applyNumberFormat="1" applyFont="1" applyFill="1" applyBorder="1" applyAlignment="1">
      <alignment horizontal="center" vertical="top" wrapText="1"/>
    </xf>
    <xf numFmtId="0" fontId="24" fillId="4" borderId="10" xfId="121" applyNumberFormat="1" applyFont="1" applyFill="1" applyBorder="1" applyAlignment="1">
      <alignment horizontal="center" vertical="top" wrapText="1"/>
    </xf>
    <xf numFmtId="0" fontId="28" fillId="3" borderId="101" xfId="121" applyFont="1" applyFill="1" applyBorder="1" applyAlignment="1">
      <alignment horizontal="right" vertical="center" wrapText="1"/>
    </xf>
    <xf numFmtId="0" fontId="28" fillId="3" borderId="83" xfId="121" applyFont="1" applyFill="1" applyBorder="1" applyAlignment="1">
      <alignment horizontal="right" vertical="center" wrapText="1"/>
    </xf>
    <xf numFmtId="0" fontId="28" fillId="3" borderId="82" xfId="121" applyFont="1" applyFill="1" applyBorder="1" applyAlignment="1">
      <alignment horizontal="right" vertical="center" wrapText="1"/>
    </xf>
    <xf numFmtId="0" fontId="45" fillId="0" borderId="0" xfId="33" applyFont="1" applyBorder="1" applyAlignment="1">
      <alignment horizontal="left" wrapText="1"/>
    </xf>
    <xf numFmtId="0" fontId="28" fillId="0" borderId="0" xfId="0" applyFont="1" applyAlignment="1">
      <alignment horizontal="center" vertical="center" wrapText="1"/>
    </xf>
    <xf numFmtId="0" fontId="28" fillId="0" borderId="0" xfId="0" applyFont="1" applyAlignment="1">
      <alignment horizontal="center"/>
    </xf>
    <xf numFmtId="0" fontId="41" fillId="0" borderId="9" xfId="0" applyFont="1" applyBorder="1" applyAlignment="1">
      <alignment horizontal="left" vertical="center"/>
    </xf>
    <xf numFmtId="0" fontId="41" fillId="0" borderId="73" xfId="0" applyFont="1" applyBorder="1" applyAlignment="1">
      <alignment horizontal="left" vertical="center"/>
    </xf>
    <xf numFmtId="0" fontId="41" fillId="0" borderId="71" xfId="0" applyFont="1" applyBorder="1" applyAlignment="1">
      <alignment horizontal="left" vertical="center"/>
    </xf>
    <xf numFmtId="0" fontId="41" fillId="0" borderId="5" xfId="0" applyFont="1" applyBorder="1" applyAlignment="1">
      <alignment horizontal="left" vertical="center" wrapText="1"/>
    </xf>
    <xf numFmtId="0" fontId="41" fillId="0" borderId="0" xfId="0" applyFont="1" applyAlignment="1">
      <alignment horizontal="left" vertical="center" wrapText="1"/>
    </xf>
    <xf numFmtId="0" fontId="41" fillId="0" borderId="76" xfId="0" applyFont="1" applyBorder="1" applyAlignment="1">
      <alignment horizontal="left" vertical="center" wrapText="1"/>
    </xf>
    <xf numFmtId="0" fontId="41" fillId="0" borderId="79" xfId="0" applyFont="1" applyBorder="1" applyAlignment="1">
      <alignment horizontal="left" vertical="center" wrapText="1"/>
    </xf>
    <xf numFmtId="0" fontId="41" fillId="0" borderId="9" xfId="0" applyFont="1" applyBorder="1" applyAlignment="1">
      <alignment horizontal="left" vertical="center" wrapText="1"/>
    </xf>
    <xf numFmtId="0" fontId="41" fillId="0" borderId="73" xfId="0" applyFont="1" applyBorder="1" applyAlignment="1">
      <alignment horizontal="left" vertical="center" wrapText="1"/>
    </xf>
    <xf numFmtId="0" fontId="42" fillId="0" borderId="0" xfId="0" applyFont="1" applyAlignment="1">
      <alignment horizontal="center" vertical="center"/>
    </xf>
    <xf numFmtId="0" fontId="41" fillId="0" borderId="71" xfId="0" applyFont="1" applyBorder="1" applyAlignment="1">
      <alignment horizontal="left" vertical="center" wrapText="1"/>
    </xf>
    <xf numFmtId="0" fontId="41" fillId="0" borderId="1" xfId="0" applyFont="1" applyBorder="1" applyAlignment="1">
      <alignment horizontal="center" vertical="center"/>
    </xf>
    <xf numFmtId="0" fontId="41" fillId="0" borderId="15" xfId="0" applyFont="1" applyBorder="1" applyAlignment="1">
      <alignment horizontal="center" vertical="center"/>
    </xf>
    <xf numFmtId="0" fontId="41" fillId="0" borderId="9" xfId="0" applyFont="1" applyBorder="1" applyAlignment="1">
      <alignment horizontal="center" vertical="center"/>
    </xf>
    <xf numFmtId="0" fontId="41" fillId="0" borderId="73" xfId="0" applyFont="1" applyBorder="1" applyAlignment="1">
      <alignment horizontal="center" vertical="center"/>
    </xf>
    <xf numFmtId="0" fontId="41" fillId="0" borderId="71" xfId="0" applyFont="1" applyBorder="1" applyAlignment="1">
      <alignment horizontal="center" vertical="center"/>
    </xf>
    <xf numFmtId="0" fontId="31" fillId="12" borderId="1" xfId="0" applyFont="1" applyFill="1" applyBorder="1" applyAlignment="1">
      <alignment horizontal="left" vertical="center" wrapText="1"/>
    </xf>
    <xf numFmtId="165" fontId="31" fillId="0" borderId="76" xfId="48" applyFont="1" applyBorder="1" applyAlignment="1">
      <alignment horizontal="center" vertical="center"/>
    </xf>
    <xf numFmtId="165" fontId="31" fillId="0" borderId="14" xfId="48" applyFont="1" applyBorder="1" applyAlignment="1">
      <alignment horizontal="center" vertical="center"/>
    </xf>
    <xf numFmtId="0" fontId="41" fillId="0" borderId="76" xfId="0" applyFont="1" applyBorder="1" applyAlignment="1">
      <alignment horizontal="left" vertical="center"/>
    </xf>
    <xf numFmtId="0" fontId="41" fillId="0" borderId="82" xfId="0" applyFont="1" applyBorder="1" applyAlignment="1">
      <alignment horizontal="left" vertical="center"/>
    </xf>
    <xf numFmtId="0" fontId="41" fillId="0" borderId="2" xfId="0" applyFont="1" applyBorder="1" applyAlignment="1">
      <alignment horizontal="left" vertical="center"/>
    </xf>
    <xf numFmtId="0" fontId="41" fillId="0" borderId="4" xfId="0" applyFont="1" applyBorder="1" applyAlignment="1">
      <alignment horizontal="left" vertical="center"/>
    </xf>
    <xf numFmtId="0" fontId="41" fillId="0" borderId="6" xfId="33" applyFont="1" applyBorder="1" applyAlignment="1">
      <alignment horizontal="center" vertical="center"/>
    </xf>
    <xf numFmtId="0" fontId="41" fillId="0" borderId="37" xfId="33" applyFont="1" applyBorder="1" applyAlignment="1">
      <alignment horizontal="center" vertical="center"/>
    </xf>
    <xf numFmtId="3" fontId="41" fillId="0" borderId="1" xfId="33" applyNumberFormat="1" applyFont="1" applyBorder="1" applyAlignment="1">
      <alignment horizontal="left" vertical="center" wrapText="1"/>
    </xf>
    <xf numFmtId="3" fontId="41" fillId="0" borderId="15" xfId="33" applyNumberFormat="1" applyFont="1" applyBorder="1" applyAlignment="1">
      <alignment horizontal="left" vertical="center" wrapText="1"/>
    </xf>
    <xf numFmtId="0" fontId="31" fillId="12" borderId="35" xfId="0" applyFont="1" applyFill="1" applyBorder="1" applyAlignment="1">
      <alignment horizontal="left" vertical="center" wrapText="1"/>
    </xf>
    <xf numFmtId="0" fontId="31" fillId="12" borderId="1" xfId="0" applyFont="1" applyFill="1" applyBorder="1" applyAlignment="1">
      <alignment horizontal="left"/>
    </xf>
    <xf numFmtId="0" fontId="41" fillId="4" borderId="73" xfId="0" applyFont="1" applyFill="1" applyBorder="1" applyAlignment="1">
      <alignment horizontal="center" vertical="center"/>
    </xf>
    <xf numFmtId="0" fontId="41" fillId="4" borderId="71" xfId="0" applyFont="1" applyFill="1" applyBorder="1" applyAlignment="1">
      <alignment horizontal="center" vertical="center"/>
    </xf>
    <xf numFmtId="0" fontId="41" fillId="0" borderId="8" xfId="0" applyFont="1" applyBorder="1" applyAlignment="1">
      <alignment horizontal="left" vertical="center" wrapText="1"/>
    </xf>
    <xf numFmtId="0" fontId="41" fillId="0" borderId="84" xfId="0" applyFont="1" applyBorder="1" applyAlignment="1">
      <alignment horizontal="left" vertical="center" wrapText="1"/>
    </xf>
    <xf numFmtId="0" fontId="41" fillId="0" borderId="9" xfId="0" applyFont="1" applyBorder="1" applyAlignment="1">
      <alignment horizontal="center" vertical="center" wrapText="1"/>
    </xf>
    <xf numFmtId="0" fontId="41" fillId="0" borderId="73" xfId="0" applyFont="1" applyBorder="1" applyAlignment="1">
      <alignment horizontal="center" vertical="center" wrapText="1"/>
    </xf>
    <xf numFmtId="0" fontId="41" fillId="0" borderId="71" xfId="0" applyFont="1" applyBorder="1" applyAlignment="1">
      <alignment horizontal="center" vertical="center" wrapText="1"/>
    </xf>
    <xf numFmtId="0" fontId="52" fillId="12" borderId="1" xfId="0" applyFont="1" applyFill="1" applyBorder="1" applyAlignment="1">
      <alignment horizontal="left" vertical="center"/>
    </xf>
    <xf numFmtId="49" fontId="31" fillId="0" borderId="11" xfId="0" applyNumberFormat="1" applyFont="1" applyBorder="1" applyAlignment="1">
      <alignment horizontal="center" vertical="center" wrapText="1"/>
    </xf>
    <xf numFmtId="49" fontId="31" fillId="0" borderId="0" xfId="0" applyNumberFormat="1" applyFont="1" applyAlignment="1">
      <alignment horizontal="center" vertical="center" wrapText="1"/>
    </xf>
    <xf numFmtId="0" fontId="31" fillId="0" borderId="11" xfId="0" applyFont="1" applyBorder="1" applyAlignment="1">
      <alignment horizontal="center" vertical="center" wrapText="1"/>
    </xf>
    <xf numFmtId="0" fontId="31" fillId="0" borderId="0" xfId="0" applyFont="1" applyAlignment="1">
      <alignment horizontal="center" vertical="center" wrapText="1"/>
    </xf>
    <xf numFmtId="49" fontId="31" fillId="0" borderId="34" xfId="33" applyNumberFormat="1" applyFont="1" applyBorder="1" applyAlignment="1">
      <alignment horizontal="center" vertical="center" wrapText="1"/>
    </xf>
    <xf numFmtId="49" fontId="31" fillId="0" borderId="35" xfId="33" applyNumberFormat="1" applyFont="1" applyBorder="1" applyAlignment="1">
      <alignment horizontal="center" vertical="center" wrapText="1"/>
    </xf>
    <xf numFmtId="49" fontId="31" fillId="0" borderId="35" xfId="33" applyNumberFormat="1" applyFont="1" applyBorder="1" applyAlignment="1">
      <alignment horizontal="left" vertical="center" wrapText="1"/>
    </xf>
    <xf numFmtId="49" fontId="31" fillId="0" borderId="80" xfId="33" applyNumberFormat="1" applyFont="1" applyBorder="1" applyAlignment="1">
      <alignment horizontal="left" vertical="center" wrapText="1"/>
    </xf>
    <xf numFmtId="0" fontId="24" fillId="0" borderId="0" xfId="0" applyFont="1" applyAlignment="1">
      <alignment horizontal="left"/>
    </xf>
    <xf numFmtId="49" fontId="46" fillId="0" borderId="11" xfId="18" applyNumberFormat="1" applyFont="1" applyBorder="1" applyAlignment="1">
      <alignment horizontal="center" vertical="center" wrapText="1"/>
    </xf>
    <xf numFmtId="49" fontId="46" fillId="0" borderId="0" xfId="18" applyNumberFormat="1" applyFont="1" applyAlignment="1">
      <alignment horizontal="center" vertical="center" wrapText="1"/>
    </xf>
    <xf numFmtId="0" fontId="21" fillId="0" borderId="0" xfId="36" applyAlignment="1">
      <alignment horizontal="center" wrapText="1"/>
    </xf>
    <xf numFmtId="0" fontId="38" fillId="0" borderId="0" xfId="36" applyFont="1" applyAlignment="1">
      <alignment horizontal="center"/>
    </xf>
    <xf numFmtId="0" fontId="28" fillId="10" borderId="22" xfId="36" applyFont="1" applyFill="1" applyBorder="1" applyAlignment="1">
      <alignment horizontal="center" vertical="center"/>
    </xf>
    <xf numFmtId="0" fontId="28" fillId="10" borderId="24" xfId="36" applyFont="1" applyFill="1" applyBorder="1" applyAlignment="1">
      <alignment horizontal="center" vertical="center"/>
    </xf>
    <xf numFmtId="0" fontId="28" fillId="10" borderId="41" xfId="36" applyFont="1" applyFill="1" applyBorder="1" applyAlignment="1">
      <alignment horizontal="center" vertical="center"/>
    </xf>
    <xf numFmtId="0" fontId="28" fillId="10" borderId="45" xfId="36" applyFont="1" applyFill="1" applyBorder="1" applyAlignment="1">
      <alignment horizontal="center" vertical="center"/>
    </xf>
    <xf numFmtId="4" fontId="28" fillId="10" borderId="42" xfId="36" applyNumberFormat="1" applyFont="1" applyFill="1" applyBorder="1" applyAlignment="1">
      <alignment horizontal="center" vertical="center" wrapText="1"/>
    </xf>
    <xf numFmtId="4" fontId="28" fillId="10" borderId="43" xfId="36" applyNumberFormat="1" applyFont="1" applyFill="1" applyBorder="1" applyAlignment="1">
      <alignment horizontal="center" vertical="center" wrapText="1"/>
    </xf>
    <xf numFmtId="4" fontId="28" fillId="10" borderId="44" xfId="36" applyNumberFormat="1" applyFont="1" applyFill="1" applyBorder="1" applyAlignment="1">
      <alignment horizontal="center" vertical="center" wrapText="1"/>
    </xf>
  </cellXfs>
  <cellStyles count="195">
    <cellStyle name="Millares" xfId="1" builtinId="3"/>
    <cellStyle name="Millares [0]" xfId="48" builtinId="6"/>
    <cellStyle name="Millares [0] 2" xfId="44"/>
    <cellStyle name="Millares [0] 2 2" xfId="74"/>
    <cellStyle name="Millares [0] 2 3" xfId="91"/>
    <cellStyle name="Millares [0] 2 4" xfId="97"/>
    <cellStyle name="Millares [0] 2 4 2" xfId="141"/>
    <cellStyle name="Millares [0] 2 5" xfId="140"/>
    <cellStyle name="Millares [0] 3" xfId="57"/>
    <cellStyle name="Millares [0] 3 2" xfId="142"/>
    <cellStyle name="Millares [0] 4" xfId="69"/>
    <cellStyle name="Millares [0] 4 2" xfId="88"/>
    <cellStyle name="Millares [0] 4 3" xfId="95"/>
    <cellStyle name="Millares [0] 4 3 2" xfId="143"/>
    <cellStyle name="Millares [0] 5" xfId="72"/>
    <cellStyle name="Millares [0] 5 2" xfId="144"/>
    <cellStyle name="Millares [0] 6" xfId="89"/>
    <cellStyle name="Millares [0] 7" xfId="139"/>
    <cellStyle name="Millares 10" xfId="188"/>
    <cellStyle name="Millares 11" xfId="191"/>
    <cellStyle name="Millares 12" xfId="187"/>
    <cellStyle name="Millares 13" xfId="192"/>
    <cellStyle name="Millares 14" xfId="193"/>
    <cellStyle name="Millares 19" xfId="2"/>
    <cellStyle name="Millares 19 2" xfId="27"/>
    <cellStyle name="Millares 19 2 2" xfId="145"/>
    <cellStyle name="Millares 2" xfId="37"/>
    <cellStyle name="Millares 2 10 2" xfId="147"/>
    <cellStyle name="Millares 2 2" xfId="146"/>
    <cellStyle name="Millares 2 2 2" xfId="3"/>
    <cellStyle name="Millares 2 2 2 2" xfId="123"/>
    <cellStyle name="Millares 2 2 3" xfId="124"/>
    <cellStyle name="Millares 2 3 2" xfId="4"/>
    <cellStyle name="Millares 3" xfId="46"/>
    <cellStyle name="Millares 3 2" xfId="148"/>
    <cellStyle name="Millares 31" xfId="64"/>
    <cellStyle name="Millares 4" xfId="59"/>
    <cellStyle name="Millares 4 2" xfId="149"/>
    <cellStyle name="Millares 4 4" xfId="150"/>
    <cellStyle name="Millares 5" xfId="71"/>
    <cellStyle name="Millares 6" xfId="138"/>
    <cellStyle name="Millares 7" xfId="180"/>
    <cellStyle name="Millares 79" xfId="106"/>
    <cellStyle name="Millares 8" xfId="189"/>
    <cellStyle name="Millares 9" xfId="190"/>
    <cellStyle name="Millares_FORMULARIO 4 - M-OFERENTE PPTA ECONOMICA" xfId="105"/>
    <cellStyle name="Moneda" xfId="5" builtinId="4"/>
    <cellStyle name="Moneda [0]" xfId="38" builtinId="7"/>
    <cellStyle name="Moneda [0] 2" xfId="49"/>
    <cellStyle name="Moneda [0] 2 2" xfId="87"/>
    <cellStyle name="Moneda [0] 2 2 2" xfId="154"/>
    <cellStyle name="Moneda [0] 2 3" xfId="126"/>
    <cellStyle name="Moneda [0] 2 4" xfId="153"/>
    <cellStyle name="Moneda [0] 3" xfId="79"/>
    <cellStyle name="Moneda [0] 4" xfId="84"/>
    <cellStyle name="Moneda [0] 5" xfId="108"/>
    <cellStyle name="Moneda [0] 5 2" xfId="155"/>
    <cellStyle name="Moneda [0] 6" xfId="152"/>
    <cellStyle name="Moneda 10" xfId="128"/>
    <cellStyle name="Moneda 11" xfId="165"/>
    <cellStyle name="Moneda 12" xfId="186"/>
    <cellStyle name="Moneda 13" xfId="167"/>
    <cellStyle name="Moneda 14" xfId="185"/>
    <cellStyle name="Moneda 15" xfId="168"/>
    <cellStyle name="Moneda 16" xfId="184"/>
    <cellStyle name="Moneda 17" xfId="169"/>
    <cellStyle name="Moneda 18" xfId="183"/>
    <cellStyle name="Moneda 2" xfId="6"/>
    <cellStyle name="Moneda 2 2" xfId="113"/>
    <cellStyle name="Moneda 2 2 2" xfId="129"/>
    <cellStyle name="Moneda 2 2 2 2 2" xfId="104"/>
    <cellStyle name="Moneda 2 2 3" xfId="136"/>
    <cellStyle name="Moneda 2 2 4" xfId="156"/>
    <cellStyle name="Moneda 29" xfId="65"/>
    <cellStyle name="Moneda 3" xfId="35"/>
    <cellStyle name="Moneda 3 11" xfId="125"/>
    <cellStyle name="Moneda 3 2" xfId="45"/>
    <cellStyle name="Moneda 3 2 2" xfId="85"/>
    <cellStyle name="Moneda 3 3" xfId="133"/>
    <cellStyle name="Moneda 3 4" xfId="157"/>
    <cellStyle name="Moneda 3 4 2" xfId="127"/>
    <cellStyle name="Moneda 4" xfId="47"/>
    <cellStyle name="Moneda 4 2" xfId="158"/>
    <cellStyle name="Moneda 5" xfId="58"/>
    <cellStyle name="Moneda 6" xfId="73"/>
    <cellStyle name="Moneda 6 2" xfId="90"/>
    <cellStyle name="Moneda 6 3" xfId="96"/>
    <cellStyle name="Moneda 6 3 2" xfId="159"/>
    <cellStyle name="Moneda 7" xfId="77"/>
    <cellStyle name="Moneda 7 2" xfId="7"/>
    <cellStyle name="Moneda 8" xfId="120"/>
    <cellStyle name="Moneda 8 2" xfId="160"/>
    <cellStyle name="Moneda 9" xfId="151"/>
    <cellStyle name="Normal" xfId="0" builtinId="0"/>
    <cellStyle name="Normal 10" xfId="62"/>
    <cellStyle name="Normal 11" xfId="110"/>
    <cellStyle name="Normal 11 2" xfId="161"/>
    <cellStyle name="Normal 12" xfId="111"/>
    <cellStyle name="Normal 12 2" xfId="122"/>
    <cellStyle name="Normal 12 3" xfId="162"/>
    <cellStyle name="Normal 13" xfId="116"/>
    <cellStyle name="Normal 13 2" xfId="163"/>
    <cellStyle name="Normal 14" xfId="119"/>
    <cellStyle name="Normal 15" xfId="132"/>
    <cellStyle name="Normal 16" xfId="137"/>
    <cellStyle name="Normal 2" xfId="28"/>
    <cellStyle name="Normal 2 10 2 2" xfId="101"/>
    <cellStyle name="Normal 2 10 3" xfId="100"/>
    <cellStyle name="Normal 2 2" xfId="8"/>
    <cellStyle name="Normal 2 2 2" xfId="32"/>
    <cellStyle name="Normal 2 2 2 2 2" xfId="41"/>
    <cellStyle name="Normal 2 2 2 2 2 2" xfId="80"/>
    <cellStyle name="Normal 2 2 2 2 2 2 2" xfId="112"/>
    <cellStyle name="Normal 2 2 5 2" xfId="9"/>
    <cellStyle name="Normal 2 2 5 2 2" xfId="26"/>
    <cellStyle name="Normal 2 2 5 2 2 2" xfId="164"/>
    <cellStyle name="Normal 2 3" xfId="36"/>
    <cellStyle name="Normal 2 52 2" xfId="10"/>
    <cellStyle name="Normal 2 52 2 2" xfId="24"/>
    <cellStyle name="Normal 2 52 2 2 2" xfId="118"/>
    <cellStyle name="Normal 2_FORMATOS_PARA_ENTREGAR 2 2" xfId="11"/>
    <cellStyle name="Normal 2_FORMATOS_PARA_ENTREGAR 2 2 2" xfId="55"/>
    <cellStyle name="Normal 3" xfId="12"/>
    <cellStyle name="Normal 3 11" xfId="99"/>
    <cellStyle name="Normal 3 11 2" xfId="109"/>
    <cellStyle name="Normal 3 11 2 2" xfId="121"/>
    <cellStyle name="Normal 3 11 3" xfId="166"/>
    <cellStyle name="Normal 3 2 14 2" xfId="13"/>
    <cellStyle name="Normal 3 2 14 2 2" xfId="66"/>
    <cellStyle name="Normal 3 2 2" xfId="103"/>
    <cellStyle name="Normal 3 3 2" xfId="14"/>
    <cellStyle name="Normal 3 3 2 2" xfId="34"/>
    <cellStyle name="Normal 3 3 2 2 2" xfId="42"/>
    <cellStyle name="Normal 3 3 2 2 2 2" xfId="81"/>
    <cellStyle name="Normal 3_ADM-INGENIEROS 2" xfId="15"/>
    <cellStyle name="Normal 3_ADM-INGENIEROS 2 2" xfId="50"/>
    <cellStyle name="Normal 4" xfId="29"/>
    <cellStyle name="Normal 4 2" xfId="171"/>
    <cellStyle name="Normal 4 2 7 2" xfId="16"/>
    <cellStyle name="Normal 4 3" xfId="170"/>
    <cellStyle name="Normal 5" xfId="31"/>
    <cellStyle name="Normal 5 11" xfId="40"/>
    <cellStyle name="Normal 5 11 2" xfId="51"/>
    <cellStyle name="Normal 5 11 3" xfId="53"/>
    <cellStyle name="Normal 5 11 3 2" xfId="70"/>
    <cellStyle name="Normal 5 11 3 3" xfId="86"/>
    <cellStyle name="Normal 5 11 3 4" xfId="94"/>
    <cellStyle name="Normal 5 11 3 4 2" xfId="172"/>
    <cellStyle name="Normal 5 11 3 5" xfId="98"/>
    <cellStyle name="Normal 5 11 3 5 2" xfId="173"/>
    <cellStyle name="Normal 5 2" xfId="39"/>
    <cellStyle name="Normal 5 2 2" xfId="43"/>
    <cellStyle name="Normal 5 2 3" xfId="52"/>
    <cellStyle name="Normal 5 2 4" xfId="54"/>
    <cellStyle name="Normal 5 2 4 2" xfId="68"/>
    <cellStyle name="Normal 5 2 4 3" xfId="83"/>
    <cellStyle name="Normal 5 2 4 4" xfId="93"/>
    <cellStyle name="Normal 5 2 4 4 2" xfId="174"/>
    <cellStyle name="Normal 6" xfId="61"/>
    <cellStyle name="Normal 6 2" xfId="78"/>
    <cellStyle name="Normal 6 2 2" xfId="130"/>
    <cellStyle name="Normal 6 2 2 2" xfId="175"/>
    <cellStyle name="Normal 6 3" xfId="115"/>
    <cellStyle name="Normal 6 3 2" xfId="176"/>
    <cellStyle name="Normal 67" xfId="17"/>
    <cellStyle name="Normal 7" xfId="75"/>
    <cellStyle name="Normal 8" xfId="107"/>
    <cellStyle name="Normal 8 2" xfId="177"/>
    <cellStyle name="Normal 9" xfId="67"/>
    <cellStyle name="Normal 9 2" xfId="82"/>
    <cellStyle name="Normal 9 3" xfId="92"/>
    <cellStyle name="Normal 9 3 2" xfId="178"/>
    <cellStyle name="Normal_CONSOLIDADO PRESUPUESTOS OCC Y URA 2" xfId="18"/>
    <cellStyle name="Normal_CONSOLIDADO PRESUPUESTOS OCC Y URA 2 2" xfId="33"/>
    <cellStyle name="Normal_ESTABLECIMIENTO Y MANTENIMIENTO" xfId="194"/>
    <cellStyle name="Normal_PTO OFICIAL PREPLIEGO (CORREGIDO) 2" xfId="102"/>
    <cellStyle name="Porcentaje" xfId="21" builtinId="5"/>
    <cellStyle name="Porcentaje 2" xfId="19"/>
    <cellStyle name="Porcentaje 2 2" xfId="63"/>
    <cellStyle name="Porcentaje 2 3" xfId="117"/>
    <cellStyle name="Porcentaje 3" xfId="56"/>
    <cellStyle name="Porcentaje 3 2" xfId="20"/>
    <cellStyle name="Porcentaje 3 2 2" xfId="60"/>
    <cellStyle name="Porcentaje 3 3" xfId="114"/>
    <cellStyle name="Porcentaje 3 3 2" xfId="135"/>
    <cellStyle name="Porcentaje 3 4" xfId="134"/>
    <cellStyle name="Porcentaje 4" xfId="131"/>
    <cellStyle name="Porcentaje 4 2" xfId="182"/>
    <cellStyle name="Porcentaje 4 3" xfId="181"/>
    <cellStyle name="Porcentaje 5" xfId="179"/>
    <cellStyle name="Porcentual 2 2 5 2" xfId="22"/>
    <cellStyle name="Porcentual 2 2 5 2 2" xfId="25"/>
    <cellStyle name="Porcentual 2 2 5 2 2 2" xfId="76"/>
    <cellStyle name="Porcentual 2 2 5 2 3" xfId="30"/>
    <cellStyle name="Porcentual 7 2" xfId="23"/>
  </cellStyles>
  <dxfs count="34">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colors>
    <mruColors>
      <color rgb="FF00FF00"/>
      <color rgb="FF009900"/>
      <color rgb="FF33CC33"/>
      <color rgb="FF00CC00"/>
      <color rgb="FF66FF33"/>
      <color rgb="FFF967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9" Type="http://schemas.openxmlformats.org/officeDocument/2006/relationships/externalLink" Target="externalLinks/externalLink27.xml"/><Relationship Id="rId21" Type="http://schemas.openxmlformats.org/officeDocument/2006/relationships/externalLink" Target="externalLinks/externalLink9.xml"/><Relationship Id="rId34" Type="http://schemas.openxmlformats.org/officeDocument/2006/relationships/externalLink" Target="externalLinks/externalLink22.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50" Type="http://schemas.openxmlformats.org/officeDocument/2006/relationships/externalLink" Target="externalLinks/externalLink38.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0.png"/><Relationship Id="rId18" Type="http://schemas.openxmlformats.org/officeDocument/2006/relationships/image" Target="../media/image15.png"/><Relationship Id="rId3" Type="http://schemas.openxmlformats.org/officeDocument/2006/relationships/image" Target="../media/image4.png"/><Relationship Id="rId7" Type="http://schemas.openxmlformats.org/officeDocument/2006/relationships/image" Target="../media/image6.png"/><Relationship Id="rId12" Type="http://schemas.openxmlformats.org/officeDocument/2006/relationships/image" Target="../media/image9.png"/><Relationship Id="rId17" Type="http://schemas.openxmlformats.org/officeDocument/2006/relationships/image" Target="../media/image14.png"/><Relationship Id="rId2" Type="http://schemas.microsoft.com/office/2007/relationships/hdphoto" Target="../media/hdphoto1.wdp"/><Relationship Id="rId16" Type="http://schemas.openxmlformats.org/officeDocument/2006/relationships/image" Target="../media/image13.png"/><Relationship Id="rId1" Type="http://schemas.openxmlformats.org/officeDocument/2006/relationships/image" Target="../media/image1.png"/><Relationship Id="rId6" Type="http://schemas.microsoft.com/office/2007/relationships/hdphoto" Target="../media/hdphoto3.wdp"/><Relationship Id="rId11" Type="http://schemas.microsoft.com/office/2007/relationships/hdphoto" Target="../media/hdphoto5.wdp"/><Relationship Id="rId5" Type="http://schemas.openxmlformats.org/officeDocument/2006/relationships/image" Target="../media/image5.png"/><Relationship Id="rId15" Type="http://schemas.openxmlformats.org/officeDocument/2006/relationships/image" Target="../media/image12.png"/><Relationship Id="rId10" Type="http://schemas.openxmlformats.org/officeDocument/2006/relationships/image" Target="../media/image8.png"/><Relationship Id="rId19" Type="http://schemas.openxmlformats.org/officeDocument/2006/relationships/image" Target="../media/image16.png"/><Relationship Id="rId4" Type="http://schemas.microsoft.com/office/2007/relationships/hdphoto" Target="../media/hdphoto2.wdp"/><Relationship Id="rId9" Type="http://schemas.microsoft.com/office/2007/relationships/hdphoto" Target="../media/hdphoto4.wdp"/><Relationship Id="rId14" Type="http://schemas.openxmlformats.org/officeDocument/2006/relationships/image" Target="../media/image1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2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2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2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2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2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2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2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2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2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3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3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3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3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3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3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3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3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3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2447925</xdr:colOff>
      <xdr:row>48</xdr:row>
      <xdr:rowOff>0</xdr:rowOff>
    </xdr:from>
    <xdr:ext cx="0" cy="166690"/>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3" name="Text Box 123">
          <a:extLst>
            <a:ext uri="{FF2B5EF4-FFF2-40B4-BE49-F238E27FC236}">
              <a16:creationId xmlns:a16="http://schemas.microsoft.com/office/drawing/2014/main" id="{00000000-0008-0000-0600-000003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4" name="Text Box 190">
          <a:extLst>
            <a:ext uri="{FF2B5EF4-FFF2-40B4-BE49-F238E27FC236}">
              <a16:creationId xmlns:a16="http://schemas.microsoft.com/office/drawing/2014/main" id="{00000000-0008-0000-0600-000004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5" name="Text Box 2">
          <a:extLst>
            <a:ext uri="{FF2B5EF4-FFF2-40B4-BE49-F238E27FC236}">
              <a16:creationId xmlns:a16="http://schemas.microsoft.com/office/drawing/2014/main" id="{00000000-0008-0000-0600-000005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6" name="Text Box 123">
          <a:extLst>
            <a:ext uri="{FF2B5EF4-FFF2-40B4-BE49-F238E27FC236}">
              <a16:creationId xmlns:a16="http://schemas.microsoft.com/office/drawing/2014/main" id="{00000000-0008-0000-0600-000006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7" name="Text Box 190">
          <a:extLst>
            <a:ext uri="{FF2B5EF4-FFF2-40B4-BE49-F238E27FC236}">
              <a16:creationId xmlns:a16="http://schemas.microsoft.com/office/drawing/2014/main" id="{00000000-0008-0000-0600-000007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147411</xdr:colOff>
      <xdr:row>1</xdr:row>
      <xdr:rowOff>68035</xdr:rowOff>
    </xdr:from>
    <xdr:to>
      <xdr:col>7</xdr:col>
      <xdr:colOff>724203</xdr:colOff>
      <xdr:row>6</xdr:row>
      <xdr:rowOff>52160</xdr:rowOff>
    </xdr:to>
    <xdr:pic>
      <xdr:nvPicPr>
        <xdr:cNvPr id="2" name="Imagen 1">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842736" y="229960"/>
          <a:ext cx="7444317" cy="793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a16="http://schemas.microsoft.com/office/drawing/2014/main" id="{A5AAD704-65E7-4C45-90E7-AE055C008CCD}"/>
            </a:ext>
          </a:extLst>
        </xdr:cNvPr>
        <xdr:cNvGrpSpPr/>
      </xdr:nvGrpSpPr>
      <xdr:grpSpPr>
        <a:xfrm>
          <a:off x="1151659" y="606483"/>
          <a:ext cx="7045157" cy="520238"/>
          <a:chOff x="1723061" y="85725"/>
          <a:chExt cx="5849314" cy="556420"/>
        </a:xfrm>
      </xdr:grpSpPr>
      <xdr:pic>
        <xdr:nvPicPr>
          <xdr:cNvPr id="3" name="Imagen 1">
            <a:extLst>
              <a:ext uri="{FF2B5EF4-FFF2-40B4-BE49-F238E27FC236}">
                <a16:creationId xmlns:a16="http://schemas.microsoft.com/office/drawing/2014/main" id="{01997506-4A67-4C7D-8995-FB4ABC483B5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658C98F6-492E-4A20-AD04-BF48984AEFC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a16="http://schemas.microsoft.com/office/drawing/2014/main" id="{A5AAD704-65E7-4C45-90E7-AE055C008CCD}"/>
            </a:ext>
          </a:extLst>
        </xdr:cNvPr>
        <xdr:cNvGrpSpPr/>
      </xdr:nvGrpSpPr>
      <xdr:grpSpPr>
        <a:xfrm>
          <a:off x="1151659" y="606483"/>
          <a:ext cx="7045157" cy="520238"/>
          <a:chOff x="1723061" y="85725"/>
          <a:chExt cx="5849314" cy="556420"/>
        </a:xfrm>
      </xdr:grpSpPr>
      <xdr:pic>
        <xdr:nvPicPr>
          <xdr:cNvPr id="3" name="Imagen 1">
            <a:extLst>
              <a:ext uri="{FF2B5EF4-FFF2-40B4-BE49-F238E27FC236}">
                <a16:creationId xmlns:a16="http://schemas.microsoft.com/office/drawing/2014/main" id="{01997506-4A67-4C7D-8995-FB4ABC483B5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658C98F6-492E-4A20-AD04-BF48984AEFC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2447925</xdr:colOff>
      <xdr:row>182</xdr:row>
      <xdr:rowOff>0</xdr:rowOff>
    </xdr:from>
    <xdr:to>
      <xdr:col>1</xdr:col>
      <xdr:colOff>2447925</xdr:colOff>
      <xdr:row>182</xdr:row>
      <xdr:rowOff>167528</xdr:rowOff>
    </xdr:to>
    <xdr:sp macro="" textlink="">
      <xdr:nvSpPr>
        <xdr:cNvPr id="2" name="Text Box 2">
          <a:extLst>
            <a:ext uri="{FF2B5EF4-FFF2-40B4-BE49-F238E27FC236}">
              <a16:creationId xmlns:a16="http://schemas.microsoft.com/office/drawing/2014/main" id="{00000000-0008-0000-0C00-000002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3" name="Text Box 123">
          <a:extLst>
            <a:ext uri="{FF2B5EF4-FFF2-40B4-BE49-F238E27FC236}">
              <a16:creationId xmlns:a16="http://schemas.microsoft.com/office/drawing/2014/main" id="{00000000-0008-0000-0C00-000003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4" name="Text Box 190">
          <a:extLst>
            <a:ext uri="{FF2B5EF4-FFF2-40B4-BE49-F238E27FC236}">
              <a16:creationId xmlns:a16="http://schemas.microsoft.com/office/drawing/2014/main" id="{00000000-0008-0000-0C00-000004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105832</xdr:colOff>
      <xdr:row>0</xdr:row>
      <xdr:rowOff>0</xdr:rowOff>
    </xdr:from>
    <xdr:to>
      <xdr:col>8</xdr:col>
      <xdr:colOff>3404190</xdr:colOff>
      <xdr:row>2</xdr:row>
      <xdr:rowOff>876300</xdr:rowOff>
    </xdr:to>
    <xdr:pic>
      <xdr:nvPicPr>
        <xdr:cNvPr id="5" name="Imagen 4">
          <a:extLst>
            <a:ext uri="{FF2B5EF4-FFF2-40B4-BE49-F238E27FC236}">
              <a16:creationId xmlns:a16="http://schemas.microsoft.com/office/drawing/2014/main" id="{00000000-0008-0000-0C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105832" y="0"/>
          <a:ext cx="16391468" cy="1409700"/>
        </a:xfrm>
        <a:prstGeom prst="rect">
          <a:avLst/>
        </a:prstGeom>
      </xdr:spPr>
    </xdr:pic>
    <xdr:clientData/>
  </xdr:twoCellAnchor>
  <xdr:oneCellAnchor>
    <xdr:from>
      <xdr:col>1</xdr:col>
      <xdr:colOff>2447925</xdr:colOff>
      <xdr:row>194</xdr:row>
      <xdr:rowOff>0</xdr:rowOff>
    </xdr:from>
    <xdr:ext cx="0" cy="167528"/>
    <xdr:sp macro="" textlink="">
      <xdr:nvSpPr>
        <xdr:cNvPr id="7" name="Text Box 2">
          <a:extLst>
            <a:ext uri="{FF2B5EF4-FFF2-40B4-BE49-F238E27FC236}">
              <a16:creationId xmlns:a16="http://schemas.microsoft.com/office/drawing/2014/main" id="{00000000-0008-0000-0C00-000007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8" name="Text Box 123">
          <a:extLst>
            <a:ext uri="{FF2B5EF4-FFF2-40B4-BE49-F238E27FC236}">
              <a16:creationId xmlns:a16="http://schemas.microsoft.com/office/drawing/2014/main" id="{00000000-0008-0000-0C00-000008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9" name="Text Box 190">
          <a:extLst>
            <a:ext uri="{FF2B5EF4-FFF2-40B4-BE49-F238E27FC236}">
              <a16:creationId xmlns:a16="http://schemas.microsoft.com/office/drawing/2014/main" id="{00000000-0008-0000-0C00-000009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8</xdr:col>
      <xdr:colOff>2685250</xdr:colOff>
      <xdr:row>50</xdr:row>
      <xdr:rowOff>25592</xdr:rowOff>
    </xdr:from>
    <xdr:to>
      <xdr:col>8</xdr:col>
      <xdr:colOff>3606842</xdr:colOff>
      <xdr:row>54</xdr:row>
      <xdr:rowOff>179660</xdr:rowOff>
    </xdr:to>
    <xdr:pic>
      <xdr:nvPicPr>
        <xdr:cNvPr id="31" name="Imagen 30">
          <a:extLst>
            <a:ext uri="{FF2B5EF4-FFF2-40B4-BE49-F238E27FC236}">
              <a16:creationId xmlns:a16="http://schemas.microsoft.com/office/drawing/2014/main" id="{00000000-0008-0000-0C00-00001F000000}"/>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artisticPhotocopy/>
                  </a14:imgEffect>
                  <a14:imgEffect>
                    <a14:sharpenSoften amount="50000"/>
                  </a14:imgEffect>
                  <a14:imgEffect>
                    <a14:saturation sat="0"/>
                  </a14:imgEffect>
                </a14:imgLayer>
              </a14:imgProps>
            </a:ext>
          </a:extLst>
        </a:blip>
        <a:stretch>
          <a:fillRect/>
        </a:stretch>
      </xdr:blipFill>
      <xdr:spPr>
        <a:xfrm>
          <a:off x="14397112" y="21962250"/>
          <a:ext cx="921592" cy="1437026"/>
        </a:xfrm>
        <a:prstGeom prst="rect">
          <a:avLst/>
        </a:prstGeom>
      </xdr:spPr>
    </xdr:pic>
    <xdr:clientData/>
  </xdr:twoCellAnchor>
  <xdr:twoCellAnchor editAs="oneCell">
    <xdr:from>
      <xdr:col>8</xdr:col>
      <xdr:colOff>349681</xdr:colOff>
      <xdr:row>50</xdr:row>
      <xdr:rowOff>41469</xdr:rowOff>
    </xdr:from>
    <xdr:to>
      <xdr:col>8</xdr:col>
      <xdr:colOff>1841932</xdr:colOff>
      <xdr:row>54</xdr:row>
      <xdr:rowOff>152145</xdr:rowOff>
    </xdr:to>
    <xdr:pic>
      <xdr:nvPicPr>
        <xdr:cNvPr id="32" name="Imagen 31">
          <a:extLst>
            <a:ext uri="{FF2B5EF4-FFF2-40B4-BE49-F238E27FC236}">
              <a16:creationId xmlns:a16="http://schemas.microsoft.com/office/drawing/2014/main" id="{00000000-0008-0000-0C00-000020000000}"/>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artisticPhotocopy/>
                  </a14:imgEffect>
                  <a14:imgEffect>
                    <a14:sharpenSoften amount="50000"/>
                  </a14:imgEffect>
                  <a14:imgEffect>
                    <a14:saturation sat="0"/>
                  </a14:imgEffect>
                </a14:imgLayer>
              </a14:imgProps>
            </a:ext>
          </a:extLst>
        </a:blip>
        <a:stretch>
          <a:fillRect/>
        </a:stretch>
      </xdr:blipFill>
      <xdr:spPr>
        <a:xfrm>
          <a:off x="12061543" y="21978127"/>
          <a:ext cx="1492251" cy="1393634"/>
        </a:xfrm>
        <a:prstGeom prst="rect">
          <a:avLst/>
        </a:prstGeom>
      </xdr:spPr>
    </xdr:pic>
    <xdr:clientData/>
  </xdr:twoCellAnchor>
  <xdr:twoCellAnchor editAs="oneCell">
    <xdr:from>
      <xdr:col>0</xdr:col>
      <xdr:colOff>0</xdr:colOff>
      <xdr:row>0</xdr:row>
      <xdr:rowOff>0</xdr:rowOff>
    </xdr:from>
    <xdr:to>
      <xdr:col>0</xdr:col>
      <xdr:colOff>171450</xdr:colOff>
      <xdr:row>0</xdr:row>
      <xdr:rowOff>171450</xdr:rowOff>
    </xdr:to>
    <xdr:pic>
      <xdr:nvPicPr>
        <xdr:cNvPr id="35" name="Imagen 34">
          <a:extLst>
            <a:ext uri="{FF2B5EF4-FFF2-40B4-BE49-F238E27FC236}">
              <a16:creationId xmlns:a16="http://schemas.microsoft.com/office/drawing/2014/main" id="{00000000-0008-0000-0C00-000023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72158</xdr:colOff>
      <xdr:row>112</xdr:row>
      <xdr:rowOff>65290</xdr:rowOff>
    </xdr:from>
    <xdr:to>
      <xdr:col>8</xdr:col>
      <xdr:colOff>2107045</xdr:colOff>
      <xdr:row>115</xdr:row>
      <xdr:rowOff>145792</xdr:rowOff>
    </xdr:to>
    <xdr:pic>
      <xdr:nvPicPr>
        <xdr:cNvPr id="38" name="Imagen 37">
          <a:extLst>
            <a:ext uri="{FF2B5EF4-FFF2-40B4-BE49-F238E27FC236}">
              <a16:creationId xmlns:a16="http://schemas.microsoft.com/office/drawing/2014/main" id="{00000000-0008-0000-0C00-000026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784020" y="35249474"/>
          <a:ext cx="2034887" cy="1538409"/>
        </a:xfrm>
        <a:prstGeom prst="rect">
          <a:avLst/>
        </a:prstGeom>
      </xdr:spPr>
    </xdr:pic>
    <xdr:clientData/>
  </xdr:twoCellAnchor>
  <xdr:twoCellAnchor editAs="oneCell">
    <xdr:from>
      <xdr:col>8</xdr:col>
      <xdr:colOff>2150342</xdr:colOff>
      <xdr:row>112</xdr:row>
      <xdr:rowOff>43296</xdr:rowOff>
    </xdr:from>
    <xdr:to>
      <xdr:col>8</xdr:col>
      <xdr:colOff>3665682</xdr:colOff>
      <xdr:row>116</xdr:row>
      <xdr:rowOff>68035</xdr:rowOff>
    </xdr:to>
    <xdr:pic>
      <xdr:nvPicPr>
        <xdr:cNvPr id="39" name="Imagen 38">
          <a:extLst>
            <a:ext uri="{FF2B5EF4-FFF2-40B4-BE49-F238E27FC236}">
              <a16:creationId xmlns:a16="http://schemas.microsoft.com/office/drawing/2014/main" id="{00000000-0008-0000-0C00-000027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862204" y="35227480"/>
          <a:ext cx="1515340" cy="1677035"/>
        </a:xfrm>
        <a:prstGeom prst="rect">
          <a:avLst/>
        </a:prstGeom>
      </xdr:spPr>
    </xdr:pic>
    <xdr:clientData/>
  </xdr:twoCellAnchor>
  <xdr:twoCellAnchor editAs="oneCell">
    <xdr:from>
      <xdr:col>8</xdr:col>
      <xdr:colOff>311148</xdr:colOff>
      <xdr:row>142</xdr:row>
      <xdr:rowOff>87803</xdr:rowOff>
    </xdr:from>
    <xdr:to>
      <xdr:col>8</xdr:col>
      <xdr:colOff>2206809</xdr:colOff>
      <xdr:row>142</xdr:row>
      <xdr:rowOff>1238250</xdr:rowOff>
    </xdr:to>
    <xdr:pic>
      <xdr:nvPicPr>
        <xdr:cNvPr id="42" name="Imagen 41">
          <a:extLst>
            <a:ext uri="{FF2B5EF4-FFF2-40B4-BE49-F238E27FC236}">
              <a16:creationId xmlns:a16="http://schemas.microsoft.com/office/drawing/2014/main" id="{00000000-0008-0000-0C00-00002A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074398" y="43505928"/>
          <a:ext cx="1895661" cy="1150447"/>
        </a:xfrm>
        <a:prstGeom prst="rect">
          <a:avLst/>
        </a:prstGeom>
      </xdr:spPr>
    </xdr:pic>
    <xdr:clientData/>
  </xdr:twoCellAnchor>
  <xdr:twoCellAnchor editAs="oneCell">
    <xdr:from>
      <xdr:col>8</xdr:col>
      <xdr:colOff>2389332</xdr:colOff>
      <xdr:row>142</xdr:row>
      <xdr:rowOff>65809</xdr:rowOff>
    </xdr:from>
    <xdr:to>
      <xdr:col>8</xdr:col>
      <xdr:colOff>3873500</xdr:colOff>
      <xdr:row>142</xdr:row>
      <xdr:rowOff>1258405</xdr:rowOff>
    </xdr:to>
    <xdr:pic>
      <xdr:nvPicPr>
        <xdr:cNvPr id="43" name="Imagen 42">
          <a:extLst>
            <a:ext uri="{FF2B5EF4-FFF2-40B4-BE49-F238E27FC236}">
              <a16:creationId xmlns:a16="http://schemas.microsoft.com/office/drawing/2014/main" id="{00000000-0008-0000-0C00-00002B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152582" y="43483934"/>
          <a:ext cx="1484168" cy="1192596"/>
        </a:xfrm>
        <a:prstGeom prst="rect">
          <a:avLst/>
        </a:prstGeom>
      </xdr:spPr>
    </xdr:pic>
    <xdr:clientData/>
  </xdr:twoCellAnchor>
  <xdr:twoCellAnchor editAs="oneCell">
    <xdr:from>
      <xdr:col>8</xdr:col>
      <xdr:colOff>1399886</xdr:colOff>
      <xdr:row>141</xdr:row>
      <xdr:rowOff>43295</xdr:rowOff>
    </xdr:from>
    <xdr:to>
      <xdr:col>8</xdr:col>
      <xdr:colOff>2626591</xdr:colOff>
      <xdr:row>142</xdr:row>
      <xdr:rowOff>2430</xdr:rowOff>
    </xdr:to>
    <xdr:pic>
      <xdr:nvPicPr>
        <xdr:cNvPr id="45" name="Imagen 44">
          <a:extLst>
            <a:ext uri="{FF2B5EF4-FFF2-40B4-BE49-F238E27FC236}">
              <a16:creationId xmlns:a16="http://schemas.microsoft.com/office/drawing/2014/main" id="{00000000-0008-0000-0C00-00002D000000}"/>
            </a:ext>
          </a:extLst>
        </xdr:cNvPr>
        <xdr:cNvPicPr>
          <a:picLocks noChangeAspect="1"/>
        </xdr:cNvPicPr>
      </xdr:nvPicPr>
      <xdr:blipFill>
        <a:blip xmlns:r="http://schemas.openxmlformats.org/officeDocument/2006/relationships" r:embed="rId12">
          <a:grayscl/>
        </a:blip>
        <a:stretch>
          <a:fillRect/>
        </a:stretch>
      </xdr:blipFill>
      <xdr:spPr>
        <a:xfrm>
          <a:off x="12137159" y="42213068"/>
          <a:ext cx="1226705" cy="983793"/>
        </a:xfrm>
        <a:prstGeom prst="rect">
          <a:avLst/>
        </a:prstGeom>
      </xdr:spPr>
    </xdr:pic>
    <xdr:clientData/>
  </xdr:twoCellAnchor>
  <xdr:twoCellAnchor editAs="oneCell">
    <xdr:from>
      <xdr:col>8</xdr:col>
      <xdr:colOff>155511</xdr:colOff>
      <xdr:row>119</xdr:row>
      <xdr:rowOff>466531</xdr:rowOff>
    </xdr:from>
    <xdr:to>
      <xdr:col>8</xdr:col>
      <xdr:colOff>1565915</xdr:colOff>
      <xdr:row>124</xdr:row>
      <xdr:rowOff>355929</xdr:rowOff>
    </xdr:to>
    <xdr:pic>
      <xdr:nvPicPr>
        <xdr:cNvPr id="23" name="Imagen 22">
          <a:extLst>
            <a:ext uri="{FF2B5EF4-FFF2-40B4-BE49-F238E27FC236}">
              <a16:creationId xmlns:a16="http://schemas.microsoft.com/office/drawing/2014/main" id="{00000000-0008-0000-0C00-000017000000}"/>
            </a:ext>
          </a:extLst>
        </xdr:cNvPr>
        <xdr:cNvPicPr>
          <a:picLocks noChangeAspect="1"/>
        </xdr:cNvPicPr>
      </xdr:nvPicPr>
      <xdr:blipFill>
        <a:blip xmlns:r="http://schemas.openxmlformats.org/officeDocument/2006/relationships" r:embed="rId13"/>
        <a:stretch>
          <a:fillRect/>
        </a:stretch>
      </xdr:blipFill>
      <xdr:spPr>
        <a:xfrm>
          <a:off x="11867373" y="38673444"/>
          <a:ext cx="1410404" cy="2144296"/>
        </a:xfrm>
        <a:prstGeom prst="rect">
          <a:avLst/>
        </a:prstGeom>
      </xdr:spPr>
    </xdr:pic>
    <xdr:clientData/>
  </xdr:twoCellAnchor>
  <xdr:twoCellAnchor editAs="oneCell">
    <xdr:from>
      <xdr:col>8</xdr:col>
      <xdr:colOff>1759209</xdr:colOff>
      <xdr:row>119</xdr:row>
      <xdr:rowOff>388776</xdr:rowOff>
    </xdr:from>
    <xdr:to>
      <xdr:col>8</xdr:col>
      <xdr:colOff>3930857</xdr:colOff>
      <xdr:row>124</xdr:row>
      <xdr:rowOff>100713</xdr:rowOff>
    </xdr:to>
    <xdr:pic>
      <xdr:nvPicPr>
        <xdr:cNvPr id="24" name="Imagen 23">
          <a:extLst>
            <a:ext uri="{FF2B5EF4-FFF2-40B4-BE49-F238E27FC236}">
              <a16:creationId xmlns:a16="http://schemas.microsoft.com/office/drawing/2014/main" id="{00000000-0008-0000-0C00-000018000000}"/>
            </a:ext>
          </a:extLst>
        </xdr:cNvPr>
        <xdr:cNvPicPr>
          <a:picLocks noChangeAspect="1"/>
        </xdr:cNvPicPr>
      </xdr:nvPicPr>
      <xdr:blipFill>
        <a:blip xmlns:r="http://schemas.openxmlformats.org/officeDocument/2006/relationships" r:embed="rId14"/>
        <a:stretch>
          <a:fillRect/>
        </a:stretch>
      </xdr:blipFill>
      <xdr:spPr>
        <a:xfrm>
          <a:off x="13471071" y="38595689"/>
          <a:ext cx="2171648" cy="1966835"/>
        </a:xfrm>
        <a:prstGeom prst="rect">
          <a:avLst/>
        </a:prstGeom>
      </xdr:spPr>
    </xdr:pic>
    <xdr:clientData/>
  </xdr:twoCellAnchor>
  <xdr:twoCellAnchor editAs="oneCell">
    <xdr:from>
      <xdr:col>8</xdr:col>
      <xdr:colOff>2322933</xdr:colOff>
      <xdr:row>140</xdr:row>
      <xdr:rowOff>145791</xdr:rowOff>
    </xdr:from>
    <xdr:to>
      <xdr:col>8</xdr:col>
      <xdr:colOff>3787936</xdr:colOff>
      <xdr:row>140</xdr:row>
      <xdr:rowOff>1106123</xdr:rowOff>
    </xdr:to>
    <xdr:pic>
      <xdr:nvPicPr>
        <xdr:cNvPr id="26" name="Imagen 25">
          <a:extLst>
            <a:ext uri="{FF2B5EF4-FFF2-40B4-BE49-F238E27FC236}">
              <a16:creationId xmlns:a16="http://schemas.microsoft.com/office/drawing/2014/main" id="{00000000-0008-0000-0C00-00001A000000}"/>
            </a:ext>
          </a:extLst>
        </xdr:cNvPr>
        <xdr:cNvPicPr>
          <a:picLocks noChangeAspect="1"/>
        </xdr:cNvPicPr>
      </xdr:nvPicPr>
      <xdr:blipFill>
        <a:blip xmlns:r="http://schemas.openxmlformats.org/officeDocument/2006/relationships" r:embed="rId14"/>
        <a:stretch>
          <a:fillRect/>
        </a:stretch>
      </xdr:blipFill>
      <xdr:spPr>
        <a:xfrm>
          <a:off x="14034795" y="46031021"/>
          <a:ext cx="1465003" cy="960332"/>
        </a:xfrm>
        <a:prstGeom prst="rect">
          <a:avLst/>
        </a:prstGeom>
      </xdr:spPr>
    </xdr:pic>
    <xdr:clientData/>
  </xdr:twoCellAnchor>
  <xdr:twoCellAnchor editAs="oneCell">
    <xdr:from>
      <xdr:col>8</xdr:col>
      <xdr:colOff>281863</xdr:colOff>
      <xdr:row>140</xdr:row>
      <xdr:rowOff>194387</xdr:rowOff>
    </xdr:from>
    <xdr:to>
      <xdr:col>8</xdr:col>
      <xdr:colOff>1773822</xdr:colOff>
      <xdr:row>140</xdr:row>
      <xdr:rowOff>1165200</xdr:rowOff>
    </xdr:to>
    <xdr:pic>
      <xdr:nvPicPr>
        <xdr:cNvPr id="27" name="Imagen 26">
          <a:extLst>
            <a:ext uri="{FF2B5EF4-FFF2-40B4-BE49-F238E27FC236}">
              <a16:creationId xmlns:a16="http://schemas.microsoft.com/office/drawing/2014/main" id="{00000000-0008-0000-0C00-00001B000000}"/>
            </a:ext>
          </a:extLst>
        </xdr:cNvPr>
        <xdr:cNvPicPr>
          <a:picLocks noChangeAspect="1"/>
        </xdr:cNvPicPr>
      </xdr:nvPicPr>
      <xdr:blipFill>
        <a:blip xmlns:r="http://schemas.openxmlformats.org/officeDocument/2006/relationships" r:embed="rId13"/>
        <a:stretch>
          <a:fillRect/>
        </a:stretch>
      </xdr:blipFill>
      <xdr:spPr>
        <a:xfrm rot="16200000">
          <a:off x="12254298" y="45819044"/>
          <a:ext cx="970813" cy="1491959"/>
        </a:xfrm>
        <a:prstGeom prst="rect">
          <a:avLst/>
        </a:prstGeom>
      </xdr:spPr>
    </xdr:pic>
    <xdr:clientData/>
  </xdr:twoCellAnchor>
  <xdr:twoCellAnchor editAs="oneCell">
    <xdr:from>
      <xdr:col>8</xdr:col>
      <xdr:colOff>466530</xdr:colOff>
      <xdr:row>181</xdr:row>
      <xdr:rowOff>242985</xdr:rowOff>
    </xdr:from>
    <xdr:to>
      <xdr:col>8</xdr:col>
      <xdr:colOff>3596173</xdr:colOff>
      <xdr:row>181</xdr:row>
      <xdr:rowOff>1736204</xdr:rowOff>
    </xdr:to>
    <xdr:pic>
      <xdr:nvPicPr>
        <xdr:cNvPr id="28" name="Imagen 27">
          <a:extLst>
            <a:ext uri="{FF2B5EF4-FFF2-40B4-BE49-F238E27FC236}">
              <a16:creationId xmlns:a16="http://schemas.microsoft.com/office/drawing/2014/main" id="{00000000-0008-0000-0C00-00001C000000}"/>
            </a:ext>
          </a:extLst>
        </xdr:cNvPr>
        <xdr:cNvPicPr>
          <a:picLocks noChangeAspect="1"/>
        </xdr:cNvPicPr>
      </xdr:nvPicPr>
      <xdr:blipFill>
        <a:blip xmlns:r="http://schemas.openxmlformats.org/officeDocument/2006/relationships" r:embed="rId15"/>
        <a:stretch>
          <a:fillRect/>
        </a:stretch>
      </xdr:blipFill>
      <xdr:spPr>
        <a:xfrm>
          <a:off x="12178392" y="59502092"/>
          <a:ext cx="3129643" cy="1493219"/>
        </a:xfrm>
        <a:prstGeom prst="rect">
          <a:avLst/>
        </a:prstGeom>
      </xdr:spPr>
    </xdr:pic>
    <xdr:clientData/>
  </xdr:twoCellAnchor>
  <xdr:twoCellAnchor editAs="oneCell">
    <xdr:from>
      <xdr:col>8</xdr:col>
      <xdr:colOff>631761</xdr:colOff>
      <xdr:row>66</xdr:row>
      <xdr:rowOff>1529</xdr:rowOff>
    </xdr:from>
    <xdr:to>
      <xdr:col>8</xdr:col>
      <xdr:colOff>2444751</xdr:colOff>
      <xdr:row>70</xdr:row>
      <xdr:rowOff>265052</xdr:rowOff>
    </xdr:to>
    <xdr:pic>
      <xdr:nvPicPr>
        <xdr:cNvPr id="41" name="Imagen 40">
          <a:extLst>
            <a:ext uri="{FF2B5EF4-FFF2-40B4-BE49-F238E27FC236}">
              <a16:creationId xmlns:a16="http://schemas.microsoft.com/office/drawing/2014/main" id="{00000000-0008-0000-0C00-000029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2347511" y="25734904"/>
          <a:ext cx="1812990" cy="1517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748394</xdr:colOff>
      <xdr:row>126</xdr:row>
      <xdr:rowOff>48599</xdr:rowOff>
    </xdr:from>
    <xdr:to>
      <xdr:col>8</xdr:col>
      <xdr:colOff>2390970</xdr:colOff>
      <xdr:row>126</xdr:row>
      <xdr:rowOff>1393093</xdr:rowOff>
    </xdr:to>
    <xdr:pic>
      <xdr:nvPicPr>
        <xdr:cNvPr id="48" name="Imagen 47">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60256" y="41365716"/>
          <a:ext cx="1642576" cy="1344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367394</xdr:colOff>
      <xdr:row>56</xdr:row>
      <xdr:rowOff>458755</xdr:rowOff>
    </xdr:from>
    <xdr:to>
      <xdr:col>8</xdr:col>
      <xdr:colOff>3826507</xdr:colOff>
      <xdr:row>60</xdr:row>
      <xdr:rowOff>140609</xdr:rowOff>
    </xdr:to>
    <xdr:pic>
      <xdr:nvPicPr>
        <xdr:cNvPr id="50" name="Imagen 49">
          <a:extLst>
            <a:ext uri="{FF2B5EF4-FFF2-40B4-BE49-F238E27FC236}">
              <a16:creationId xmlns:a16="http://schemas.microsoft.com/office/drawing/2014/main" id="{00000000-0008-0000-0C00-000032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2083144" y="20032630"/>
          <a:ext cx="3459113" cy="2285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534566</xdr:colOff>
      <xdr:row>60</xdr:row>
      <xdr:rowOff>174950</xdr:rowOff>
    </xdr:from>
    <xdr:to>
      <xdr:col>8</xdr:col>
      <xdr:colOff>3698875</xdr:colOff>
      <xdr:row>64</xdr:row>
      <xdr:rowOff>550849</xdr:rowOff>
    </xdr:to>
    <xdr:pic>
      <xdr:nvPicPr>
        <xdr:cNvPr id="51" name="Imagen 50">
          <a:extLst>
            <a:ext uri="{FF2B5EF4-FFF2-40B4-BE49-F238E27FC236}">
              <a16:creationId xmlns:a16="http://schemas.microsoft.com/office/drawing/2014/main" id="{00000000-0008-0000-0C00-000033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2250316" y="22130075"/>
          <a:ext cx="3164309" cy="282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767832</xdr:colOff>
      <xdr:row>143</xdr:row>
      <xdr:rowOff>132617</xdr:rowOff>
    </xdr:from>
    <xdr:to>
      <xdr:col>8</xdr:col>
      <xdr:colOff>2517563</xdr:colOff>
      <xdr:row>143</xdr:row>
      <xdr:rowOff>1564820</xdr:rowOff>
    </xdr:to>
    <xdr:pic>
      <xdr:nvPicPr>
        <xdr:cNvPr id="52" name="Imagen 51">
          <a:extLst>
            <a:ext uri="{FF2B5EF4-FFF2-40B4-BE49-F238E27FC236}">
              <a16:creationId xmlns:a16="http://schemas.microsoft.com/office/drawing/2014/main" id="{00000000-0008-0000-0C00-000034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79694" y="52918612"/>
          <a:ext cx="1749731" cy="14322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452438</xdr:colOff>
      <xdr:row>0</xdr:row>
      <xdr:rowOff>47625</xdr:rowOff>
    </xdr:from>
    <xdr:to>
      <xdr:col>22</xdr:col>
      <xdr:colOff>208554</xdr:colOff>
      <xdr:row>1</xdr:row>
      <xdr:rowOff>714375</xdr:rowOff>
    </xdr:to>
    <xdr:pic>
      <xdr:nvPicPr>
        <xdr:cNvPr id="2" name="1 Imagen">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2438" y="47625"/>
          <a:ext cx="893583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3E89689\PRESUPUESTO%20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Users/Usuario/Google%20Drive/APU/presupuesto%20pintada%20alcald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ZXPREPLIEGOS%20PUENTE%20ARMADA/PRESUP/ZPREPLIEGOS%20PUENTE%20ARMADA/OBRAS%20PUENTE%20ARMAD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NDES3/mayo%204-01/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gobantioquia-my.sharepoint.com/personal/presupuesto_sif_antioquia_gov_co/Documents/PRESUPUESTOS_SIF/0.1.%20BASES%20DE%20REFERENCIA/0.%20DEPTO%20ANTIOQUIA_SIF/BASE%202022%20-%20en%20proceso/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d/LIQ.TRANSPORTE%20DE%20MATERIALES%20OCTUBRE%20DE%202006%20HASMER%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gobantioquia-my.sharepoint.com/D:/C:/Polideportivos%20madrid/Presupuesto%20herramientas%20de%20calculo/MATRIZ%20PARA%20EL%20CALCULO%20DEL%20AIU%2020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S/Mis%20documentos/Licitaciones%202002/Lic.Duitama-La%20Palmera/BASEDuitama-La%20Palme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E:/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marino/C/AMV-3005-2005/ADMON%20GRUPO%203%202004%20-2005/PRESUPUESTOS/Analisis%20de%20Precios%20Unitarios%20ASTR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PROGRAMACIONES/A:/CARMEN/3271%20Palmitas/3271%20G1%20Presupuestos%20de%20Pozos-Palmitas%20Centr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H:/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ROG-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SIMULACI&#211;NEDIFICIO.ok.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UNITARIOS%20PARA%20241201%202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NEXO%202/Users/ING~1.OSC/AppData/Local/Temp/Rar$DI01.853/Cantidades_750%20_Alta_Suelo%20AB.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Mis%20Documentos/Licitaciones/LIC-2000/OFERTAS/noviciado%20la%20caba&#241;a/CANTIDADES-ZOFIC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s>
    <sheetDataSet>
      <sheetData sheetId="0" refreshError="1">
        <row r="10">
          <cell r="M10">
            <v>1302940.7487084535</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sheetData sheetId="48">
        <row r="10">
          <cell r="M10">
            <v>1302940.7487084535</v>
          </cell>
        </row>
      </sheetData>
      <sheetData sheetId="49">
        <row r="10">
          <cell r="M10">
            <v>1302940.7487084535</v>
          </cell>
        </row>
      </sheetData>
      <sheetData sheetId="50">
        <row r="10">
          <cell r="M10">
            <v>1302940.7487084535</v>
          </cell>
        </row>
      </sheetData>
      <sheetData sheetId="51">
        <row r="10">
          <cell r="M10">
            <v>1302940.7487084535</v>
          </cell>
        </row>
      </sheetData>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sheetData sheetId="59">
        <row r="6">
          <cell r="D6">
            <v>0</v>
          </cell>
        </row>
      </sheetData>
      <sheetData sheetId="60">
        <row r="10">
          <cell r="M10">
            <v>1302940.7487084535</v>
          </cell>
        </row>
      </sheetData>
      <sheetData sheetId="61">
        <row r="10">
          <cell r="M10">
            <v>1302940.7487084535</v>
          </cell>
        </row>
      </sheetData>
      <sheetData sheetId="62"/>
      <sheetData sheetId="63">
        <row r="6">
          <cell r="D6">
            <v>0</v>
          </cell>
        </row>
      </sheetData>
      <sheetData sheetId="64">
        <row r="10">
          <cell r="M10">
            <v>1302940.7487084535</v>
          </cell>
        </row>
      </sheetData>
      <sheetData sheetId="65">
        <row r="10">
          <cell r="M10">
            <v>1302940.7487084535</v>
          </cell>
        </row>
      </sheetData>
      <sheetData sheetId="66"/>
      <sheetData sheetId="67"/>
      <sheetData sheetId="68"/>
      <sheetData sheetId="69"/>
      <sheetData sheetId="70"/>
      <sheetData sheetId="71"/>
      <sheetData sheetId="72"/>
      <sheetData sheetId="73">
        <row r="10">
          <cell r="M10">
            <v>1302940.7487084535</v>
          </cell>
        </row>
      </sheetData>
      <sheetData sheetId="74">
        <row r="10">
          <cell r="M10">
            <v>1302940.7487084535</v>
          </cell>
        </row>
      </sheetData>
      <sheetData sheetId="75">
        <row r="10">
          <cell r="M10">
            <v>1302940.7487084535</v>
          </cell>
        </row>
      </sheetData>
      <sheetData sheetId="76"/>
      <sheetData sheetId="77">
        <row r="6">
          <cell r="D6">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6">
          <cell r="D6">
            <v>0</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6">
          <cell r="D6">
            <v>0</v>
          </cell>
        </row>
      </sheetData>
      <sheetData sheetId="128"/>
      <sheetData sheetId="129">
        <row r="10">
          <cell r="M10">
            <v>1302940.7487084535</v>
          </cell>
        </row>
      </sheetData>
      <sheetData sheetId="130">
        <row r="10">
          <cell r="M10">
            <v>1302940.7487084535</v>
          </cell>
        </row>
      </sheetData>
      <sheetData sheetId="131"/>
      <sheetData sheetId="132"/>
      <sheetData sheetId="133"/>
      <sheetData sheetId="134">
        <row r="6">
          <cell r="D6">
            <v>43666</v>
          </cell>
        </row>
      </sheetData>
      <sheetData sheetId="135"/>
      <sheetData sheetId="136">
        <row r="6">
          <cell r="D6">
            <v>43666</v>
          </cell>
        </row>
      </sheetData>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43666</v>
          </cell>
        </row>
      </sheetData>
      <sheetData sheetId="162">
        <row r="6">
          <cell r="D6">
            <v>0</v>
          </cell>
        </row>
      </sheetData>
      <sheetData sheetId="163"/>
      <sheetData sheetId="164"/>
      <sheetData sheetId="165"/>
      <sheetData sheetId="166"/>
      <sheetData sheetId="167">
        <row r="6">
          <cell r="D6">
            <v>43666</v>
          </cell>
        </row>
      </sheetData>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43666</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10">
          <cell r="M10">
            <v>1302940.7487084535</v>
          </cell>
        </row>
      </sheetData>
      <sheetData sheetId="230"/>
      <sheetData sheetId="231"/>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10">
          <cell r="M10">
            <v>1302940.7487084535</v>
          </cell>
        </row>
      </sheetData>
      <sheetData sheetId="262">
        <row r="10">
          <cell r="M10">
            <v>1302940.7487084535</v>
          </cell>
        </row>
      </sheetData>
      <sheetData sheetId="263"/>
      <sheetData sheetId="264">
        <row r="6">
          <cell r="D6">
            <v>43666</v>
          </cell>
        </row>
      </sheetData>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103">
          <cell r="F103" t="str">
            <v>MDD01-T</v>
          </cell>
        </row>
      </sheetData>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120">
          <cell r="B120">
            <v>104</v>
          </cell>
        </row>
      </sheetData>
      <sheetData sheetId="442">
        <row r="6">
          <cell r="D6">
            <v>5433063.0008333344</v>
          </cell>
        </row>
      </sheetData>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 val="PRESUPUES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
      <sheetName val="LISTADO DE MATERIALES Y EQUIPOS"/>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sheetData sheetId="44">
        <row r="5">
          <cell r="A5">
            <v>1</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sheetData sheetId="248"/>
      <sheetData sheetId="249">
        <row r="3">
          <cell r="B3">
            <v>200</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refreshError="1"/>
      <sheetData sheetId="586" refreshError="1"/>
      <sheetData sheetId="587" refreshError="1"/>
      <sheetData sheetId="588" refreshError="1"/>
      <sheetData sheetId="589" refreshError="1"/>
      <sheetData sheetId="590" refreshError="1"/>
      <sheetData sheetId="591"/>
      <sheetData sheetId="592">
        <row r="168">
          <cell r="D168">
            <v>10046</v>
          </cell>
        </row>
      </sheetData>
      <sheetData sheetId="593"/>
      <sheetData sheetId="594"/>
      <sheetData sheetId="595"/>
      <sheetData sheetId="596"/>
      <sheetData sheetId="597"/>
      <sheetData sheetId="598"/>
      <sheetData sheetId="599"/>
      <sheetData sheetId="600"/>
      <sheetData sheetId="601" refreshError="1"/>
      <sheetData sheetId="602" refreshError="1"/>
      <sheetData sheetId="603"/>
      <sheetData sheetId="604" refreshError="1"/>
      <sheetData sheetId="605" refreshError="1"/>
      <sheetData sheetId="606" refreshError="1"/>
      <sheetData sheetId="607" refreshError="1"/>
      <sheetData sheetId="608"/>
      <sheetData sheetId="609" refreshError="1"/>
      <sheetData sheetId="610" refreshError="1"/>
      <sheetData sheetId="61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sheetData sheetId="668"/>
      <sheetData sheetId="669"/>
      <sheetData sheetId="670">
        <row r="33">
          <cell r="C33">
            <v>0.77967625899280601</v>
          </cell>
        </row>
      </sheetData>
      <sheetData sheetId="671"/>
      <sheetData sheetId="672"/>
      <sheetData sheetId="673"/>
      <sheetData sheetId="674"/>
      <sheetData sheetId="675"/>
      <sheetData sheetId="676"/>
      <sheetData sheetId="677"/>
      <sheetData sheetId="678"/>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refreshError="1"/>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refreshError="1"/>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refreshError="1"/>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sheetData sheetId="2974">
        <row r="7">
          <cell r="B7">
            <v>1</v>
          </cell>
        </row>
      </sheetData>
      <sheetData sheetId="2975">
        <row r="1">
          <cell r="A1" t="str">
            <v>OCCIDENTAL DE COLOMBIA, LLC. / OCCIDENTAL ANDINA, LLC</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sheetData sheetId="4306"/>
      <sheetData sheetId="4307"/>
      <sheetData sheetId="4308"/>
      <sheetData sheetId="4309"/>
      <sheetData sheetId="4310"/>
      <sheetData sheetId="4311"/>
      <sheetData sheetId="4312"/>
      <sheetData sheetId="4313"/>
      <sheetData sheetId="4314"/>
      <sheetData sheetId="4315"/>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ow r="4">
          <cell r="E4" t="str">
            <v>GUPCO</v>
          </cell>
        </row>
      </sheetData>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sheetData sheetId="4561"/>
      <sheetData sheetId="4562" refreshError="1"/>
      <sheetData sheetId="4563"/>
      <sheetData sheetId="4564"/>
      <sheetData sheetId="4565"/>
      <sheetData sheetId="4566"/>
      <sheetData sheetId="4567"/>
      <sheetData sheetId="4568"/>
      <sheetData sheetId="4569"/>
      <sheetData sheetId="4570"/>
      <sheetData sheetId="4571"/>
      <sheetData sheetId="4572" refreshError="1"/>
      <sheetData sheetId="4573" refreshError="1"/>
      <sheetData sheetId="4574" refreshError="1"/>
      <sheetData sheetId="4575">
        <row r="2">
          <cell r="A2" t="str">
            <v>(ºF)</v>
          </cell>
        </row>
      </sheetData>
      <sheetData sheetId="4576"/>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refreshError="1"/>
      <sheetData sheetId="4590" refreshError="1"/>
      <sheetData sheetId="4591"/>
      <sheetData sheetId="4592" refreshError="1"/>
      <sheetData sheetId="4593" refreshError="1"/>
      <sheetData sheetId="4594"/>
      <sheetData sheetId="4595" refreshError="1"/>
      <sheetData sheetId="4596"/>
      <sheetData sheetId="4597"/>
      <sheetData sheetId="4598"/>
      <sheetData sheetId="4599"/>
      <sheetData sheetId="4600"/>
      <sheetData sheetId="4601"/>
      <sheetData sheetId="4602" refreshError="1"/>
      <sheetData sheetId="4603"/>
      <sheetData sheetId="4604" refreshError="1"/>
      <sheetData sheetId="4605"/>
      <sheetData sheetId="4606" refreshError="1"/>
      <sheetData sheetId="4607" refreshError="1"/>
      <sheetData sheetId="4608" refreshError="1"/>
      <sheetData sheetId="4609"/>
      <sheetData sheetId="4610"/>
      <sheetData sheetId="461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refreshError="1"/>
      <sheetData sheetId="4677" refreshError="1"/>
      <sheetData sheetId="4678" refreshError="1"/>
      <sheetData sheetId="4679" refreshError="1"/>
      <sheetData sheetId="4680" refreshError="1"/>
      <sheetData sheetId="4681" refreshError="1"/>
      <sheetData sheetId="4682" refreshError="1"/>
      <sheetData sheetId="4683"/>
      <sheetData sheetId="4684"/>
      <sheetData sheetId="4685"/>
      <sheetData sheetId="4686"/>
      <sheetData sheetId="4687"/>
      <sheetData sheetId="4688"/>
      <sheetData sheetId="4689"/>
      <sheetData sheetId="4690"/>
      <sheetData sheetId="4691"/>
      <sheetData sheetId="4692"/>
      <sheetData sheetId="4693"/>
      <sheetData sheetId="4694" refreshError="1"/>
      <sheetData sheetId="4695" refreshError="1"/>
      <sheetData sheetId="4696" refreshError="1"/>
      <sheetData sheetId="4697" refreshError="1"/>
      <sheetData sheetId="4698" refreshError="1"/>
      <sheetData sheetId="4699"/>
      <sheetData sheetId="4700"/>
      <sheetData sheetId="4701" refreshError="1"/>
      <sheetData sheetId="4702"/>
      <sheetData sheetId="4703">
        <row r="4">
          <cell r="B4">
            <v>39886</v>
          </cell>
        </row>
      </sheetData>
      <sheetData sheetId="4704"/>
      <sheetData sheetId="4705"/>
      <sheetData sheetId="4706"/>
      <sheetData sheetId="4707"/>
      <sheetData sheetId="4708"/>
      <sheetData sheetId="4709"/>
      <sheetData sheetId="4710">
        <row r="4">
          <cell r="B4">
            <v>39886</v>
          </cell>
        </row>
      </sheetData>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refreshError="1"/>
      <sheetData sheetId="4738" refreshError="1"/>
      <sheetData sheetId="4739"/>
      <sheetData sheetId="4740">
        <row r="5">
          <cell r="B5" t="str">
            <v>MANO DE OBRA MENOR A 10SMLV (sin AIU)</v>
          </cell>
        </row>
      </sheetData>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refreshError="1"/>
      <sheetData sheetId="4761"/>
      <sheetData sheetId="4762"/>
      <sheetData sheetId="4763"/>
      <sheetData sheetId="4764" refreshError="1"/>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sheetData sheetId="4840"/>
      <sheetData sheetId="4841"/>
      <sheetData sheetId="4842"/>
      <sheetData sheetId="4843">
        <row r="4">
          <cell r="E4" t="str">
            <v>GUPCO</v>
          </cell>
        </row>
      </sheetData>
      <sheetData sheetId="4844"/>
      <sheetData sheetId="4845"/>
      <sheetData sheetId="4846"/>
      <sheetData sheetId="4847"/>
      <sheetData sheetId="4848"/>
      <sheetData sheetId="4849" refreshError="1"/>
      <sheetData sheetId="4850"/>
      <sheetData sheetId="4851" refreshError="1"/>
      <sheetData sheetId="4852"/>
      <sheetData sheetId="4853" refreshError="1"/>
      <sheetData sheetId="4854" refreshError="1"/>
      <sheetData sheetId="4855" refreshError="1"/>
      <sheetData sheetId="4856" refreshError="1"/>
      <sheetData sheetId="4857"/>
      <sheetData sheetId="4858"/>
      <sheetData sheetId="4859"/>
      <sheetData sheetId="4860"/>
      <sheetData sheetId="4861"/>
      <sheetData sheetId="4862" refreshError="1"/>
      <sheetData sheetId="4863" refreshError="1"/>
      <sheetData sheetId="4864" refreshError="1"/>
      <sheetData sheetId="4865" refreshError="1"/>
      <sheetData sheetId="4866"/>
      <sheetData sheetId="4867" refreshError="1"/>
      <sheetData sheetId="4868" refreshError="1"/>
      <sheetData sheetId="4869" refreshError="1"/>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efreshError="1"/>
      <sheetData sheetId="4998"/>
      <sheetData sheetId="4999" refreshError="1"/>
      <sheetData sheetId="5000"/>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sheetData sheetId="5016"/>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sheetData sheetId="5058"/>
      <sheetData sheetId="5059"/>
      <sheetData sheetId="5060"/>
      <sheetData sheetId="5061"/>
      <sheetData sheetId="5062"/>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sheetData sheetId="5135">
        <row r="6">
          <cell r="AB6">
            <v>40179</v>
          </cell>
        </row>
      </sheetData>
      <sheetData sheetId="5136"/>
      <sheetData sheetId="5137"/>
      <sheetData sheetId="5138"/>
      <sheetData sheetId="5139"/>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sheetData sheetId="5359"/>
      <sheetData sheetId="5360"/>
      <sheetData sheetId="5361" refreshError="1"/>
      <sheetData sheetId="5362" refreshError="1"/>
      <sheetData sheetId="5363" refreshError="1"/>
      <sheetData sheetId="5364" refreshError="1"/>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refreshError="1"/>
      <sheetData sheetId="5485"/>
      <sheetData sheetId="5486"/>
      <sheetData sheetId="5487"/>
      <sheetData sheetId="5488"/>
      <sheetData sheetId="5489" refreshError="1"/>
      <sheetData sheetId="5490"/>
      <sheetData sheetId="5491"/>
      <sheetData sheetId="5492"/>
      <sheetData sheetId="5493"/>
      <sheetData sheetId="5494"/>
      <sheetData sheetId="5495"/>
      <sheetData sheetId="5496"/>
      <sheetData sheetId="5497"/>
      <sheetData sheetId="5498"/>
      <sheetData sheetId="5499"/>
      <sheetData sheetId="5500" refreshError="1"/>
      <sheetData sheetId="5501" refreshError="1"/>
      <sheetData sheetId="5502"/>
      <sheetData sheetId="5503" refreshError="1"/>
      <sheetData sheetId="5504" refreshError="1"/>
      <sheetData sheetId="5505" refreshError="1"/>
      <sheetData sheetId="5506"/>
      <sheetData sheetId="5507" refreshError="1"/>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sheetData sheetId="5634">
        <row r="52">
          <cell r="B52" t="str">
            <v>ANTICIPO</v>
          </cell>
        </row>
      </sheetData>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refreshError="1"/>
      <sheetData sheetId="5648"/>
      <sheetData sheetId="5649"/>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ow r="3">
          <cell r="B3">
            <v>1</v>
          </cell>
        </row>
      </sheetData>
      <sheetData sheetId="6028"/>
      <sheetData sheetId="6029">
        <row r="437">
          <cell r="A437" t="str">
            <v>GEOCOMPUESTOS</v>
          </cell>
        </row>
      </sheetData>
      <sheetData sheetId="6030">
        <row r="30">
          <cell r="A30" t="str">
            <v>PRELIMINARES DE OBRA</v>
          </cell>
        </row>
      </sheetData>
      <sheetData sheetId="6031"/>
      <sheetData sheetId="6032"/>
      <sheetData sheetId="6033"/>
      <sheetData sheetId="6034">
        <row r="5">
          <cell r="C5" t="str">
            <v>OBRAS DE PROTECCIÓN Y ADECUACIÓN DE ORILLA DEL PARQUE  RONDA, EN EL RÍO MAGDALENA, ENTRE EL PUENTE VEHICULAR Y EL PUENTE FÉRREO, MUNICIPIO DE GIRARDOT CUNDINAMARCA</v>
          </cell>
        </row>
      </sheetData>
      <sheetData sheetId="6035"/>
      <sheetData sheetId="6036"/>
      <sheetData sheetId="6037"/>
      <sheetData sheetId="6038"/>
      <sheetData sheetId="6039">
        <row r="34">
          <cell r="E34" t="str">
            <v>M3</v>
          </cell>
        </row>
      </sheetData>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efreshError="1"/>
      <sheetData sheetId="624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sheetData sheetId="6306"/>
      <sheetData sheetId="6307" refreshError="1"/>
      <sheetData sheetId="6308"/>
      <sheetData sheetId="6309" refreshError="1"/>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row r="1">
          <cell r="A1" t="str">
            <v>ITEM</v>
          </cell>
        </row>
      </sheetData>
      <sheetData sheetId="6414" refreshError="1"/>
      <sheetData sheetId="6415">
        <row r="1">
          <cell r="A1" t="str">
            <v>ADMINISTRACION</v>
          </cell>
        </row>
      </sheetData>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refreshError="1"/>
      <sheetData sheetId="6438" refreshError="1"/>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sheetData sheetId="6580" refreshError="1"/>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refreshError="1"/>
      <sheetData sheetId="6597"/>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sheetData sheetId="6637"/>
      <sheetData sheetId="6638"/>
      <sheetData sheetId="6639"/>
      <sheetData sheetId="6640"/>
      <sheetData sheetId="6641"/>
      <sheetData sheetId="6642"/>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refreshError="1"/>
      <sheetData sheetId="6680" refreshError="1"/>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row r="1">
          <cell r="A1" t="str">
            <v>INSTITUTO NACIONAL DE VIAS</v>
          </cell>
        </row>
      </sheetData>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row r="13">
          <cell r="A13">
            <v>1</v>
          </cell>
        </row>
      </sheetData>
      <sheetData sheetId="6771"/>
      <sheetData sheetId="6772"/>
      <sheetData sheetId="6773"/>
      <sheetData sheetId="6774" refreshError="1"/>
      <sheetData sheetId="6775" refreshError="1"/>
      <sheetData sheetId="6776" refreshError="1"/>
      <sheetData sheetId="6777">
        <row r="16">
          <cell r="C16" t="str">
            <v>X</v>
          </cell>
        </row>
      </sheetData>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sheetData sheetId="6809">
        <row r="1">
          <cell r="W1" t="str">
            <v>TR0001</v>
          </cell>
        </row>
      </sheetData>
      <sheetData sheetId="6810"/>
      <sheetData sheetId="6811"/>
      <sheetData sheetId="6812"/>
      <sheetData sheetId="6813"/>
      <sheetData sheetId="6814"/>
      <sheetData sheetId="6815"/>
      <sheetData sheetId="6816">
        <row r="2">
          <cell r="C2">
            <v>2</v>
          </cell>
        </row>
      </sheetData>
      <sheetData sheetId="6817"/>
      <sheetData sheetId="6818">
        <row r="5">
          <cell r="G5">
            <v>1</v>
          </cell>
        </row>
      </sheetData>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sheetData sheetId="6838"/>
      <sheetData sheetId="6839"/>
      <sheetData sheetId="6840"/>
      <sheetData sheetId="6841"/>
      <sheetData sheetId="6842"/>
      <sheetData sheetId="6843">
        <row r="9">
          <cell r="E9">
            <v>19.379681052981429</v>
          </cell>
        </row>
      </sheetData>
      <sheetData sheetId="6844">
        <row r="9">
          <cell r="E9">
            <v>19.372852455375334</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row r="5">
          <cell r="E5" t="str">
            <v>CANTIDAD</v>
          </cell>
        </row>
      </sheetData>
      <sheetData sheetId="6971">
        <row r="5">
          <cell r="E5" t="str">
            <v>CANTIDAD</v>
          </cell>
        </row>
      </sheetData>
      <sheetData sheetId="6972">
        <row r="5">
          <cell r="E5" t="str">
            <v>CANTIDAD</v>
          </cell>
        </row>
      </sheetData>
      <sheetData sheetId="6973">
        <row r="5">
          <cell r="E5" t="str">
            <v>CANTIDAD</v>
          </cell>
        </row>
      </sheetData>
      <sheetData sheetId="6974">
        <row r="5">
          <cell r="E5" t="str">
            <v>CANTIDAD</v>
          </cell>
        </row>
      </sheetData>
      <sheetData sheetId="6975">
        <row r="5">
          <cell r="E5" t="str">
            <v>CANTIDAD</v>
          </cell>
        </row>
      </sheetData>
      <sheetData sheetId="6976">
        <row r="5">
          <cell r="E5" t="str">
            <v>CANTIDAD</v>
          </cell>
        </row>
      </sheetData>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16">
          <cell r="A16" t="str">
            <v>ABONO 10-30-10</v>
          </cell>
        </row>
      </sheetData>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row r="12">
          <cell r="D12">
            <v>1.1105322714947583</v>
          </cell>
        </row>
      </sheetData>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refreshError="1"/>
      <sheetData sheetId="7285" refreshError="1"/>
      <sheetData sheetId="7286" refreshError="1"/>
      <sheetData sheetId="7287"/>
      <sheetData sheetId="7288" refreshError="1"/>
      <sheetData sheetId="7289"/>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refreshError="1"/>
      <sheetData sheetId="7316" refreshError="1"/>
      <sheetData sheetId="7317" refreshError="1"/>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efreshError="1"/>
      <sheetData sheetId="7346" refreshError="1"/>
      <sheetData sheetId="7347"/>
      <sheetData sheetId="7348"/>
      <sheetData sheetId="7349"/>
      <sheetData sheetId="7350"/>
      <sheetData sheetId="7351"/>
      <sheetData sheetId="7352"/>
      <sheetData sheetId="7353" refreshError="1"/>
      <sheetData sheetId="7354" refreshError="1"/>
      <sheetData sheetId="7355" refreshError="1"/>
      <sheetData sheetId="7356"/>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refreshError="1"/>
      <sheetData sheetId="7384" refreshError="1"/>
      <sheetData sheetId="7385" refreshError="1"/>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sheetData sheetId="7469"/>
      <sheetData sheetId="7470">
        <row r="14">
          <cell r="D14">
            <v>38504</v>
          </cell>
        </row>
      </sheetData>
      <sheetData sheetId="7471"/>
      <sheetData sheetId="7472"/>
      <sheetData sheetId="7473">
        <row r="14">
          <cell r="D14">
            <v>38504</v>
          </cell>
        </row>
      </sheetData>
      <sheetData sheetId="7474"/>
      <sheetData sheetId="7475"/>
      <sheetData sheetId="7476"/>
      <sheetData sheetId="7477">
        <row r="14">
          <cell r="D14">
            <v>38504</v>
          </cell>
        </row>
      </sheetData>
      <sheetData sheetId="7478"/>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efreshError="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efreshError="1"/>
      <sheetData sheetId="7709" refreshError="1"/>
      <sheetData sheetId="7710" refreshError="1"/>
      <sheetData sheetId="7711" refreshError="1"/>
      <sheetData sheetId="7712"/>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s>
    <sheetDataSet>
      <sheetData sheetId="0"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1"/>
      <sheetData sheetId="2">
        <row r="1">
          <cell r="A1" t="str">
            <v>CODIGO</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Propiedad"/>
      <sheetName val="Reparación"/>
      <sheetName val="Indicadores"/>
      <sheetName val="DESPLEGABLE"/>
      <sheetName val="anexo2"/>
      <sheetName val="Solicitud de Servicios"/>
      <sheetName val="TARIFAS"/>
      <sheetName val="items"/>
      <sheetName val="REC-COD,"/>
      <sheetName val="AU"/>
      <sheetName val="Anexo 5-1 (2)"/>
      <sheetName val="Check List Reajustes FM- 101"/>
      <sheetName val="Check List Acta FM- 101"/>
      <sheetName val="FICHA FINANCIERA MFM"/>
      <sheetName val="ACTAS"/>
      <sheetName val="REAJUSTES"/>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ow r="1">
          <cell r="A1">
            <v>0</v>
          </cell>
        </row>
      </sheetData>
      <sheetData sheetId="42">
        <row r="1">
          <cell r="A1">
            <v>0</v>
          </cell>
        </row>
      </sheetData>
      <sheetData sheetId="4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AS AERE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2:Q425"/>
  <sheetViews>
    <sheetView workbookViewId="0"/>
  </sheetViews>
  <sheetFormatPr baseColWidth="10" defaultColWidth="11.42578125" defaultRowHeight="12.75" x14ac:dyDescent="0.2"/>
  <cols>
    <col min="1" max="1" width="6.85546875" style="3" customWidth="1"/>
    <col min="2" max="2" width="30.85546875" style="3" customWidth="1"/>
    <col min="3" max="3" width="8.85546875" style="3" customWidth="1"/>
    <col min="4" max="9" width="10.85546875" style="3"/>
    <col min="10" max="10" width="12.7109375" style="3" customWidth="1"/>
    <col min="11" max="11" width="13" style="3" customWidth="1"/>
    <col min="12" max="12" width="6.85546875" style="3" customWidth="1"/>
    <col min="13" max="13" width="12.7109375" style="3" customWidth="1"/>
    <col min="14" max="14" width="6.7109375" style="3" customWidth="1"/>
    <col min="15" max="256" width="10.85546875" style="3"/>
    <col min="257" max="257" width="6.85546875" style="3" customWidth="1"/>
    <col min="258" max="258" width="30.85546875" style="3" customWidth="1"/>
    <col min="259" max="259" width="8.85546875" style="3" customWidth="1"/>
    <col min="260" max="265" width="10.85546875" style="3"/>
    <col min="266" max="266" width="12.7109375" style="3" customWidth="1"/>
    <col min="267" max="267" width="13" style="3" customWidth="1"/>
    <col min="268" max="268" width="6.85546875" style="3" customWidth="1"/>
    <col min="269" max="269" width="12.7109375" style="3" customWidth="1"/>
    <col min="270" max="270" width="6.7109375" style="3" customWidth="1"/>
    <col min="271" max="512" width="10.85546875" style="3"/>
    <col min="513" max="513" width="6.85546875" style="3" customWidth="1"/>
    <col min="514" max="514" width="30.85546875" style="3" customWidth="1"/>
    <col min="515" max="515" width="8.85546875" style="3" customWidth="1"/>
    <col min="516" max="521" width="10.85546875" style="3"/>
    <col min="522" max="522" width="12.7109375" style="3" customWidth="1"/>
    <col min="523" max="523" width="13" style="3" customWidth="1"/>
    <col min="524" max="524" width="6.85546875" style="3" customWidth="1"/>
    <col min="525" max="525" width="12.7109375" style="3" customWidth="1"/>
    <col min="526" max="526" width="6.7109375" style="3" customWidth="1"/>
    <col min="527" max="768" width="10.85546875" style="3"/>
    <col min="769" max="769" width="6.85546875" style="3" customWidth="1"/>
    <col min="770" max="770" width="30.85546875" style="3" customWidth="1"/>
    <col min="771" max="771" width="8.85546875" style="3" customWidth="1"/>
    <col min="772" max="777" width="10.85546875" style="3"/>
    <col min="778" max="778" width="12.7109375" style="3" customWidth="1"/>
    <col min="779" max="779" width="13" style="3" customWidth="1"/>
    <col min="780" max="780" width="6.85546875" style="3" customWidth="1"/>
    <col min="781" max="781" width="12.7109375" style="3" customWidth="1"/>
    <col min="782" max="782" width="6.7109375" style="3" customWidth="1"/>
    <col min="783" max="1024" width="10.85546875" style="3"/>
    <col min="1025" max="1025" width="6.85546875" style="3" customWidth="1"/>
    <col min="1026" max="1026" width="30.85546875" style="3" customWidth="1"/>
    <col min="1027" max="1027" width="8.85546875" style="3" customWidth="1"/>
    <col min="1028" max="1033" width="10.85546875" style="3"/>
    <col min="1034" max="1034" width="12.7109375" style="3" customWidth="1"/>
    <col min="1035" max="1035" width="13" style="3" customWidth="1"/>
    <col min="1036" max="1036" width="6.85546875" style="3" customWidth="1"/>
    <col min="1037" max="1037" width="12.7109375" style="3" customWidth="1"/>
    <col min="1038" max="1038" width="6.7109375" style="3" customWidth="1"/>
    <col min="1039" max="1280" width="10.85546875" style="3"/>
    <col min="1281" max="1281" width="6.85546875" style="3" customWidth="1"/>
    <col min="1282" max="1282" width="30.85546875" style="3" customWidth="1"/>
    <col min="1283" max="1283" width="8.85546875" style="3" customWidth="1"/>
    <col min="1284" max="1289" width="10.85546875" style="3"/>
    <col min="1290" max="1290" width="12.7109375" style="3" customWidth="1"/>
    <col min="1291" max="1291" width="13" style="3" customWidth="1"/>
    <col min="1292" max="1292" width="6.85546875" style="3" customWidth="1"/>
    <col min="1293" max="1293" width="12.7109375" style="3" customWidth="1"/>
    <col min="1294" max="1294" width="6.7109375" style="3" customWidth="1"/>
    <col min="1295" max="1536" width="10.85546875" style="3"/>
    <col min="1537" max="1537" width="6.85546875" style="3" customWidth="1"/>
    <col min="1538" max="1538" width="30.85546875" style="3" customWidth="1"/>
    <col min="1539" max="1539" width="8.85546875" style="3" customWidth="1"/>
    <col min="1540" max="1545" width="10.85546875" style="3"/>
    <col min="1546" max="1546" width="12.7109375" style="3" customWidth="1"/>
    <col min="1547" max="1547" width="13" style="3" customWidth="1"/>
    <col min="1548" max="1548" width="6.85546875" style="3" customWidth="1"/>
    <col min="1549" max="1549" width="12.7109375" style="3" customWidth="1"/>
    <col min="1550" max="1550" width="6.7109375" style="3" customWidth="1"/>
    <col min="1551" max="1792" width="10.85546875" style="3"/>
    <col min="1793" max="1793" width="6.85546875" style="3" customWidth="1"/>
    <col min="1794" max="1794" width="30.85546875" style="3" customWidth="1"/>
    <col min="1795" max="1795" width="8.85546875" style="3" customWidth="1"/>
    <col min="1796" max="1801" width="10.85546875" style="3"/>
    <col min="1802" max="1802" width="12.7109375" style="3" customWidth="1"/>
    <col min="1803" max="1803" width="13" style="3" customWidth="1"/>
    <col min="1804" max="1804" width="6.85546875" style="3" customWidth="1"/>
    <col min="1805" max="1805" width="12.7109375" style="3" customWidth="1"/>
    <col min="1806" max="1806" width="6.7109375" style="3" customWidth="1"/>
    <col min="1807" max="2048" width="10.85546875" style="3"/>
    <col min="2049" max="2049" width="6.85546875" style="3" customWidth="1"/>
    <col min="2050" max="2050" width="30.85546875" style="3" customWidth="1"/>
    <col min="2051" max="2051" width="8.85546875" style="3" customWidth="1"/>
    <col min="2052" max="2057" width="10.85546875" style="3"/>
    <col min="2058" max="2058" width="12.7109375" style="3" customWidth="1"/>
    <col min="2059" max="2059" width="13" style="3" customWidth="1"/>
    <col min="2060" max="2060" width="6.85546875" style="3" customWidth="1"/>
    <col min="2061" max="2061" width="12.7109375" style="3" customWidth="1"/>
    <col min="2062" max="2062" width="6.7109375" style="3" customWidth="1"/>
    <col min="2063" max="2304" width="10.85546875" style="3"/>
    <col min="2305" max="2305" width="6.85546875" style="3" customWidth="1"/>
    <col min="2306" max="2306" width="30.85546875" style="3" customWidth="1"/>
    <col min="2307" max="2307" width="8.85546875" style="3" customWidth="1"/>
    <col min="2308" max="2313" width="10.85546875" style="3"/>
    <col min="2314" max="2314" width="12.7109375" style="3" customWidth="1"/>
    <col min="2315" max="2315" width="13" style="3" customWidth="1"/>
    <col min="2316" max="2316" width="6.85546875" style="3" customWidth="1"/>
    <col min="2317" max="2317" width="12.7109375" style="3" customWidth="1"/>
    <col min="2318" max="2318" width="6.7109375" style="3" customWidth="1"/>
    <col min="2319" max="2560" width="10.85546875" style="3"/>
    <col min="2561" max="2561" width="6.85546875" style="3" customWidth="1"/>
    <col min="2562" max="2562" width="30.85546875" style="3" customWidth="1"/>
    <col min="2563" max="2563" width="8.85546875" style="3" customWidth="1"/>
    <col min="2564" max="2569" width="10.85546875" style="3"/>
    <col min="2570" max="2570" width="12.7109375" style="3" customWidth="1"/>
    <col min="2571" max="2571" width="13" style="3" customWidth="1"/>
    <col min="2572" max="2572" width="6.85546875" style="3" customWidth="1"/>
    <col min="2573" max="2573" width="12.7109375" style="3" customWidth="1"/>
    <col min="2574" max="2574" width="6.7109375" style="3" customWidth="1"/>
    <col min="2575" max="2816" width="10.85546875" style="3"/>
    <col min="2817" max="2817" width="6.85546875" style="3" customWidth="1"/>
    <col min="2818" max="2818" width="30.85546875" style="3" customWidth="1"/>
    <col min="2819" max="2819" width="8.85546875" style="3" customWidth="1"/>
    <col min="2820" max="2825" width="10.85546875" style="3"/>
    <col min="2826" max="2826" width="12.7109375" style="3" customWidth="1"/>
    <col min="2827" max="2827" width="13" style="3" customWidth="1"/>
    <col min="2828" max="2828" width="6.85546875" style="3" customWidth="1"/>
    <col min="2829" max="2829" width="12.7109375" style="3" customWidth="1"/>
    <col min="2830" max="2830" width="6.7109375" style="3" customWidth="1"/>
    <col min="2831" max="3072" width="10.85546875" style="3"/>
    <col min="3073" max="3073" width="6.85546875" style="3" customWidth="1"/>
    <col min="3074" max="3074" width="30.85546875" style="3" customWidth="1"/>
    <col min="3075" max="3075" width="8.85546875" style="3" customWidth="1"/>
    <col min="3076" max="3081" width="10.85546875" style="3"/>
    <col min="3082" max="3082" width="12.7109375" style="3" customWidth="1"/>
    <col min="3083" max="3083" width="13" style="3" customWidth="1"/>
    <col min="3084" max="3084" width="6.85546875" style="3" customWidth="1"/>
    <col min="3085" max="3085" width="12.7109375" style="3" customWidth="1"/>
    <col min="3086" max="3086" width="6.7109375" style="3" customWidth="1"/>
    <col min="3087" max="3328" width="10.85546875" style="3"/>
    <col min="3329" max="3329" width="6.85546875" style="3" customWidth="1"/>
    <col min="3330" max="3330" width="30.85546875" style="3" customWidth="1"/>
    <col min="3331" max="3331" width="8.85546875" style="3" customWidth="1"/>
    <col min="3332" max="3337" width="10.85546875" style="3"/>
    <col min="3338" max="3338" width="12.7109375" style="3" customWidth="1"/>
    <col min="3339" max="3339" width="13" style="3" customWidth="1"/>
    <col min="3340" max="3340" width="6.85546875" style="3" customWidth="1"/>
    <col min="3341" max="3341" width="12.7109375" style="3" customWidth="1"/>
    <col min="3342" max="3342" width="6.7109375" style="3" customWidth="1"/>
    <col min="3343" max="3584" width="10.85546875" style="3"/>
    <col min="3585" max="3585" width="6.85546875" style="3" customWidth="1"/>
    <col min="3586" max="3586" width="30.85546875" style="3" customWidth="1"/>
    <col min="3587" max="3587" width="8.85546875" style="3" customWidth="1"/>
    <col min="3588" max="3593" width="10.85546875" style="3"/>
    <col min="3594" max="3594" width="12.7109375" style="3" customWidth="1"/>
    <col min="3595" max="3595" width="13" style="3" customWidth="1"/>
    <col min="3596" max="3596" width="6.85546875" style="3" customWidth="1"/>
    <col min="3597" max="3597" width="12.7109375" style="3" customWidth="1"/>
    <col min="3598" max="3598" width="6.7109375" style="3" customWidth="1"/>
    <col min="3599" max="3840" width="10.85546875" style="3"/>
    <col min="3841" max="3841" width="6.85546875" style="3" customWidth="1"/>
    <col min="3842" max="3842" width="30.85546875" style="3" customWidth="1"/>
    <col min="3843" max="3843" width="8.85546875" style="3" customWidth="1"/>
    <col min="3844" max="3849" width="10.85546875" style="3"/>
    <col min="3850" max="3850" width="12.7109375" style="3" customWidth="1"/>
    <col min="3851" max="3851" width="13" style="3" customWidth="1"/>
    <col min="3852" max="3852" width="6.85546875" style="3" customWidth="1"/>
    <col min="3853" max="3853" width="12.7109375" style="3" customWidth="1"/>
    <col min="3854" max="3854" width="6.7109375" style="3" customWidth="1"/>
    <col min="3855" max="4096" width="10.85546875" style="3"/>
    <col min="4097" max="4097" width="6.85546875" style="3" customWidth="1"/>
    <col min="4098" max="4098" width="30.85546875" style="3" customWidth="1"/>
    <col min="4099" max="4099" width="8.85546875" style="3" customWidth="1"/>
    <col min="4100" max="4105" width="10.85546875" style="3"/>
    <col min="4106" max="4106" width="12.7109375" style="3" customWidth="1"/>
    <col min="4107" max="4107" width="13" style="3" customWidth="1"/>
    <col min="4108" max="4108" width="6.85546875" style="3" customWidth="1"/>
    <col min="4109" max="4109" width="12.7109375" style="3" customWidth="1"/>
    <col min="4110" max="4110" width="6.7109375" style="3" customWidth="1"/>
    <col min="4111" max="4352" width="10.85546875" style="3"/>
    <col min="4353" max="4353" width="6.85546875" style="3" customWidth="1"/>
    <col min="4354" max="4354" width="30.85546875" style="3" customWidth="1"/>
    <col min="4355" max="4355" width="8.85546875" style="3" customWidth="1"/>
    <col min="4356" max="4361" width="10.85546875" style="3"/>
    <col min="4362" max="4362" width="12.7109375" style="3" customWidth="1"/>
    <col min="4363" max="4363" width="13" style="3" customWidth="1"/>
    <col min="4364" max="4364" width="6.85546875" style="3" customWidth="1"/>
    <col min="4365" max="4365" width="12.7109375" style="3" customWidth="1"/>
    <col min="4366" max="4366" width="6.7109375" style="3" customWidth="1"/>
    <col min="4367" max="4608" width="10.85546875" style="3"/>
    <col min="4609" max="4609" width="6.85546875" style="3" customWidth="1"/>
    <col min="4610" max="4610" width="30.85546875" style="3" customWidth="1"/>
    <col min="4611" max="4611" width="8.85546875" style="3" customWidth="1"/>
    <col min="4612" max="4617" width="10.85546875" style="3"/>
    <col min="4618" max="4618" width="12.7109375" style="3" customWidth="1"/>
    <col min="4619" max="4619" width="13" style="3" customWidth="1"/>
    <col min="4620" max="4620" width="6.85546875" style="3" customWidth="1"/>
    <col min="4621" max="4621" width="12.7109375" style="3" customWidth="1"/>
    <col min="4622" max="4622" width="6.7109375" style="3" customWidth="1"/>
    <col min="4623" max="4864" width="10.85546875" style="3"/>
    <col min="4865" max="4865" width="6.85546875" style="3" customWidth="1"/>
    <col min="4866" max="4866" width="30.85546875" style="3" customWidth="1"/>
    <col min="4867" max="4867" width="8.85546875" style="3" customWidth="1"/>
    <col min="4868" max="4873" width="10.85546875" style="3"/>
    <col min="4874" max="4874" width="12.7109375" style="3" customWidth="1"/>
    <col min="4875" max="4875" width="13" style="3" customWidth="1"/>
    <col min="4876" max="4876" width="6.85546875" style="3" customWidth="1"/>
    <col min="4877" max="4877" width="12.7109375" style="3" customWidth="1"/>
    <col min="4878" max="4878" width="6.7109375" style="3" customWidth="1"/>
    <col min="4879" max="5120" width="10.85546875" style="3"/>
    <col min="5121" max="5121" width="6.85546875" style="3" customWidth="1"/>
    <col min="5122" max="5122" width="30.85546875" style="3" customWidth="1"/>
    <col min="5123" max="5123" width="8.85546875" style="3" customWidth="1"/>
    <col min="5124" max="5129" width="10.85546875" style="3"/>
    <col min="5130" max="5130" width="12.7109375" style="3" customWidth="1"/>
    <col min="5131" max="5131" width="13" style="3" customWidth="1"/>
    <col min="5132" max="5132" width="6.85546875" style="3" customWidth="1"/>
    <col min="5133" max="5133" width="12.7109375" style="3" customWidth="1"/>
    <col min="5134" max="5134" width="6.7109375" style="3" customWidth="1"/>
    <col min="5135" max="5376" width="10.85546875" style="3"/>
    <col min="5377" max="5377" width="6.85546875" style="3" customWidth="1"/>
    <col min="5378" max="5378" width="30.85546875" style="3" customWidth="1"/>
    <col min="5379" max="5379" width="8.85546875" style="3" customWidth="1"/>
    <col min="5380" max="5385" width="10.85546875" style="3"/>
    <col min="5386" max="5386" width="12.7109375" style="3" customWidth="1"/>
    <col min="5387" max="5387" width="13" style="3" customWidth="1"/>
    <col min="5388" max="5388" width="6.85546875" style="3" customWidth="1"/>
    <col min="5389" max="5389" width="12.7109375" style="3" customWidth="1"/>
    <col min="5390" max="5390" width="6.7109375" style="3" customWidth="1"/>
    <col min="5391" max="5632" width="10.85546875" style="3"/>
    <col min="5633" max="5633" width="6.85546875" style="3" customWidth="1"/>
    <col min="5634" max="5634" width="30.85546875" style="3" customWidth="1"/>
    <col min="5635" max="5635" width="8.85546875" style="3" customWidth="1"/>
    <col min="5636" max="5641" width="10.85546875" style="3"/>
    <col min="5642" max="5642" width="12.7109375" style="3" customWidth="1"/>
    <col min="5643" max="5643" width="13" style="3" customWidth="1"/>
    <col min="5644" max="5644" width="6.85546875" style="3" customWidth="1"/>
    <col min="5645" max="5645" width="12.7109375" style="3" customWidth="1"/>
    <col min="5646" max="5646" width="6.7109375" style="3" customWidth="1"/>
    <col min="5647" max="5888" width="10.85546875" style="3"/>
    <col min="5889" max="5889" width="6.85546875" style="3" customWidth="1"/>
    <col min="5890" max="5890" width="30.85546875" style="3" customWidth="1"/>
    <col min="5891" max="5891" width="8.85546875" style="3" customWidth="1"/>
    <col min="5892" max="5897" width="10.85546875" style="3"/>
    <col min="5898" max="5898" width="12.7109375" style="3" customWidth="1"/>
    <col min="5899" max="5899" width="13" style="3" customWidth="1"/>
    <col min="5900" max="5900" width="6.85546875" style="3" customWidth="1"/>
    <col min="5901" max="5901" width="12.7109375" style="3" customWidth="1"/>
    <col min="5902" max="5902" width="6.7109375" style="3" customWidth="1"/>
    <col min="5903" max="6144" width="10.85546875" style="3"/>
    <col min="6145" max="6145" width="6.85546875" style="3" customWidth="1"/>
    <col min="6146" max="6146" width="30.85546875" style="3" customWidth="1"/>
    <col min="6147" max="6147" width="8.85546875" style="3" customWidth="1"/>
    <col min="6148" max="6153" width="10.85546875" style="3"/>
    <col min="6154" max="6154" width="12.7109375" style="3" customWidth="1"/>
    <col min="6155" max="6155" width="13" style="3" customWidth="1"/>
    <col min="6156" max="6156" width="6.85546875" style="3" customWidth="1"/>
    <col min="6157" max="6157" width="12.7109375" style="3" customWidth="1"/>
    <col min="6158" max="6158" width="6.7109375" style="3" customWidth="1"/>
    <col min="6159" max="6400" width="10.85546875" style="3"/>
    <col min="6401" max="6401" width="6.85546875" style="3" customWidth="1"/>
    <col min="6402" max="6402" width="30.85546875" style="3" customWidth="1"/>
    <col min="6403" max="6403" width="8.85546875" style="3" customWidth="1"/>
    <col min="6404" max="6409" width="10.85546875" style="3"/>
    <col min="6410" max="6410" width="12.7109375" style="3" customWidth="1"/>
    <col min="6411" max="6411" width="13" style="3" customWidth="1"/>
    <col min="6412" max="6412" width="6.85546875" style="3" customWidth="1"/>
    <col min="6413" max="6413" width="12.7109375" style="3" customWidth="1"/>
    <col min="6414" max="6414" width="6.7109375" style="3" customWidth="1"/>
    <col min="6415" max="6656" width="10.85546875" style="3"/>
    <col min="6657" max="6657" width="6.85546875" style="3" customWidth="1"/>
    <col min="6658" max="6658" width="30.85546875" style="3" customWidth="1"/>
    <col min="6659" max="6659" width="8.85546875" style="3" customWidth="1"/>
    <col min="6660" max="6665" width="10.85546875" style="3"/>
    <col min="6666" max="6666" width="12.7109375" style="3" customWidth="1"/>
    <col min="6667" max="6667" width="13" style="3" customWidth="1"/>
    <col min="6668" max="6668" width="6.85546875" style="3" customWidth="1"/>
    <col min="6669" max="6669" width="12.7109375" style="3" customWidth="1"/>
    <col min="6670" max="6670" width="6.7109375" style="3" customWidth="1"/>
    <col min="6671" max="6912" width="10.85546875" style="3"/>
    <col min="6913" max="6913" width="6.85546875" style="3" customWidth="1"/>
    <col min="6914" max="6914" width="30.85546875" style="3" customWidth="1"/>
    <col min="6915" max="6915" width="8.85546875" style="3" customWidth="1"/>
    <col min="6916" max="6921" width="10.85546875" style="3"/>
    <col min="6922" max="6922" width="12.7109375" style="3" customWidth="1"/>
    <col min="6923" max="6923" width="13" style="3" customWidth="1"/>
    <col min="6924" max="6924" width="6.85546875" style="3" customWidth="1"/>
    <col min="6925" max="6925" width="12.7109375" style="3" customWidth="1"/>
    <col min="6926" max="6926" width="6.7109375" style="3" customWidth="1"/>
    <col min="6927" max="7168" width="10.85546875" style="3"/>
    <col min="7169" max="7169" width="6.85546875" style="3" customWidth="1"/>
    <col min="7170" max="7170" width="30.85546875" style="3" customWidth="1"/>
    <col min="7171" max="7171" width="8.85546875" style="3" customWidth="1"/>
    <col min="7172" max="7177" width="10.85546875" style="3"/>
    <col min="7178" max="7178" width="12.7109375" style="3" customWidth="1"/>
    <col min="7179" max="7179" width="13" style="3" customWidth="1"/>
    <col min="7180" max="7180" width="6.85546875" style="3" customWidth="1"/>
    <col min="7181" max="7181" width="12.7109375" style="3" customWidth="1"/>
    <col min="7182" max="7182" width="6.7109375" style="3" customWidth="1"/>
    <col min="7183" max="7424" width="10.85546875" style="3"/>
    <col min="7425" max="7425" width="6.85546875" style="3" customWidth="1"/>
    <col min="7426" max="7426" width="30.85546875" style="3" customWidth="1"/>
    <col min="7427" max="7427" width="8.85546875" style="3" customWidth="1"/>
    <col min="7428" max="7433" width="10.85546875" style="3"/>
    <col min="7434" max="7434" width="12.7109375" style="3" customWidth="1"/>
    <col min="7435" max="7435" width="13" style="3" customWidth="1"/>
    <col min="7436" max="7436" width="6.85546875" style="3" customWidth="1"/>
    <col min="7437" max="7437" width="12.7109375" style="3" customWidth="1"/>
    <col min="7438" max="7438" width="6.7109375" style="3" customWidth="1"/>
    <col min="7439" max="7680" width="10.85546875" style="3"/>
    <col min="7681" max="7681" width="6.85546875" style="3" customWidth="1"/>
    <col min="7682" max="7682" width="30.85546875" style="3" customWidth="1"/>
    <col min="7683" max="7683" width="8.85546875" style="3" customWidth="1"/>
    <col min="7684" max="7689" width="10.85546875" style="3"/>
    <col min="7690" max="7690" width="12.7109375" style="3" customWidth="1"/>
    <col min="7691" max="7691" width="13" style="3" customWidth="1"/>
    <col min="7692" max="7692" width="6.85546875" style="3" customWidth="1"/>
    <col min="7693" max="7693" width="12.7109375" style="3" customWidth="1"/>
    <col min="7694" max="7694" width="6.7109375" style="3" customWidth="1"/>
    <col min="7695" max="7936" width="10.85546875" style="3"/>
    <col min="7937" max="7937" width="6.85546875" style="3" customWidth="1"/>
    <col min="7938" max="7938" width="30.85546875" style="3" customWidth="1"/>
    <col min="7939" max="7939" width="8.85546875" style="3" customWidth="1"/>
    <col min="7940" max="7945" width="10.85546875" style="3"/>
    <col min="7946" max="7946" width="12.7109375" style="3" customWidth="1"/>
    <col min="7947" max="7947" width="13" style="3" customWidth="1"/>
    <col min="7948" max="7948" width="6.85546875" style="3" customWidth="1"/>
    <col min="7949" max="7949" width="12.7109375" style="3" customWidth="1"/>
    <col min="7950" max="7950" width="6.7109375" style="3" customWidth="1"/>
    <col min="7951" max="8192" width="10.85546875" style="3"/>
    <col min="8193" max="8193" width="6.85546875" style="3" customWidth="1"/>
    <col min="8194" max="8194" width="30.85546875" style="3" customWidth="1"/>
    <col min="8195" max="8195" width="8.85546875" style="3" customWidth="1"/>
    <col min="8196" max="8201" width="10.85546875" style="3"/>
    <col min="8202" max="8202" width="12.7109375" style="3" customWidth="1"/>
    <col min="8203" max="8203" width="13" style="3" customWidth="1"/>
    <col min="8204" max="8204" width="6.85546875" style="3" customWidth="1"/>
    <col min="8205" max="8205" width="12.7109375" style="3" customWidth="1"/>
    <col min="8206" max="8206" width="6.7109375" style="3" customWidth="1"/>
    <col min="8207" max="8448" width="10.85546875" style="3"/>
    <col min="8449" max="8449" width="6.85546875" style="3" customWidth="1"/>
    <col min="8450" max="8450" width="30.85546875" style="3" customWidth="1"/>
    <col min="8451" max="8451" width="8.85546875" style="3" customWidth="1"/>
    <col min="8452" max="8457" width="10.85546875" style="3"/>
    <col min="8458" max="8458" width="12.7109375" style="3" customWidth="1"/>
    <col min="8459" max="8459" width="13" style="3" customWidth="1"/>
    <col min="8460" max="8460" width="6.85546875" style="3" customWidth="1"/>
    <col min="8461" max="8461" width="12.7109375" style="3" customWidth="1"/>
    <col min="8462" max="8462" width="6.7109375" style="3" customWidth="1"/>
    <col min="8463" max="8704" width="10.85546875" style="3"/>
    <col min="8705" max="8705" width="6.85546875" style="3" customWidth="1"/>
    <col min="8706" max="8706" width="30.85546875" style="3" customWidth="1"/>
    <col min="8707" max="8707" width="8.85546875" style="3" customWidth="1"/>
    <col min="8708" max="8713" width="10.85546875" style="3"/>
    <col min="8714" max="8714" width="12.7109375" style="3" customWidth="1"/>
    <col min="8715" max="8715" width="13" style="3" customWidth="1"/>
    <col min="8716" max="8716" width="6.85546875" style="3" customWidth="1"/>
    <col min="8717" max="8717" width="12.7109375" style="3" customWidth="1"/>
    <col min="8718" max="8718" width="6.7109375" style="3" customWidth="1"/>
    <col min="8719" max="8960" width="10.85546875" style="3"/>
    <col min="8961" max="8961" width="6.85546875" style="3" customWidth="1"/>
    <col min="8962" max="8962" width="30.85546875" style="3" customWidth="1"/>
    <col min="8963" max="8963" width="8.85546875" style="3" customWidth="1"/>
    <col min="8964" max="8969" width="10.85546875" style="3"/>
    <col min="8970" max="8970" width="12.7109375" style="3" customWidth="1"/>
    <col min="8971" max="8971" width="13" style="3" customWidth="1"/>
    <col min="8972" max="8972" width="6.85546875" style="3" customWidth="1"/>
    <col min="8973" max="8973" width="12.7109375" style="3" customWidth="1"/>
    <col min="8974" max="8974" width="6.7109375" style="3" customWidth="1"/>
    <col min="8975" max="9216" width="10.85546875" style="3"/>
    <col min="9217" max="9217" width="6.85546875" style="3" customWidth="1"/>
    <col min="9218" max="9218" width="30.85546875" style="3" customWidth="1"/>
    <col min="9219" max="9219" width="8.85546875" style="3" customWidth="1"/>
    <col min="9220" max="9225" width="10.85546875" style="3"/>
    <col min="9226" max="9226" width="12.7109375" style="3" customWidth="1"/>
    <col min="9227" max="9227" width="13" style="3" customWidth="1"/>
    <col min="9228" max="9228" width="6.85546875" style="3" customWidth="1"/>
    <col min="9229" max="9229" width="12.7109375" style="3" customWidth="1"/>
    <col min="9230" max="9230" width="6.7109375" style="3" customWidth="1"/>
    <col min="9231" max="9472" width="10.85546875" style="3"/>
    <col min="9473" max="9473" width="6.85546875" style="3" customWidth="1"/>
    <col min="9474" max="9474" width="30.85546875" style="3" customWidth="1"/>
    <col min="9475" max="9475" width="8.85546875" style="3" customWidth="1"/>
    <col min="9476" max="9481" width="10.85546875" style="3"/>
    <col min="9482" max="9482" width="12.7109375" style="3" customWidth="1"/>
    <col min="9483" max="9483" width="13" style="3" customWidth="1"/>
    <col min="9484" max="9484" width="6.85546875" style="3" customWidth="1"/>
    <col min="9485" max="9485" width="12.7109375" style="3" customWidth="1"/>
    <col min="9486" max="9486" width="6.7109375" style="3" customWidth="1"/>
    <col min="9487" max="9728" width="10.85546875" style="3"/>
    <col min="9729" max="9729" width="6.85546875" style="3" customWidth="1"/>
    <col min="9730" max="9730" width="30.85546875" style="3" customWidth="1"/>
    <col min="9731" max="9731" width="8.85546875" style="3" customWidth="1"/>
    <col min="9732" max="9737" width="10.85546875" style="3"/>
    <col min="9738" max="9738" width="12.7109375" style="3" customWidth="1"/>
    <col min="9739" max="9739" width="13" style="3" customWidth="1"/>
    <col min="9740" max="9740" width="6.85546875" style="3" customWidth="1"/>
    <col min="9741" max="9741" width="12.7109375" style="3" customWidth="1"/>
    <col min="9742" max="9742" width="6.7109375" style="3" customWidth="1"/>
    <col min="9743" max="9984" width="10.85546875" style="3"/>
    <col min="9985" max="9985" width="6.85546875" style="3" customWidth="1"/>
    <col min="9986" max="9986" width="30.85546875" style="3" customWidth="1"/>
    <col min="9987" max="9987" width="8.85546875" style="3" customWidth="1"/>
    <col min="9988" max="9993" width="10.85546875" style="3"/>
    <col min="9994" max="9994" width="12.7109375" style="3" customWidth="1"/>
    <col min="9995" max="9995" width="13" style="3" customWidth="1"/>
    <col min="9996" max="9996" width="6.85546875" style="3" customWidth="1"/>
    <col min="9997" max="9997" width="12.7109375" style="3" customWidth="1"/>
    <col min="9998" max="9998" width="6.7109375" style="3" customWidth="1"/>
    <col min="9999" max="10240" width="10.85546875" style="3"/>
    <col min="10241" max="10241" width="6.85546875" style="3" customWidth="1"/>
    <col min="10242" max="10242" width="30.85546875" style="3" customWidth="1"/>
    <col min="10243" max="10243" width="8.85546875" style="3" customWidth="1"/>
    <col min="10244" max="10249" width="10.85546875" style="3"/>
    <col min="10250" max="10250" width="12.7109375" style="3" customWidth="1"/>
    <col min="10251" max="10251" width="13" style="3" customWidth="1"/>
    <col min="10252" max="10252" width="6.85546875" style="3" customWidth="1"/>
    <col min="10253" max="10253" width="12.7109375" style="3" customWidth="1"/>
    <col min="10254" max="10254" width="6.7109375" style="3" customWidth="1"/>
    <col min="10255" max="10496" width="10.85546875" style="3"/>
    <col min="10497" max="10497" width="6.85546875" style="3" customWidth="1"/>
    <col min="10498" max="10498" width="30.85546875" style="3" customWidth="1"/>
    <col min="10499" max="10499" width="8.85546875" style="3" customWidth="1"/>
    <col min="10500" max="10505" width="10.85546875" style="3"/>
    <col min="10506" max="10506" width="12.7109375" style="3" customWidth="1"/>
    <col min="10507" max="10507" width="13" style="3" customWidth="1"/>
    <col min="10508" max="10508" width="6.85546875" style="3" customWidth="1"/>
    <col min="10509" max="10509" width="12.7109375" style="3" customWidth="1"/>
    <col min="10510" max="10510" width="6.7109375" style="3" customWidth="1"/>
    <col min="10511" max="10752" width="10.85546875" style="3"/>
    <col min="10753" max="10753" width="6.85546875" style="3" customWidth="1"/>
    <col min="10754" max="10754" width="30.85546875" style="3" customWidth="1"/>
    <col min="10755" max="10755" width="8.85546875" style="3" customWidth="1"/>
    <col min="10756" max="10761" width="10.85546875" style="3"/>
    <col min="10762" max="10762" width="12.7109375" style="3" customWidth="1"/>
    <col min="10763" max="10763" width="13" style="3" customWidth="1"/>
    <col min="10764" max="10764" width="6.85546875" style="3" customWidth="1"/>
    <col min="10765" max="10765" width="12.7109375" style="3" customWidth="1"/>
    <col min="10766" max="10766" width="6.7109375" style="3" customWidth="1"/>
    <col min="10767" max="11008" width="10.85546875" style="3"/>
    <col min="11009" max="11009" width="6.85546875" style="3" customWidth="1"/>
    <col min="11010" max="11010" width="30.85546875" style="3" customWidth="1"/>
    <col min="11011" max="11011" width="8.85546875" style="3" customWidth="1"/>
    <col min="11012" max="11017" width="10.85546875" style="3"/>
    <col min="11018" max="11018" width="12.7109375" style="3" customWidth="1"/>
    <col min="11019" max="11019" width="13" style="3" customWidth="1"/>
    <col min="11020" max="11020" width="6.85546875" style="3" customWidth="1"/>
    <col min="11021" max="11021" width="12.7109375" style="3" customWidth="1"/>
    <col min="11022" max="11022" width="6.7109375" style="3" customWidth="1"/>
    <col min="11023" max="11264" width="10.85546875" style="3"/>
    <col min="11265" max="11265" width="6.85546875" style="3" customWidth="1"/>
    <col min="11266" max="11266" width="30.85546875" style="3" customWidth="1"/>
    <col min="11267" max="11267" width="8.85546875" style="3" customWidth="1"/>
    <col min="11268" max="11273" width="10.85546875" style="3"/>
    <col min="11274" max="11274" width="12.7109375" style="3" customWidth="1"/>
    <col min="11275" max="11275" width="13" style="3" customWidth="1"/>
    <col min="11276" max="11276" width="6.85546875" style="3" customWidth="1"/>
    <col min="11277" max="11277" width="12.7109375" style="3" customWidth="1"/>
    <col min="11278" max="11278" width="6.7109375" style="3" customWidth="1"/>
    <col min="11279" max="11520" width="10.85546875" style="3"/>
    <col min="11521" max="11521" width="6.85546875" style="3" customWidth="1"/>
    <col min="11522" max="11522" width="30.85546875" style="3" customWidth="1"/>
    <col min="11523" max="11523" width="8.85546875" style="3" customWidth="1"/>
    <col min="11524" max="11529" width="10.85546875" style="3"/>
    <col min="11530" max="11530" width="12.7109375" style="3" customWidth="1"/>
    <col min="11531" max="11531" width="13" style="3" customWidth="1"/>
    <col min="11532" max="11532" width="6.85546875" style="3" customWidth="1"/>
    <col min="11533" max="11533" width="12.7109375" style="3" customWidth="1"/>
    <col min="11534" max="11534" width="6.7109375" style="3" customWidth="1"/>
    <col min="11535" max="11776" width="10.85546875" style="3"/>
    <col min="11777" max="11777" width="6.85546875" style="3" customWidth="1"/>
    <col min="11778" max="11778" width="30.85546875" style="3" customWidth="1"/>
    <col min="11779" max="11779" width="8.85546875" style="3" customWidth="1"/>
    <col min="11780" max="11785" width="10.85546875" style="3"/>
    <col min="11786" max="11786" width="12.7109375" style="3" customWidth="1"/>
    <col min="11787" max="11787" width="13" style="3" customWidth="1"/>
    <col min="11788" max="11788" width="6.85546875" style="3" customWidth="1"/>
    <col min="11789" max="11789" width="12.7109375" style="3" customWidth="1"/>
    <col min="11790" max="11790" width="6.7109375" style="3" customWidth="1"/>
    <col min="11791" max="12032" width="10.85546875" style="3"/>
    <col min="12033" max="12033" width="6.85546875" style="3" customWidth="1"/>
    <col min="12034" max="12034" width="30.85546875" style="3" customWidth="1"/>
    <col min="12035" max="12035" width="8.85546875" style="3" customWidth="1"/>
    <col min="12036" max="12041" width="10.85546875" style="3"/>
    <col min="12042" max="12042" width="12.7109375" style="3" customWidth="1"/>
    <col min="12043" max="12043" width="13" style="3" customWidth="1"/>
    <col min="12044" max="12044" width="6.85546875" style="3" customWidth="1"/>
    <col min="12045" max="12045" width="12.7109375" style="3" customWidth="1"/>
    <col min="12046" max="12046" width="6.7109375" style="3" customWidth="1"/>
    <col min="12047" max="12288" width="10.85546875" style="3"/>
    <col min="12289" max="12289" width="6.85546875" style="3" customWidth="1"/>
    <col min="12290" max="12290" width="30.85546875" style="3" customWidth="1"/>
    <col min="12291" max="12291" width="8.85546875" style="3" customWidth="1"/>
    <col min="12292" max="12297" width="10.85546875" style="3"/>
    <col min="12298" max="12298" width="12.7109375" style="3" customWidth="1"/>
    <col min="12299" max="12299" width="13" style="3" customWidth="1"/>
    <col min="12300" max="12300" width="6.85546875" style="3" customWidth="1"/>
    <col min="12301" max="12301" width="12.7109375" style="3" customWidth="1"/>
    <col min="12302" max="12302" width="6.7109375" style="3" customWidth="1"/>
    <col min="12303" max="12544" width="10.85546875" style="3"/>
    <col min="12545" max="12545" width="6.85546875" style="3" customWidth="1"/>
    <col min="12546" max="12546" width="30.85546875" style="3" customWidth="1"/>
    <col min="12547" max="12547" width="8.85546875" style="3" customWidth="1"/>
    <col min="12548" max="12553" width="10.85546875" style="3"/>
    <col min="12554" max="12554" width="12.7109375" style="3" customWidth="1"/>
    <col min="12555" max="12555" width="13" style="3" customWidth="1"/>
    <col min="12556" max="12556" width="6.85546875" style="3" customWidth="1"/>
    <col min="12557" max="12557" width="12.7109375" style="3" customWidth="1"/>
    <col min="12558" max="12558" width="6.7109375" style="3" customWidth="1"/>
    <col min="12559" max="12800" width="10.85546875" style="3"/>
    <col min="12801" max="12801" width="6.85546875" style="3" customWidth="1"/>
    <col min="12802" max="12802" width="30.85546875" style="3" customWidth="1"/>
    <col min="12803" max="12803" width="8.85546875" style="3" customWidth="1"/>
    <col min="12804" max="12809" width="10.85546875" style="3"/>
    <col min="12810" max="12810" width="12.7109375" style="3" customWidth="1"/>
    <col min="12811" max="12811" width="13" style="3" customWidth="1"/>
    <col min="12812" max="12812" width="6.85546875" style="3" customWidth="1"/>
    <col min="12813" max="12813" width="12.7109375" style="3" customWidth="1"/>
    <col min="12814" max="12814" width="6.7109375" style="3" customWidth="1"/>
    <col min="12815" max="13056" width="10.85546875" style="3"/>
    <col min="13057" max="13057" width="6.85546875" style="3" customWidth="1"/>
    <col min="13058" max="13058" width="30.85546875" style="3" customWidth="1"/>
    <col min="13059" max="13059" width="8.85546875" style="3" customWidth="1"/>
    <col min="13060" max="13065" width="10.85546875" style="3"/>
    <col min="13066" max="13066" width="12.7109375" style="3" customWidth="1"/>
    <col min="13067" max="13067" width="13" style="3" customWidth="1"/>
    <col min="13068" max="13068" width="6.85546875" style="3" customWidth="1"/>
    <col min="13069" max="13069" width="12.7109375" style="3" customWidth="1"/>
    <col min="13070" max="13070" width="6.7109375" style="3" customWidth="1"/>
    <col min="13071" max="13312" width="10.85546875" style="3"/>
    <col min="13313" max="13313" width="6.85546875" style="3" customWidth="1"/>
    <col min="13314" max="13314" width="30.85546875" style="3" customWidth="1"/>
    <col min="13315" max="13315" width="8.85546875" style="3" customWidth="1"/>
    <col min="13316" max="13321" width="10.85546875" style="3"/>
    <col min="13322" max="13322" width="12.7109375" style="3" customWidth="1"/>
    <col min="13323" max="13323" width="13" style="3" customWidth="1"/>
    <col min="13324" max="13324" width="6.85546875" style="3" customWidth="1"/>
    <col min="13325" max="13325" width="12.7109375" style="3" customWidth="1"/>
    <col min="13326" max="13326" width="6.7109375" style="3" customWidth="1"/>
    <col min="13327" max="13568" width="10.85546875" style="3"/>
    <col min="13569" max="13569" width="6.85546875" style="3" customWidth="1"/>
    <col min="13570" max="13570" width="30.85546875" style="3" customWidth="1"/>
    <col min="13571" max="13571" width="8.85546875" style="3" customWidth="1"/>
    <col min="13572" max="13577" width="10.85546875" style="3"/>
    <col min="13578" max="13578" width="12.7109375" style="3" customWidth="1"/>
    <col min="13579" max="13579" width="13" style="3" customWidth="1"/>
    <col min="13580" max="13580" width="6.85546875" style="3" customWidth="1"/>
    <col min="13581" max="13581" width="12.7109375" style="3" customWidth="1"/>
    <col min="13582" max="13582" width="6.7109375" style="3" customWidth="1"/>
    <col min="13583" max="13824" width="10.85546875" style="3"/>
    <col min="13825" max="13825" width="6.85546875" style="3" customWidth="1"/>
    <col min="13826" max="13826" width="30.85546875" style="3" customWidth="1"/>
    <col min="13827" max="13827" width="8.85546875" style="3" customWidth="1"/>
    <col min="13828" max="13833" width="10.85546875" style="3"/>
    <col min="13834" max="13834" width="12.7109375" style="3" customWidth="1"/>
    <col min="13835" max="13835" width="13" style="3" customWidth="1"/>
    <col min="13836" max="13836" width="6.85546875" style="3" customWidth="1"/>
    <col min="13837" max="13837" width="12.7109375" style="3" customWidth="1"/>
    <col min="13838" max="13838" width="6.7109375" style="3" customWidth="1"/>
    <col min="13839" max="14080" width="10.85546875" style="3"/>
    <col min="14081" max="14081" width="6.85546875" style="3" customWidth="1"/>
    <col min="14082" max="14082" width="30.85546875" style="3" customWidth="1"/>
    <col min="14083" max="14083" width="8.85546875" style="3" customWidth="1"/>
    <col min="14084" max="14089" width="10.85546875" style="3"/>
    <col min="14090" max="14090" width="12.7109375" style="3" customWidth="1"/>
    <col min="14091" max="14091" width="13" style="3" customWidth="1"/>
    <col min="14092" max="14092" width="6.85546875" style="3" customWidth="1"/>
    <col min="14093" max="14093" width="12.7109375" style="3" customWidth="1"/>
    <col min="14094" max="14094" width="6.7109375" style="3" customWidth="1"/>
    <col min="14095" max="14336" width="10.85546875" style="3"/>
    <col min="14337" max="14337" width="6.85546875" style="3" customWidth="1"/>
    <col min="14338" max="14338" width="30.85546875" style="3" customWidth="1"/>
    <col min="14339" max="14339" width="8.85546875" style="3" customWidth="1"/>
    <col min="14340" max="14345" width="10.85546875" style="3"/>
    <col min="14346" max="14346" width="12.7109375" style="3" customWidth="1"/>
    <col min="14347" max="14347" width="13" style="3" customWidth="1"/>
    <col min="14348" max="14348" width="6.85546875" style="3" customWidth="1"/>
    <col min="14349" max="14349" width="12.7109375" style="3" customWidth="1"/>
    <col min="14350" max="14350" width="6.7109375" style="3" customWidth="1"/>
    <col min="14351" max="14592" width="10.85546875" style="3"/>
    <col min="14593" max="14593" width="6.85546875" style="3" customWidth="1"/>
    <col min="14594" max="14594" width="30.85546875" style="3" customWidth="1"/>
    <col min="14595" max="14595" width="8.85546875" style="3" customWidth="1"/>
    <col min="14596" max="14601" width="10.85546875" style="3"/>
    <col min="14602" max="14602" width="12.7109375" style="3" customWidth="1"/>
    <col min="14603" max="14603" width="13" style="3" customWidth="1"/>
    <col min="14604" max="14604" width="6.85546875" style="3" customWidth="1"/>
    <col min="14605" max="14605" width="12.7109375" style="3" customWidth="1"/>
    <col min="14606" max="14606" width="6.7109375" style="3" customWidth="1"/>
    <col min="14607" max="14848" width="10.85546875" style="3"/>
    <col min="14849" max="14849" width="6.85546875" style="3" customWidth="1"/>
    <col min="14850" max="14850" width="30.85546875" style="3" customWidth="1"/>
    <col min="14851" max="14851" width="8.85546875" style="3" customWidth="1"/>
    <col min="14852" max="14857" width="10.85546875" style="3"/>
    <col min="14858" max="14858" width="12.7109375" style="3" customWidth="1"/>
    <col min="14859" max="14859" width="13" style="3" customWidth="1"/>
    <col min="14860" max="14860" width="6.85546875" style="3" customWidth="1"/>
    <col min="14861" max="14861" width="12.7109375" style="3" customWidth="1"/>
    <col min="14862" max="14862" width="6.7109375" style="3" customWidth="1"/>
    <col min="14863" max="15104" width="10.85546875" style="3"/>
    <col min="15105" max="15105" width="6.85546875" style="3" customWidth="1"/>
    <col min="15106" max="15106" width="30.85546875" style="3" customWidth="1"/>
    <col min="15107" max="15107" width="8.85546875" style="3" customWidth="1"/>
    <col min="15108" max="15113" width="10.85546875" style="3"/>
    <col min="15114" max="15114" width="12.7109375" style="3" customWidth="1"/>
    <col min="15115" max="15115" width="13" style="3" customWidth="1"/>
    <col min="15116" max="15116" width="6.85546875" style="3" customWidth="1"/>
    <col min="15117" max="15117" width="12.7109375" style="3" customWidth="1"/>
    <col min="15118" max="15118" width="6.7109375" style="3" customWidth="1"/>
    <col min="15119" max="15360" width="10.85546875" style="3"/>
    <col min="15361" max="15361" width="6.85546875" style="3" customWidth="1"/>
    <col min="15362" max="15362" width="30.85546875" style="3" customWidth="1"/>
    <col min="15363" max="15363" width="8.85546875" style="3" customWidth="1"/>
    <col min="15364" max="15369" width="10.85546875" style="3"/>
    <col min="15370" max="15370" width="12.7109375" style="3" customWidth="1"/>
    <col min="15371" max="15371" width="13" style="3" customWidth="1"/>
    <col min="15372" max="15372" width="6.85546875" style="3" customWidth="1"/>
    <col min="15373" max="15373" width="12.7109375" style="3" customWidth="1"/>
    <col min="15374" max="15374" width="6.7109375" style="3" customWidth="1"/>
    <col min="15375" max="15616" width="10.85546875" style="3"/>
    <col min="15617" max="15617" width="6.85546875" style="3" customWidth="1"/>
    <col min="15618" max="15618" width="30.85546875" style="3" customWidth="1"/>
    <col min="15619" max="15619" width="8.85546875" style="3" customWidth="1"/>
    <col min="15620" max="15625" width="10.85546875" style="3"/>
    <col min="15626" max="15626" width="12.7109375" style="3" customWidth="1"/>
    <col min="15627" max="15627" width="13" style="3" customWidth="1"/>
    <col min="15628" max="15628" width="6.85546875" style="3" customWidth="1"/>
    <col min="15629" max="15629" width="12.7109375" style="3" customWidth="1"/>
    <col min="15630" max="15630" width="6.7109375" style="3" customWidth="1"/>
    <col min="15631" max="15872" width="10.85546875" style="3"/>
    <col min="15873" max="15873" width="6.85546875" style="3" customWidth="1"/>
    <col min="15874" max="15874" width="30.85546875" style="3" customWidth="1"/>
    <col min="15875" max="15875" width="8.85546875" style="3" customWidth="1"/>
    <col min="15876" max="15881" width="10.85546875" style="3"/>
    <col min="15882" max="15882" width="12.7109375" style="3" customWidth="1"/>
    <col min="15883" max="15883" width="13" style="3" customWidth="1"/>
    <col min="15884" max="15884" width="6.85546875" style="3" customWidth="1"/>
    <col min="15885" max="15885" width="12.7109375" style="3" customWidth="1"/>
    <col min="15886" max="15886" width="6.7109375" style="3" customWidth="1"/>
    <col min="15887" max="16128" width="10.85546875" style="3"/>
    <col min="16129" max="16129" width="6.85546875" style="3" customWidth="1"/>
    <col min="16130" max="16130" width="30.85546875" style="3" customWidth="1"/>
    <col min="16131" max="16131" width="8.85546875" style="3" customWidth="1"/>
    <col min="16132" max="16137" width="10.85546875" style="3"/>
    <col min="16138" max="16138" width="12.7109375" style="3" customWidth="1"/>
    <col min="16139" max="16139" width="13" style="3" customWidth="1"/>
    <col min="16140" max="16140" width="6.85546875" style="3" customWidth="1"/>
    <col min="16141" max="16141" width="12.7109375" style="3" customWidth="1"/>
    <col min="16142" max="16142" width="6.7109375" style="3" customWidth="1"/>
    <col min="16143" max="16384" width="10.85546875" style="3"/>
  </cols>
  <sheetData>
    <row r="2" spans="2:13" x14ac:dyDescent="0.2">
      <c r="E2" s="8"/>
      <c r="J2" s="9"/>
    </row>
    <row r="3" spans="2:13" ht="15.75" x14ac:dyDescent="0.2">
      <c r="B3" s="10" t="s">
        <v>0</v>
      </c>
      <c r="C3" s="11"/>
      <c r="D3" s="11"/>
      <c r="E3" s="11"/>
      <c r="F3" s="11"/>
      <c r="G3" s="11"/>
      <c r="H3" s="11"/>
      <c r="I3" s="11"/>
      <c r="J3" s="12"/>
      <c r="K3" s="11"/>
    </row>
    <row r="4" spans="2:13" ht="13.5" thickBot="1" x14ac:dyDescent="0.25">
      <c r="B4" s="11"/>
      <c r="C4" s="11"/>
      <c r="D4" s="11"/>
      <c r="E4" s="11"/>
      <c r="F4" s="11"/>
      <c r="G4" s="11"/>
      <c r="H4" s="11"/>
      <c r="I4" s="11"/>
      <c r="J4" s="12"/>
      <c r="K4" s="11"/>
    </row>
    <row r="5" spans="2:13" ht="12.75" customHeight="1" x14ac:dyDescent="0.2">
      <c r="B5" s="947" t="s">
        <v>1</v>
      </c>
      <c r="C5" s="941" t="s">
        <v>2</v>
      </c>
      <c r="D5" s="941" t="s">
        <v>3</v>
      </c>
      <c r="E5" s="941" t="s">
        <v>4</v>
      </c>
      <c r="F5" s="941" t="s">
        <v>5</v>
      </c>
      <c r="G5" s="941" t="s">
        <v>6</v>
      </c>
      <c r="H5" s="941" t="s">
        <v>7</v>
      </c>
      <c r="I5" s="943" t="s">
        <v>8</v>
      </c>
      <c r="J5" s="945" t="s">
        <v>9</v>
      </c>
      <c r="K5" s="945" t="s">
        <v>10</v>
      </c>
    </row>
    <row r="6" spans="2:13" ht="13.5" thickBot="1" x14ac:dyDescent="0.25">
      <c r="B6" s="948"/>
      <c r="C6" s="942"/>
      <c r="D6" s="942"/>
      <c r="E6" s="942"/>
      <c r="F6" s="942"/>
      <c r="G6" s="942"/>
      <c r="H6" s="942"/>
      <c r="I6" s="944"/>
      <c r="J6" s="946"/>
      <c r="K6" s="946"/>
      <c r="M6" s="3" t="s">
        <v>11</v>
      </c>
    </row>
    <row r="7" spans="2:13" ht="15" x14ac:dyDescent="0.2">
      <c r="B7" s="13" t="s">
        <v>12</v>
      </c>
      <c r="C7" s="14"/>
      <c r="D7" s="14"/>
      <c r="E7" s="14"/>
      <c r="F7" s="14"/>
      <c r="G7" s="14"/>
      <c r="H7" s="14"/>
      <c r="I7" s="15"/>
      <c r="J7" s="14"/>
      <c r="K7" s="14"/>
    </row>
    <row r="8" spans="2:13" ht="14.25" x14ac:dyDescent="0.2">
      <c r="B8" s="16" t="s">
        <v>13</v>
      </c>
      <c r="C8" s="17">
        <f>1*1*1.4</f>
        <v>1.4</v>
      </c>
      <c r="D8" s="17">
        <f t="shared" ref="D8:K8" si="0">1*1*1.4</f>
        <v>1.4</v>
      </c>
      <c r="E8" s="17">
        <f t="shared" si="0"/>
        <v>1.4</v>
      </c>
      <c r="F8" s="17">
        <f t="shared" si="0"/>
        <v>1.4</v>
      </c>
      <c r="G8" s="17">
        <f t="shared" si="0"/>
        <v>1.4</v>
      </c>
      <c r="H8" s="17">
        <f t="shared" si="0"/>
        <v>1.4</v>
      </c>
      <c r="I8" s="18">
        <f t="shared" si="0"/>
        <v>1.4</v>
      </c>
      <c r="J8" s="17">
        <f>1*1*1.4</f>
        <v>1.4</v>
      </c>
      <c r="K8" s="17">
        <f t="shared" si="0"/>
        <v>1.4</v>
      </c>
    </row>
    <row r="9" spans="2:13" ht="14.25" x14ac:dyDescent="0.2">
      <c r="B9" s="16" t="s">
        <v>14</v>
      </c>
      <c r="C9" s="17">
        <f t="shared" ref="C9:K9" si="1">1.4*1.4*1.8</f>
        <v>3.5279999999999996</v>
      </c>
      <c r="D9" s="17">
        <f t="shared" si="1"/>
        <v>3.5279999999999996</v>
      </c>
      <c r="E9" s="17">
        <f t="shared" si="1"/>
        <v>3.5279999999999996</v>
      </c>
      <c r="F9" s="17">
        <f t="shared" si="1"/>
        <v>3.5279999999999996</v>
      </c>
      <c r="G9" s="17">
        <f t="shared" si="1"/>
        <v>3.5279999999999996</v>
      </c>
      <c r="H9" s="17">
        <f t="shared" si="1"/>
        <v>3.5279999999999996</v>
      </c>
      <c r="I9" s="18">
        <f t="shared" si="1"/>
        <v>3.5279999999999996</v>
      </c>
      <c r="J9" s="17">
        <f t="shared" si="1"/>
        <v>3.5279999999999996</v>
      </c>
      <c r="K9" s="17">
        <f t="shared" si="1"/>
        <v>3.5279999999999996</v>
      </c>
    </row>
    <row r="10" spans="2:13" ht="14.25" x14ac:dyDescent="0.2">
      <c r="B10" s="16" t="s">
        <v>15</v>
      </c>
      <c r="C10" s="17">
        <f>(6.1-0.9)*1*1.8</f>
        <v>9.36</v>
      </c>
      <c r="D10" s="17">
        <f>(7.2-0.9)*1*1.8</f>
        <v>11.34</v>
      </c>
      <c r="E10" s="17">
        <f>(8.2-0.9)*1*1.8</f>
        <v>13.139999999999999</v>
      </c>
      <c r="F10" s="17">
        <f>(9.3-0.9)*1*1.8</f>
        <v>15.120000000000001</v>
      </c>
      <c r="G10" s="17">
        <f>(10.3-0.9)*1*1.8</f>
        <v>16.920000000000002</v>
      </c>
      <c r="H10" s="17">
        <f>(11.3-0.9)*1*1.8</f>
        <v>18.720000000000002</v>
      </c>
      <c r="I10" s="18">
        <f>(12.3-0.9)*1*1.8</f>
        <v>20.52</v>
      </c>
      <c r="J10" s="17">
        <f>(6.1-0.9)*1*1.8</f>
        <v>9.36</v>
      </c>
      <c r="K10" s="17">
        <f>(7.2-0.9)*1*1.8</f>
        <v>11.34</v>
      </c>
    </row>
    <row r="11" spans="2:13" ht="14.25" x14ac:dyDescent="0.2">
      <c r="B11" s="16" t="s">
        <v>16</v>
      </c>
      <c r="C11" s="17">
        <f>((2.07+3.7)/2)*1.55*2</f>
        <v>8.9435000000000002</v>
      </c>
      <c r="D11" s="17">
        <f t="shared" ref="D11:I11" si="2">((2.07+3.7)/2)*1.55*2</f>
        <v>8.9435000000000002</v>
      </c>
      <c r="E11" s="17">
        <f t="shared" si="2"/>
        <v>8.9435000000000002</v>
      </c>
      <c r="F11" s="17">
        <f t="shared" si="2"/>
        <v>8.9435000000000002</v>
      </c>
      <c r="G11" s="17">
        <f t="shared" si="2"/>
        <v>8.9435000000000002</v>
      </c>
      <c r="H11" s="17">
        <f t="shared" si="2"/>
        <v>8.9435000000000002</v>
      </c>
      <c r="I11" s="18">
        <f t="shared" si="2"/>
        <v>8.9435000000000002</v>
      </c>
      <c r="J11" s="17">
        <f>((2.07+3.7)/2)*1.55*1.8</f>
        <v>8.0491500000000009</v>
      </c>
      <c r="K11" s="17">
        <f>((2.07+3.7)/2)*1.55*1.8</f>
        <v>8.0491500000000009</v>
      </c>
    </row>
    <row r="12" spans="2:13" ht="14.25" x14ac:dyDescent="0.2">
      <c r="B12" s="16" t="s">
        <v>17</v>
      </c>
      <c r="C12" s="17">
        <f>1.4*0.7*0.3</f>
        <v>0.29399999999999993</v>
      </c>
      <c r="D12" s="17">
        <f t="shared" ref="D12:K12" si="3">1.4*0.7*0.3</f>
        <v>0.29399999999999993</v>
      </c>
      <c r="E12" s="17">
        <f t="shared" si="3"/>
        <v>0.29399999999999993</v>
      </c>
      <c r="F12" s="17">
        <f t="shared" si="3"/>
        <v>0.29399999999999993</v>
      </c>
      <c r="G12" s="17">
        <f t="shared" si="3"/>
        <v>0.29399999999999993</v>
      </c>
      <c r="H12" s="17">
        <f t="shared" si="3"/>
        <v>0.29399999999999993</v>
      </c>
      <c r="I12" s="18">
        <f t="shared" si="3"/>
        <v>0.29399999999999993</v>
      </c>
      <c r="J12" s="17">
        <f>1.4*0.7*0.3</f>
        <v>0.29399999999999993</v>
      </c>
      <c r="K12" s="17">
        <f t="shared" si="3"/>
        <v>0.29399999999999993</v>
      </c>
    </row>
    <row r="13" spans="2:13" ht="14.25" x14ac:dyDescent="0.2">
      <c r="B13" s="16" t="s">
        <v>18</v>
      </c>
      <c r="C13" s="17">
        <f>3.1*0.3*0.3</f>
        <v>0.27899999999999997</v>
      </c>
      <c r="D13" s="17">
        <f t="shared" ref="D13:K13" si="4">3.1*0.3*0.3</f>
        <v>0.27899999999999997</v>
      </c>
      <c r="E13" s="17">
        <f t="shared" si="4"/>
        <v>0.27899999999999997</v>
      </c>
      <c r="F13" s="17">
        <f t="shared" si="4"/>
        <v>0.27899999999999997</v>
      </c>
      <c r="G13" s="17">
        <f t="shared" si="4"/>
        <v>0.27899999999999997</v>
      </c>
      <c r="H13" s="17">
        <f t="shared" si="4"/>
        <v>0.27899999999999997</v>
      </c>
      <c r="I13" s="18">
        <f t="shared" si="4"/>
        <v>0.27899999999999997</v>
      </c>
      <c r="J13" s="17">
        <f>3.1*0.3*0.3</f>
        <v>0.27899999999999997</v>
      </c>
      <c r="K13" s="17">
        <f t="shared" si="4"/>
        <v>0.27899999999999997</v>
      </c>
    </row>
    <row r="14" spans="2:13" ht="14.25" x14ac:dyDescent="0.2">
      <c r="B14" s="16" t="s">
        <v>19</v>
      </c>
      <c r="C14" s="17">
        <f>7*1.5*2</f>
        <v>21</v>
      </c>
      <c r="D14" s="17">
        <f t="shared" ref="D14:I14" si="5">7*1.5*2</f>
        <v>21</v>
      </c>
      <c r="E14" s="17">
        <f t="shared" si="5"/>
        <v>21</v>
      </c>
      <c r="F14" s="17">
        <f t="shared" si="5"/>
        <v>21</v>
      </c>
      <c r="G14" s="17">
        <f t="shared" si="5"/>
        <v>21</v>
      </c>
      <c r="H14" s="17">
        <f t="shared" si="5"/>
        <v>21</v>
      </c>
      <c r="I14" s="18">
        <f t="shared" si="5"/>
        <v>21</v>
      </c>
      <c r="J14" s="17">
        <f>7*1.5*1.8</f>
        <v>18.900000000000002</v>
      </c>
      <c r="K14" s="17">
        <f>7*1.5*1.8</f>
        <v>18.900000000000002</v>
      </c>
    </row>
    <row r="15" spans="2:13" ht="15" x14ac:dyDescent="0.2">
      <c r="B15" s="19" t="s">
        <v>20</v>
      </c>
      <c r="C15" s="20">
        <f>SUM(C8:C14)</f>
        <v>44.804499999999997</v>
      </c>
      <c r="D15" s="20">
        <f t="shared" ref="D15:I15" si="6">SUM(D8:D14)</f>
        <v>46.784500000000001</v>
      </c>
      <c r="E15" s="20">
        <f t="shared" si="6"/>
        <v>48.584499999999998</v>
      </c>
      <c r="F15" s="20">
        <f t="shared" si="6"/>
        <v>50.564500000000002</v>
      </c>
      <c r="G15" s="20">
        <f t="shared" si="6"/>
        <v>52.3645</v>
      </c>
      <c r="H15" s="20">
        <f t="shared" si="6"/>
        <v>54.164500000000004</v>
      </c>
      <c r="I15" s="21">
        <f t="shared" si="6"/>
        <v>55.964500000000001</v>
      </c>
      <c r="J15" s="20">
        <f>SUM(J8:J14)</f>
        <v>41.810150000000007</v>
      </c>
      <c r="K15" s="20">
        <f>SUM(K8:K14)</f>
        <v>43.790150000000004</v>
      </c>
      <c r="M15" s="22">
        <f>M7*C15</f>
        <v>0</v>
      </c>
    </row>
    <row r="16" spans="2:13" ht="14.25" x14ac:dyDescent="0.2">
      <c r="B16" s="16"/>
      <c r="C16" s="17"/>
      <c r="D16" s="17"/>
      <c r="E16" s="17"/>
      <c r="F16" s="17"/>
      <c r="G16" s="17"/>
      <c r="H16" s="17"/>
      <c r="I16" s="18"/>
      <c r="J16" s="17"/>
      <c r="K16" s="17"/>
    </row>
    <row r="17" spans="2:13" ht="15" x14ac:dyDescent="0.2">
      <c r="B17" s="19" t="s">
        <v>21</v>
      </c>
      <c r="C17" s="17"/>
      <c r="D17" s="17"/>
      <c r="E17" s="17"/>
      <c r="F17" s="17"/>
      <c r="G17" s="17"/>
      <c r="H17" s="17"/>
      <c r="I17" s="18"/>
      <c r="J17" s="17"/>
      <c r="K17" s="17"/>
    </row>
    <row r="18" spans="2:13" ht="14.25" x14ac:dyDescent="0.2">
      <c r="B18" s="16" t="s">
        <v>22</v>
      </c>
      <c r="C18" s="17">
        <f>1.4*1.4*0.15</f>
        <v>0.29399999999999993</v>
      </c>
      <c r="D18" s="17">
        <f t="shared" ref="D18:K18" si="7">1.4*1.4*0.15</f>
        <v>0.29399999999999993</v>
      </c>
      <c r="E18" s="17">
        <f t="shared" si="7"/>
        <v>0.29399999999999993</v>
      </c>
      <c r="F18" s="17">
        <f t="shared" si="7"/>
        <v>0.29399999999999993</v>
      </c>
      <c r="G18" s="17">
        <f t="shared" si="7"/>
        <v>0.29399999999999993</v>
      </c>
      <c r="H18" s="17">
        <f t="shared" si="7"/>
        <v>0.29399999999999993</v>
      </c>
      <c r="I18" s="18">
        <f t="shared" si="7"/>
        <v>0.29399999999999993</v>
      </c>
      <c r="J18" s="17">
        <f>1.4*1.4*0.15</f>
        <v>0.29399999999999993</v>
      </c>
      <c r="K18" s="17">
        <f t="shared" si="7"/>
        <v>0.29399999999999993</v>
      </c>
    </row>
    <row r="19" spans="2:13" ht="14.25" x14ac:dyDescent="0.2">
      <c r="B19" s="16" t="s">
        <v>23</v>
      </c>
      <c r="C19" s="17">
        <f>6.1*1*0.1</f>
        <v>0.61</v>
      </c>
      <c r="D19" s="17">
        <f>7.2*1*0.1</f>
        <v>0.72000000000000008</v>
      </c>
      <c r="E19" s="17">
        <f>8.2*1*0.1</f>
        <v>0.82</v>
      </c>
      <c r="F19" s="17">
        <f>9.3*1*0.1</f>
        <v>0.93000000000000016</v>
      </c>
      <c r="G19" s="17">
        <f>10.3*1*0.1</f>
        <v>1.03</v>
      </c>
      <c r="H19" s="17">
        <f>11.3*1*0.1</f>
        <v>1.1300000000000001</v>
      </c>
      <c r="I19" s="18">
        <f>12.3*1*0.1</f>
        <v>1.2300000000000002</v>
      </c>
      <c r="J19" s="17">
        <f>6.1*1*0.1</f>
        <v>0.61</v>
      </c>
      <c r="K19" s="17">
        <f>7.2*1*0.1</f>
        <v>0.72000000000000008</v>
      </c>
    </row>
    <row r="20" spans="2:13" ht="14.25" x14ac:dyDescent="0.2">
      <c r="B20" s="16" t="s">
        <v>24</v>
      </c>
      <c r="C20" s="17">
        <f>(6.1-0.9)*0.11</f>
        <v>0.57199999999999995</v>
      </c>
      <c r="D20" s="17">
        <f>(7.2-0.9)*0.11</f>
        <v>0.69299999999999995</v>
      </c>
      <c r="E20" s="17">
        <f>(8.2-0.9)*0.11</f>
        <v>0.80299999999999994</v>
      </c>
      <c r="F20" s="17">
        <f>(9.3-0.9)*0.11</f>
        <v>0.92400000000000004</v>
      </c>
      <c r="G20" s="17">
        <f>(10.3-0.9)*0.11</f>
        <v>1.034</v>
      </c>
      <c r="H20" s="17">
        <f>(11.3-0.9)*0.11</f>
        <v>1.1440000000000001</v>
      </c>
      <c r="I20" s="18">
        <f>(12.3-0.9)*0.11</f>
        <v>1.254</v>
      </c>
      <c r="J20" s="17">
        <f>(6.1-0.9)*0.42</f>
        <v>2.1839999999999997</v>
      </c>
      <c r="K20" s="17">
        <f>(7.2-0.9)*0.42</f>
        <v>2.6459999999999999</v>
      </c>
    </row>
    <row r="21" spans="2:13" ht="14.25" x14ac:dyDescent="0.2">
      <c r="B21" s="16" t="s">
        <v>25</v>
      </c>
      <c r="C21" s="17">
        <f>((1.4+3.1)/2)*0.85*0.2</f>
        <v>0.38250000000000001</v>
      </c>
      <c r="D21" s="17">
        <f t="shared" ref="D21:K21" si="8">((1.4+3.1)/2)*0.85*0.2</f>
        <v>0.38250000000000001</v>
      </c>
      <c r="E21" s="17">
        <f t="shared" si="8"/>
        <v>0.38250000000000001</v>
      </c>
      <c r="F21" s="17">
        <f t="shared" si="8"/>
        <v>0.38250000000000001</v>
      </c>
      <c r="G21" s="17">
        <f t="shared" si="8"/>
        <v>0.38250000000000001</v>
      </c>
      <c r="H21" s="17">
        <f t="shared" si="8"/>
        <v>0.38250000000000001</v>
      </c>
      <c r="I21" s="18">
        <f t="shared" si="8"/>
        <v>0.38250000000000001</v>
      </c>
      <c r="J21" s="17">
        <f>((1.4+3.1)/2)*0.85*0.2</f>
        <v>0.38250000000000001</v>
      </c>
      <c r="K21" s="17">
        <f t="shared" si="8"/>
        <v>0.38250000000000001</v>
      </c>
    </row>
    <row r="22" spans="2:13" ht="14.25" x14ac:dyDescent="0.2">
      <c r="B22" s="16" t="s">
        <v>17</v>
      </c>
      <c r="C22" s="17">
        <f t="shared" ref="C22:K22" si="9">1.4*0.7*0.3</f>
        <v>0.29399999999999993</v>
      </c>
      <c r="D22" s="17">
        <f t="shared" si="9"/>
        <v>0.29399999999999993</v>
      </c>
      <c r="E22" s="17">
        <f t="shared" si="9"/>
        <v>0.29399999999999993</v>
      </c>
      <c r="F22" s="17">
        <f t="shared" si="9"/>
        <v>0.29399999999999993</v>
      </c>
      <c r="G22" s="17">
        <f t="shared" si="9"/>
        <v>0.29399999999999993</v>
      </c>
      <c r="H22" s="17">
        <f t="shared" si="9"/>
        <v>0.29399999999999993</v>
      </c>
      <c r="I22" s="18">
        <f t="shared" si="9"/>
        <v>0.29399999999999993</v>
      </c>
      <c r="J22" s="17">
        <f t="shared" si="9"/>
        <v>0.29399999999999993</v>
      </c>
      <c r="K22" s="17">
        <f t="shared" si="9"/>
        <v>0.29399999999999993</v>
      </c>
    </row>
    <row r="23" spans="2:13" ht="14.25" x14ac:dyDescent="0.2">
      <c r="B23" s="16" t="s">
        <v>18</v>
      </c>
      <c r="C23" s="17">
        <f>3.1*0.3*0.3</f>
        <v>0.27899999999999997</v>
      </c>
      <c r="D23" s="17">
        <f t="shared" ref="D23:K23" si="10">3.1*0.3*0.3</f>
        <v>0.27899999999999997</v>
      </c>
      <c r="E23" s="17">
        <f t="shared" si="10"/>
        <v>0.27899999999999997</v>
      </c>
      <c r="F23" s="17">
        <f t="shared" si="10"/>
        <v>0.27899999999999997</v>
      </c>
      <c r="G23" s="17">
        <f t="shared" si="10"/>
        <v>0.27899999999999997</v>
      </c>
      <c r="H23" s="17">
        <f t="shared" si="10"/>
        <v>0.27899999999999997</v>
      </c>
      <c r="I23" s="18">
        <f t="shared" si="10"/>
        <v>0.27899999999999997</v>
      </c>
      <c r="J23" s="17">
        <f>3.1*0.3*0.3</f>
        <v>0.27899999999999997</v>
      </c>
      <c r="K23" s="17">
        <f t="shared" si="10"/>
        <v>0.27899999999999997</v>
      </c>
    </row>
    <row r="24" spans="2:13" ht="15" x14ac:dyDescent="0.2">
      <c r="B24" s="19" t="s">
        <v>26</v>
      </c>
      <c r="C24" s="20">
        <f>SUM(C18:C23)</f>
        <v>2.4314999999999998</v>
      </c>
      <c r="D24" s="20">
        <f t="shared" ref="D24:I24" si="11">SUM(D18:D23)</f>
        <v>2.6624999999999996</v>
      </c>
      <c r="E24" s="20">
        <f t="shared" si="11"/>
        <v>2.8724999999999996</v>
      </c>
      <c r="F24" s="20">
        <f t="shared" si="11"/>
        <v>3.1034999999999999</v>
      </c>
      <c r="G24" s="20">
        <f t="shared" si="11"/>
        <v>3.3134999999999994</v>
      </c>
      <c r="H24" s="20">
        <f t="shared" si="11"/>
        <v>3.5234999999999999</v>
      </c>
      <c r="I24" s="21">
        <f t="shared" si="11"/>
        <v>3.7334999999999998</v>
      </c>
      <c r="J24" s="20">
        <f>SUM(J18:J23)</f>
        <v>4.0434999999999999</v>
      </c>
      <c r="K24" s="20">
        <f>SUM(K18:K23)</f>
        <v>4.6154999999999999</v>
      </c>
      <c r="M24" s="22">
        <f>M7*C24</f>
        <v>0</v>
      </c>
    </row>
    <row r="25" spans="2:13" ht="14.25" x14ac:dyDescent="0.2">
      <c r="B25" s="16"/>
      <c r="C25" s="17"/>
      <c r="D25" s="17"/>
      <c r="E25" s="17"/>
      <c r="F25" s="17"/>
      <c r="G25" s="17"/>
      <c r="H25" s="17"/>
      <c r="I25" s="18"/>
      <c r="J25" s="17"/>
      <c r="K25" s="17"/>
    </row>
    <row r="26" spans="2:13" ht="15" x14ac:dyDescent="0.2">
      <c r="B26" s="19" t="s">
        <v>27</v>
      </c>
      <c r="C26" s="17"/>
      <c r="D26" s="17"/>
      <c r="E26" s="17"/>
      <c r="F26" s="17"/>
      <c r="G26" s="17"/>
      <c r="H26" s="17"/>
      <c r="I26" s="18"/>
      <c r="J26" s="17"/>
      <c r="K26" s="17"/>
    </row>
    <row r="27" spans="2:13" ht="14.25" x14ac:dyDescent="0.2">
      <c r="B27" s="16" t="s">
        <v>28</v>
      </c>
      <c r="C27" s="17">
        <f>(1.4*0.2*1.8)-0.08</f>
        <v>0.42399999999999999</v>
      </c>
      <c r="D27" s="17">
        <f t="shared" ref="D27:K27" si="12">(1.4*0.2*1.8)-0.08</f>
        <v>0.42399999999999999</v>
      </c>
      <c r="E27" s="17">
        <f t="shared" si="12"/>
        <v>0.42399999999999999</v>
      </c>
      <c r="F27" s="17">
        <f t="shared" si="12"/>
        <v>0.42399999999999999</v>
      </c>
      <c r="G27" s="17">
        <f t="shared" si="12"/>
        <v>0.42399999999999999</v>
      </c>
      <c r="H27" s="17">
        <f t="shared" si="12"/>
        <v>0.42399999999999999</v>
      </c>
      <c r="I27" s="18">
        <f t="shared" si="12"/>
        <v>0.42399999999999999</v>
      </c>
      <c r="J27" s="17">
        <f>(1.4*0.2*1.8)-0.08</f>
        <v>0.42399999999999999</v>
      </c>
      <c r="K27" s="17">
        <f t="shared" si="12"/>
        <v>0.42399999999999999</v>
      </c>
    </row>
    <row r="28" spans="2:13" ht="14.25" x14ac:dyDescent="0.2">
      <c r="B28" s="16" t="s">
        <v>29</v>
      </c>
      <c r="C28" s="17">
        <f>3.4*0.2*1.8</f>
        <v>1.2240000000000002</v>
      </c>
      <c r="D28" s="17">
        <f t="shared" ref="D28:K28" si="13">3.4*0.2*1.8</f>
        <v>1.2240000000000002</v>
      </c>
      <c r="E28" s="17">
        <f t="shared" si="13"/>
        <v>1.2240000000000002</v>
      </c>
      <c r="F28" s="17">
        <f t="shared" si="13"/>
        <v>1.2240000000000002</v>
      </c>
      <c r="G28" s="17">
        <f t="shared" si="13"/>
        <v>1.2240000000000002</v>
      </c>
      <c r="H28" s="17">
        <f t="shared" si="13"/>
        <v>1.2240000000000002</v>
      </c>
      <c r="I28" s="18">
        <f t="shared" si="13"/>
        <v>1.2240000000000002</v>
      </c>
      <c r="J28" s="17">
        <f>3.4*0.2*1.8</f>
        <v>1.2240000000000002</v>
      </c>
      <c r="K28" s="17">
        <f t="shared" si="13"/>
        <v>1.2240000000000002</v>
      </c>
    </row>
    <row r="29" spans="2:13" ht="14.25" x14ac:dyDescent="0.2">
      <c r="B29" s="16" t="s">
        <v>30</v>
      </c>
      <c r="C29" s="17">
        <f>1.4*0.2*0.2*2</f>
        <v>0.11199999999999999</v>
      </c>
      <c r="D29" s="17">
        <f t="shared" ref="D29:K29" si="14">1.4*0.2*0.2*2</f>
        <v>0.11199999999999999</v>
      </c>
      <c r="E29" s="17">
        <f t="shared" si="14"/>
        <v>0.11199999999999999</v>
      </c>
      <c r="F29" s="17">
        <f t="shared" si="14"/>
        <v>0.11199999999999999</v>
      </c>
      <c r="G29" s="17">
        <f t="shared" si="14"/>
        <v>0.11199999999999999</v>
      </c>
      <c r="H29" s="17">
        <f t="shared" si="14"/>
        <v>0.11199999999999999</v>
      </c>
      <c r="I29" s="18">
        <f t="shared" si="14"/>
        <v>0.11199999999999999</v>
      </c>
      <c r="J29" s="17">
        <f>1.4*0.2*0.2*2</f>
        <v>0.11199999999999999</v>
      </c>
      <c r="K29" s="17">
        <f t="shared" si="14"/>
        <v>0.11199999999999999</v>
      </c>
    </row>
    <row r="30" spans="2:13" ht="15" x14ac:dyDescent="0.2">
      <c r="B30" s="19" t="s">
        <v>31</v>
      </c>
      <c r="C30" s="20">
        <f>SUM(C27:C29)</f>
        <v>1.7600000000000002</v>
      </c>
      <c r="D30" s="20">
        <f t="shared" ref="D30:I30" si="15">SUM(D27:D29)</f>
        <v>1.7600000000000002</v>
      </c>
      <c r="E30" s="20">
        <f t="shared" si="15"/>
        <v>1.7600000000000002</v>
      </c>
      <c r="F30" s="20">
        <f t="shared" si="15"/>
        <v>1.7600000000000002</v>
      </c>
      <c r="G30" s="20">
        <f t="shared" si="15"/>
        <v>1.7600000000000002</v>
      </c>
      <c r="H30" s="20">
        <f t="shared" si="15"/>
        <v>1.7600000000000002</v>
      </c>
      <c r="I30" s="21">
        <f t="shared" si="15"/>
        <v>1.7600000000000002</v>
      </c>
      <c r="J30" s="20">
        <f>SUM(J27:J29)</f>
        <v>1.7600000000000002</v>
      </c>
      <c r="K30" s="20">
        <f>SUM(K27:K29)</f>
        <v>1.7600000000000002</v>
      </c>
      <c r="M30" s="22">
        <f>M7*C30</f>
        <v>0</v>
      </c>
    </row>
    <row r="31" spans="2:13" ht="14.25" x14ac:dyDescent="0.2">
      <c r="B31" s="16"/>
      <c r="C31" s="17"/>
      <c r="D31" s="17"/>
      <c r="E31" s="17"/>
      <c r="F31" s="17"/>
      <c r="G31" s="17"/>
      <c r="H31" s="17"/>
      <c r="I31" s="18"/>
      <c r="J31" s="17"/>
      <c r="K31" s="17"/>
    </row>
    <row r="32" spans="2:13" ht="15" x14ac:dyDescent="0.2">
      <c r="B32" s="19" t="s">
        <v>32</v>
      </c>
      <c r="C32" s="17"/>
      <c r="D32" s="17"/>
      <c r="E32" s="17"/>
      <c r="F32" s="17"/>
      <c r="G32" s="17"/>
      <c r="H32" s="17"/>
      <c r="I32" s="18"/>
      <c r="J32" s="17"/>
      <c r="K32" s="17"/>
    </row>
    <row r="33" spans="2:15" ht="14.25" x14ac:dyDescent="0.2">
      <c r="B33" s="16" t="s">
        <v>33</v>
      </c>
      <c r="C33" s="17">
        <f>(1.4*0.45*2)-0.24</f>
        <v>1.02</v>
      </c>
      <c r="D33" s="17">
        <f t="shared" ref="D33:I33" si="16">(1.4*0.45*2)-0.24</f>
        <v>1.02</v>
      </c>
      <c r="E33" s="17">
        <f t="shared" si="16"/>
        <v>1.02</v>
      </c>
      <c r="F33" s="17">
        <f t="shared" si="16"/>
        <v>1.02</v>
      </c>
      <c r="G33" s="17">
        <f t="shared" si="16"/>
        <v>1.02</v>
      </c>
      <c r="H33" s="17">
        <f t="shared" si="16"/>
        <v>1.02</v>
      </c>
      <c r="I33" s="18">
        <f t="shared" si="16"/>
        <v>1.02</v>
      </c>
      <c r="J33" s="17">
        <f>(1.4*0.45*1.8)-0.24</f>
        <v>0.89400000000000013</v>
      </c>
      <c r="K33" s="17">
        <f>(1.4*0.45*1.8)-0.24</f>
        <v>0.89400000000000013</v>
      </c>
    </row>
    <row r="34" spans="2:15" ht="14.25" x14ac:dyDescent="0.2">
      <c r="B34" s="16" t="s">
        <v>34</v>
      </c>
      <c r="C34" s="17">
        <f>1.5*0.425*1.8*2</f>
        <v>2.2949999999999999</v>
      </c>
      <c r="D34" s="17">
        <f t="shared" ref="D34:K34" si="17">1.5*0.425*1.8*2</f>
        <v>2.2949999999999999</v>
      </c>
      <c r="E34" s="17">
        <f t="shared" si="17"/>
        <v>2.2949999999999999</v>
      </c>
      <c r="F34" s="17">
        <f t="shared" si="17"/>
        <v>2.2949999999999999</v>
      </c>
      <c r="G34" s="17">
        <f t="shared" si="17"/>
        <v>2.2949999999999999</v>
      </c>
      <c r="H34" s="17">
        <f t="shared" si="17"/>
        <v>2.2949999999999999</v>
      </c>
      <c r="I34" s="18">
        <f t="shared" si="17"/>
        <v>2.2949999999999999</v>
      </c>
      <c r="J34" s="17">
        <f>1.5*0.425*1.8*2</f>
        <v>2.2949999999999999</v>
      </c>
      <c r="K34" s="17">
        <f t="shared" si="17"/>
        <v>2.2949999999999999</v>
      </c>
    </row>
    <row r="35" spans="2:15" ht="15" x14ac:dyDescent="0.2">
      <c r="B35" s="19" t="s">
        <v>35</v>
      </c>
      <c r="C35" s="20">
        <f>SUM(C33:C34)</f>
        <v>3.3149999999999999</v>
      </c>
      <c r="D35" s="20">
        <f t="shared" ref="D35:I35" si="18">SUM(D33:D34)</f>
        <v>3.3149999999999999</v>
      </c>
      <c r="E35" s="20">
        <f t="shared" si="18"/>
        <v>3.3149999999999999</v>
      </c>
      <c r="F35" s="20">
        <f t="shared" si="18"/>
        <v>3.3149999999999999</v>
      </c>
      <c r="G35" s="20">
        <f t="shared" si="18"/>
        <v>3.3149999999999999</v>
      </c>
      <c r="H35" s="20">
        <f t="shared" si="18"/>
        <v>3.3149999999999999</v>
      </c>
      <c r="I35" s="21">
        <f t="shared" si="18"/>
        <v>3.3149999999999999</v>
      </c>
      <c r="J35" s="20">
        <f>SUM(J33:J34)</f>
        <v>3.1890000000000001</v>
      </c>
      <c r="K35" s="20">
        <f>SUM(K33:K34)</f>
        <v>3.1890000000000001</v>
      </c>
      <c r="M35" s="22">
        <f>M7*C35</f>
        <v>0</v>
      </c>
    </row>
    <row r="36" spans="2:15" ht="15" x14ac:dyDescent="0.2">
      <c r="B36" s="19"/>
      <c r="C36" s="20"/>
      <c r="D36" s="20"/>
      <c r="E36" s="20"/>
      <c r="F36" s="20"/>
      <c r="G36" s="20"/>
      <c r="H36" s="20"/>
      <c r="I36" s="21"/>
      <c r="J36" s="20"/>
      <c r="K36" s="20"/>
      <c r="M36" s="22"/>
    </row>
    <row r="37" spans="2:15" ht="15" x14ac:dyDescent="0.2">
      <c r="B37" s="19" t="s">
        <v>36</v>
      </c>
      <c r="C37" s="20">
        <v>6</v>
      </c>
      <c r="D37" s="20">
        <v>7</v>
      </c>
      <c r="E37" s="20">
        <v>8</v>
      </c>
      <c r="F37" s="20">
        <v>9</v>
      </c>
      <c r="G37" s="20">
        <v>10</v>
      </c>
      <c r="H37" s="20">
        <v>11</v>
      </c>
      <c r="I37" s="21">
        <v>12</v>
      </c>
      <c r="J37" s="20">
        <v>6</v>
      </c>
      <c r="K37" s="20">
        <v>7</v>
      </c>
      <c r="M37" s="23">
        <f>M7*C37</f>
        <v>0</v>
      </c>
    </row>
    <row r="38" spans="2:15" ht="15" x14ac:dyDescent="0.2">
      <c r="B38" s="24" t="s">
        <v>37</v>
      </c>
      <c r="C38" s="20"/>
      <c r="D38" s="20"/>
      <c r="E38" s="20"/>
      <c r="F38" s="20"/>
      <c r="G38" s="20"/>
      <c r="H38" s="20"/>
      <c r="I38" s="21"/>
      <c r="J38" s="25"/>
      <c r="K38" s="22"/>
    </row>
    <row r="39" spans="2:15" ht="15" x14ac:dyDescent="0.2">
      <c r="B39" s="26" t="s">
        <v>38</v>
      </c>
      <c r="C39" s="20"/>
      <c r="D39" s="20"/>
      <c r="E39" s="20"/>
      <c r="F39" s="20"/>
      <c r="G39" s="20"/>
      <c r="H39" s="20"/>
      <c r="I39" s="21"/>
      <c r="J39" s="25"/>
      <c r="K39" s="22"/>
    </row>
    <row r="40" spans="2:15" ht="15" x14ac:dyDescent="0.2">
      <c r="B40" s="26" t="s">
        <v>39</v>
      </c>
      <c r="C40" s="20"/>
      <c r="D40" s="20"/>
      <c r="E40" s="20"/>
      <c r="F40" s="20"/>
      <c r="G40" s="20"/>
      <c r="H40" s="20"/>
      <c r="I40" s="21"/>
      <c r="J40" s="25"/>
      <c r="K40" s="22"/>
    </row>
    <row r="41" spans="2:15" ht="15" x14ac:dyDescent="0.2">
      <c r="B41" s="26" t="s">
        <v>40</v>
      </c>
      <c r="C41" s="20"/>
      <c r="D41" s="20"/>
      <c r="E41" s="20"/>
      <c r="F41" s="20"/>
      <c r="G41" s="20"/>
      <c r="H41" s="20"/>
      <c r="I41" s="21"/>
      <c r="J41" s="25"/>
      <c r="K41" s="22"/>
    </row>
    <row r="42" spans="2:15" ht="15" x14ac:dyDescent="0.2">
      <c r="B42" s="26" t="s">
        <v>41</v>
      </c>
      <c r="C42" s="20"/>
      <c r="D42" s="20"/>
      <c r="E42" s="20"/>
      <c r="F42" s="20"/>
      <c r="G42" s="20"/>
      <c r="H42" s="20"/>
      <c r="I42" s="21"/>
      <c r="J42" s="25"/>
      <c r="K42" s="22"/>
    </row>
    <row r="43" spans="2:15" ht="15" x14ac:dyDescent="0.2">
      <c r="B43" s="27" t="s">
        <v>42</v>
      </c>
      <c r="C43" s="20"/>
      <c r="D43" s="20"/>
      <c r="E43" s="20"/>
      <c r="F43" s="20"/>
      <c r="G43" s="20"/>
      <c r="H43" s="20"/>
      <c r="I43" s="21"/>
      <c r="J43" s="25"/>
      <c r="K43" s="22"/>
    </row>
    <row r="44" spans="2:15" ht="15" x14ac:dyDescent="0.2">
      <c r="B44" s="19"/>
      <c r="C44" s="20"/>
      <c r="D44" s="20"/>
      <c r="E44" s="20"/>
      <c r="F44" s="20"/>
      <c r="G44" s="20"/>
      <c r="H44" s="20"/>
      <c r="I44" s="21"/>
      <c r="J44" s="25"/>
      <c r="K44" s="22"/>
    </row>
    <row r="45" spans="2:15" ht="15" thickBot="1" x14ac:dyDescent="0.25">
      <c r="B45" s="28"/>
      <c r="C45" s="28"/>
      <c r="D45" s="28"/>
      <c r="E45" s="28"/>
      <c r="F45" s="28"/>
      <c r="G45" s="28"/>
      <c r="H45" s="28"/>
      <c r="I45" s="29"/>
      <c r="J45" s="30"/>
      <c r="K45" s="31"/>
    </row>
    <row r="46" spans="2:15" ht="14.25" x14ac:dyDescent="0.2">
      <c r="B46" s="14"/>
      <c r="C46" s="14"/>
      <c r="D46" s="14"/>
      <c r="E46" s="14"/>
      <c r="F46" s="14"/>
      <c r="G46" s="14"/>
      <c r="H46" s="14"/>
      <c r="I46" s="15"/>
      <c r="J46" s="32"/>
      <c r="K46" s="33"/>
      <c r="L46" s="34"/>
      <c r="M46" s="35" t="s">
        <v>43</v>
      </c>
      <c r="N46" s="34"/>
      <c r="O46" s="34"/>
    </row>
    <row r="47" spans="2:15" ht="30" x14ac:dyDescent="0.2">
      <c r="B47" s="36" t="s">
        <v>44</v>
      </c>
      <c r="C47" s="19" t="s">
        <v>2</v>
      </c>
      <c r="D47" s="19" t="s">
        <v>3</v>
      </c>
      <c r="E47" s="19" t="s">
        <v>4</v>
      </c>
      <c r="F47" s="19" t="s">
        <v>5</v>
      </c>
      <c r="G47" s="19" t="s">
        <v>6</v>
      </c>
      <c r="H47" s="19" t="s">
        <v>7</v>
      </c>
      <c r="I47" s="37" t="s">
        <v>8</v>
      </c>
      <c r="J47" s="38" t="s">
        <v>9</v>
      </c>
      <c r="K47" s="38" t="s">
        <v>10</v>
      </c>
      <c r="M47" s="53" t="s">
        <v>45</v>
      </c>
      <c r="O47" s="98" t="s">
        <v>46</v>
      </c>
    </row>
    <row r="48" spans="2:15" ht="14.25" x14ac:dyDescent="0.2">
      <c r="B48" s="16"/>
      <c r="C48" s="16"/>
      <c r="D48" s="16"/>
      <c r="E48" s="16"/>
      <c r="F48" s="16"/>
      <c r="G48" s="16"/>
      <c r="H48" s="16"/>
      <c r="I48" s="39"/>
      <c r="J48" s="16"/>
      <c r="K48" s="16"/>
      <c r="O48" s="97">
        <v>8</v>
      </c>
    </row>
    <row r="49" spans="2:15" ht="15" x14ac:dyDescent="0.2">
      <c r="B49" s="19" t="s">
        <v>12</v>
      </c>
      <c r="C49" s="16"/>
      <c r="D49" s="16"/>
      <c r="E49" s="16"/>
      <c r="F49" s="16"/>
      <c r="G49" s="16"/>
      <c r="H49" s="16"/>
      <c r="I49" s="39"/>
      <c r="J49" s="16"/>
      <c r="K49" s="16"/>
    </row>
    <row r="50" spans="2:15" ht="14.25" x14ac:dyDescent="0.2">
      <c r="B50" s="16" t="s">
        <v>13</v>
      </c>
      <c r="C50" s="17">
        <f>1*1*1.8</f>
        <v>1.8</v>
      </c>
      <c r="D50" s="17">
        <f t="shared" ref="D50:M50" si="19">1*1*1.8</f>
        <v>1.8</v>
      </c>
      <c r="E50" s="17">
        <f t="shared" si="19"/>
        <v>1.8</v>
      </c>
      <c r="F50" s="17">
        <f t="shared" si="19"/>
        <v>1.8</v>
      </c>
      <c r="G50" s="17">
        <f t="shared" si="19"/>
        <v>1.8</v>
      </c>
      <c r="H50" s="17">
        <f t="shared" si="19"/>
        <v>1.8</v>
      </c>
      <c r="I50" s="18">
        <f t="shared" si="19"/>
        <v>1.8</v>
      </c>
      <c r="J50" s="17">
        <f>1*1*1.8</f>
        <v>1.8</v>
      </c>
      <c r="K50" s="17">
        <f t="shared" si="19"/>
        <v>1.8</v>
      </c>
      <c r="M50" s="40">
        <f t="shared" si="19"/>
        <v>1.8</v>
      </c>
    </row>
    <row r="51" spans="2:15" ht="14.25" x14ac:dyDescent="0.2">
      <c r="B51" s="16" t="s">
        <v>14</v>
      </c>
      <c r="C51" s="17">
        <f>1.8*1.8*1.8</f>
        <v>5.8320000000000007</v>
      </c>
      <c r="D51" s="17">
        <f t="shared" ref="D51:K51" si="20">1.8*1.8*1.8</f>
        <v>5.8320000000000007</v>
      </c>
      <c r="E51" s="17">
        <f t="shared" si="20"/>
        <v>5.8320000000000007</v>
      </c>
      <c r="F51" s="17">
        <f t="shared" si="20"/>
        <v>5.8320000000000007</v>
      </c>
      <c r="G51" s="17">
        <f t="shared" si="20"/>
        <v>5.8320000000000007</v>
      </c>
      <c r="H51" s="17">
        <f t="shared" si="20"/>
        <v>5.8320000000000007</v>
      </c>
      <c r="I51" s="18">
        <f t="shared" si="20"/>
        <v>5.8320000000000007</v>
      </c>
      <c r="J51" s="17">
        <f>1.8*1.8*1.8</f>
        <v>5.8320000000000007</v>
      </c>
      <c r="K51" s="17">
        <f t="shared" si="20"/>
        <v>5.8320000000000007</v>
      </c>
      <c r="M51" s="40">
        <f>1.8+1.8*1.35</f>
        <v>4.2300000000000004</v>
      </c>
    </row>
    <row r="52" spans="2:15" ht="14.25" x14ac:dyDescent="0.2">
      <c r="B52" s="16" t="s">
        <v>15</v>
      </c>
      <c r="C52" s="17">
        <f>(6.1-1)*1.5*1.8</f>
        <v>13.77</v>
      </c>
      <c r="D52" s="17">
        <f>(7.2-1)*1.5*1.8</f>
        <v>16.740000000000002</v>
      </c>
      <c r="E52" s="17">
        <f>(8.2-1)*1.5*1.8</f>
        <v>19.439999999999998</v>
      </c>
      <c r="F52" s="17">
        <f>(9.3-1)*1.5*1.8</f>
        <v>22.410000000000004</v>
      </c>
      <c r="G52" s="17">
        <f>(10.3-1)*1.5*1.8</f>
        <v>25.110000000000003</v>
      </c>
      <c r="H52" s="17">
        <f>(11.3-1)*1.5*1.8</f>
        <v>27.810000000000002</v>
      </c>
      <c r="I52" s="18">
        <f>(12.3-1)*1.5*1.8</f>
        <v>30.510000000000005</v>
      </c>
      <c r="J52" s="17">
        <f>(6.1-1)*1.5*1.8</f>
        <v>13.77</v>
      </c>
      <c r="K52" s="17">
        <f>(7.2-1)*1.5*1.8</f>
        <v>16.740000000000002</v>
      </c>
      <c r="M52" s="40">
        <f>(9.3-1)*1.5*1.6</f>
        <v>19.920000000000002</v>
      </c>
    </row>
    <row r="53" spans="2:15" ht="14.25" x14ac:dyDescent="0.2">
      <c r="B53" s="16" t="s">
        <v>16</v>
      </c>
      <c r="C53" s="17">
        <f>((2.55+4.94)/2)*2.07*2</f>
        <v>15.504299999999999</v>
      </c>
      <c r="D53" s="17">
        <f t="shared" ref="D53:I53" si="21">((2.55+4.94)/2)*2.07*2</f>
        <v>15.504299999999999</v>
      </c>
      <c r="E53" s="17">
        <f t="shared" si="21"/>
        <v>15.504299999999999</v>
      </c>
      <c r="F53" s="17">
        <f t="shared" si="21"/>
        <v>15.504299999999999</v>
      </c>
      <c r="G53" s="17">
        <f t="shared" si="21"/>
        <v>15.504299999999999</v>
      </c>
      <c r="H53" s="17">
        <f t="shared" si="21"/>
        <v>15.504299999999999</v>
      </c>
      <c r="I53" s="18">
        <f t="shared" si="21"/>
        <v>15.504299999999999</v>
      </c>
      <c r="J53" s="17">
        <f>((2.55+4.94)/2)*2.07*1.8</f>
        <v>13.953869999999998</v>
      </c>
      <c r="K53" s="17">
        <f>((2.55+4.94)/2)*2.07*1.8</f>
        <v>13.953869999999998</v>
      </c>
      <c r="M53" s="40">
        <f>((2.55+4.94)/2)*2.07*1.8</f>
        <v>13.953869999999998</v>
      </c>
    </row>
    <row r="54" spans="2:15" ht="14.25" x14ac:dyDescent="0.2">
      <c r="B54" s="16" t="s">
        <v>17</v>
      </c>
      <c r="C54" s="17">
        <f>1.8*0.8*0.3</f>
        <v>0.43200000000000005</v>
      </c>
      <c r="D54" s="17">
        <f t="shared" ref="D54:M54" si="22">1.8*0.8*0.3</f>
        <v>0.43200000000000005</v>
      </c>
      <c r="E54" s="17">
        <f t="shared" si="22"/>
        <v>0.43200000000000005</v>
      </c>
      <c r="F54" s="17">
        <f t="shared" si="22"/>
        <v>0.43200000000000005</v>
      </c>
      <c r="G54" s="17">
        <f t="shared" si="22"/>
        <v>0.43200000000000005</v>
      </c>
      <c r="H54" s="17">
        <f t="shared" si="22"/>
        <v>0.43200000000000005</v>
      </c>
      <c r="I54" s="18">
        <f t="shared" si="22"/>
        <v>0.43200000000000005</v>
      </c>
      <c r="J54" s="17">
        <f>1.8*0.8*0.3</f>
        <v>0.43200000000000005</v>
      </c>
      <c r="K54" s="17">
        <f t="shared" si="22"/>
        <v>0.43200000000000005</v>
      </c>
      <c r="M54" s="40">
        <f t="shared" si="22"/>
        <v>0.43200000000000005</v>
      </c>
    </row>
    <row r="55" spans="2:15" ht="14.25" x14ac:dyDescent="0.2">
      <c r="B55" s="16" t="s">
        <v>18</v>
      </c>
      <c r="C55" s="17">
        <f>4.34*0.3*0.3</f>
        <v>0.39059999999999995</v>
      </c>
      <c r="D55" s="17">
        <f t="shared" ref="D55:M55" si="23">4.34*0.3*0.3</f>
        <v>0.39059999999999995</v>
      </c>
      <c r="E55" s="17">
        <f t="shared" si="23"/>
        <v>0.39059999999999995</v>
      </c>
      <c r="F55" s="17">
        <f t="shared" si="23"/>
        <v>0.39059999999999995</v>
      </c>
      <c r="G55" s="17">
        <f t="shared" si="23"/>
        <v>0.39059999999999995</v>
      </c>
      <c r="H55" s="17">
        <f t="shared" si="23"/>
        <v>0.39059999999999995</v>
      </c>
      <c r="I55" s="18">
        <f t="shared" si="23"/>
        <v>0.39059999999999995</v>
      </c>
      <c r="J55" s="17">
        <f>4.34*0.3*0.3</f>
        <v>0.39059999999999995</v>
      </c>
      <c r="K55" s="17">
        <f t="shared" si="23"/>
        <v>0.39059999999999995</v>
      </c>
      <c r="M55" s="40">
        <f t="shared" si="23"/>
        <v>0.39059999999999995</v>
      </c>
    </row>
    <row r="56" spans="2:15" ht="14.25" x14ac:dyDescent="0.2">
      <c r="B56" s="16" t="s">
        <v>19</v>
      </c>
      <c r="C56" s="17">
        <f>10*1.5*2</f>
        <v>30</v>
      </c>
      <c r="D56" s="17">
        <f t="shared" ref="D56:I56" si="24">10*1.5*2</f>
        <v>30</v>
      </c>
      <c r="E56" s="17">
        <f t="shared" si="24"/>
        <v>30</v>
      </c>
      <c r="F56" s="17">
        <f t="shared" si="24"/>
        <v>30</v>
      </c>
      <c r="G56" s="17">
        <f t="shared" si="24"/>
        <v>30</v>
      </c>
      <c r="H56" s="17">
        <f t="shared" si="24"/>
        <v>30</v>
      </c>
      <c r="I56" s="18">
        <f t="shared" si="24"/>
        <v>30</v>
      </c>
      <c r="J56" s="17">
        <f>10*1.5*1.8</f>
        <v>27</v>
      </c>
      <c r="K56" s="17">
        <f>10*1.5*1.8</f>
        <v>27</v>
      </c>
      <c r="M56" s="40">
        <f>5*1*1.5</f>
        <v>7.5</v>
      </c>
    </row>
    <row r="57" spans="2:15" ht="15" x14ac:dyDescent="0.2">
      <c r="B57" s="19" t="s">
        <v>20</v>
      </c>
      <c r="C57" s="20">
        <f>SUM(C50:C56)</f>
        <v>67.72890000000001</v>
      </c>
      <c r="D57" s="20">
        <f t="shared" ref="D57:M57" si="25">SUM(D50:D56)</f>
        <v>70.698900000000009</v>
      </c>
      <c r="E57" s="20">
        <f t="shared" si="25"/>
        <v>73.398899999999998</v>
      </c>
      <c r="F57" s="20">
        <f t="shared" si="25"/>
        <v>76.368899999999996</v>
      </c>
      <c r="G57" s="20">
        <f t="shared" si="25"/>
        <v>79.068900000000014</v>
      </c>
      <c r="H57" s="20">
        <f t="shared" si="25"/>
        <v>81.768900000000002</v>
      </c>
      <c r="I57" s="21">
        <f t="shared" si="25"/>
        <v>84.468900000000005</v>
      </c>
      <c r="J57" s="20">
        <f>SUM(J50:J56)</f>
        <v>63.178469999999997</v>
      </c>
      <c r="K57" s="20">
        <f>SUM(K50:K56)</f>
        <v>66.148470000000003</v>
      </c>
      <c r="M57" s="22">
        <f t="shared" si="25"/>
        <v>48.226469999999999</v>
      </c>
      <c r="O57" s="41">
        <f>+O48*C57</f>
        <v>541.83120000000008</v>
      </c>
    </row>
    <row r="58" spans="2:15" ht="14.25" x14ac:dyDescent="0.2">
      <c r="B58" s="16"/>
      <c r="C58" s="17"/>
      <c r="D58" s="16"/>
      <c r="E58" s="16"/>
      <c r="F58" s="16"/>
      <c r="G58" s="16"/>
      <c r="H58" s="16"/>
      <c r="I58" s="39"/>
      <c r="J58" s="17"/>
      <c r="K58" s="16"/>
      <c r="M58" s="31"/>
    </row>
    <row r="59" spans="2:15" ht="15" x14ac:dyDescent="0.2">
      <c r="B59" s="19" t="s">
        <v>21</v>
      </c>
      <c r="C59" s="17"/>
      <c r="D59" s="16"/>
      <c r="E59" s="16"/>
      <c r="F59" s="16"/>
      <c r="G59" s="16"/>
      <c r="H59" s="16"/>
      <c r="I59" s="39"/>
      <c r="J59" s="17"/>
      <c r="K59" s="16"/>
      <c r="M59" s="31"/>
    </row>
    <row r="60" spans="2:15" ht="14.25" x14ac:dyDescent="0.2">
      <c r="B60" s="16" t="s">
        <v>22</v>
      </c>
      <c r="C60" s="17">
        <f>1.8*1.8*0.2</f>
        <v>0.64800000000000013</v>
      </c>
      <c r="D60" s="17">
        <f t="shared" ref="D60:M60" si="26">1.8*1.8*0.2</f>
        <v>0.64800000000000013</v>
      </c>
      <c r="E60" s="17">
        <f t="shared" si="26"/>
        <v>0.64800000000000013</v>
      </c>
      <c r="F60" s="17">
        <f t="shared" si="26"/>
        <v>0.64800000000000013</v>
      </c>
      <c r="G60" s="17">
        <f t="shared" si="26"/>
        <v>0.64800000000000013</v>
      </c>
      <c r="H60" s="17">
        <f t="shared" si="26"/>
        <v>0.64800000000000013</v>
      </c>
      <c r="I60" s="18">
        <f t="shared" si="26"/>
        <v>0.64800000000000013</v>
      </c>
      <c r="J60" s="17">
        <f>1.8*1.8*0.2</f>
        <v>0.64800000000000013</v>
      </c>
      <c r="K60" s="17">
        <f t="shared" si="26"/>
        <v>0.64800000000000013</v>
      </c>
      <c r="M60" s="40">
        <f t="shared" si="26"/>
        <v>0.64800000000000013</v>
      </c>
    </row>
    <row r="61" spans="2:15" ht="14.25" x14ac:dyDescent="0.2">
      <c r="B61" s="16" t="s">
        <v>23</v>
      </c>
      <c r="C61" s="17">
        <f>6.1*1.5*0.15</f>
        <v>1.3724999999999998</v>
      </c>
      <c r="D61" s="17">
        <f>7.2*1.5*0.15</f>
        <v>1.62</v>
      </c>
      <c r="E61" s="17">
        <f>8.2*1.5*0.15</f>
        <v>1.8449999999999998</v>
      </c>
      <c r="F61" s="17">
        <f>9.3*1.5*0.15</f>
        <v>2.0925000000000002</v>
      </c>
      <c r="G61" s="17">
        <f>10.3*1.5*0.15</f>
        <v>2.3174999999999999</v>
      </c>
      <c r="H61" s="17">
        <f>11.3*1.5*0.15</f>
        <v>2.5425000000000004</v>
      </c>
      <c r="I61" s="18">
        <f>12.3*1.5*0.15</f>
        <v>2.7675000000000005</v>
      </c>
      <c r="J61" s="17">
        <f>6.1*1.5*0.15</f>
        <v>1.3724999999999998</v>
      </c>
      <c r="K61" s="17">
        <f>7.2*1.5*0.15</f>
        <v>1.62</v>
      </c>
      <c r="M61" s="40">
        <f>9.3*1.5*0.15</f>
        <v>2.0925000000000002</v>
      </c>
    </row>
    <row r="62" spans="2:15" ht="14.25" x14ac:dyDescent="0.2">
      <c r="B62" s="16" t="s">
        <v>24</v>
      </c>
      <c r="C62" s="17">
        <f>(6.1-1)*0.185</f>
        <v>0.94349999999999989</v>
      </c>
      <c r="D62" s="17">
        <f>(7.2-1)*0.185</f>
        <v>1.147</v>
      </c>
      <c r="E62" s="17">
        <f>(8.2-1)*0.185</f>
        <v>1.3319999999999999</v>
      </c>
      <c r="F62" s="17">
        <f>(9.3-1)*0.185</f>
        <v>1.5355000000000001</v>
      </c>
      <c r="G62" s="17">
        <f>(10.3-1)*0.185</f>
        <v>1.7205000000000001</v>
      </c>
      <c r="H62" s="17">
        <f>(11.3-1)*0.185</f>
        <v>1.9055000000000002</v>
      </c>
      <c r="I62" s="18">
        <f>(12.3-1)*0.185</f>
        <v>2.0905</v>
      </c>
      <c r="J62" s="17">
        <f>(6.1-1)*0.84</f>
        <v>4.2839999999999998</v>
      </c>
      <c r="K62" s="17">
        <f>(7.2-1)*0.84</f>
        <v>5.2080000000000002</v>
      </c>
      <c r="M62" s="40">
        <f>(9.3-1)*0.84</f>
        <v>6.9720000000000004</v>
      </c>
    </row>
    <row r="63" spans="2:15" ht="14.25" x14ac:dyDescent="0.2">
      <c r="B63" s="16" t="s">
        <v>25</v>
      </c>
      <c r="C63" s="17">
        <f>((1.8+4.34)/2)*1.27*0.2</f>
        <v>0.77978000000000003</v>
      </c>
      <c r="D63" s="17">
        <f t="shared" ref="D63:M63" si="27">((1.8+4.34)/2)*1.27*0.2</f>
        <v>0.77978000000000003</v>
      </c>
      <c r="E63" s="17">
        <f t="shared" si="27"/>
        <v>0.77978000000000003</v>
      </c>
      <c r="F63" s="17">
        <f t="shared" si="27"/>
        <v>0.77978000000000003</v>
      </c>
      <c r="G63" s="17">
        <f t="shared" si="27"/>
        <v>0.77978000000000003</v>
      </c>
      <c r="H63" s="17">
        <f t="shared" si="27"/>
        <v>0.77978000000000003</v>
      </c>
      <c r="I63" s="18">
        <f t="shared" si="27"/>
        <v>0.77978000000000003</v>
      </c>
      <c r="J63" s="17">
        <f>((1.8+4.34)/2)*1.27*0.2</f>
        <v>0.77978000000000003</v>
      </c>
      <c r="K63" s="17">
        <f t="shared" si="27"/>
        <v>0.77978000000000003</v>
      </c>
      <c r="M63" s="40">
        <f t="shared" si="27"/>
        <v>0.77978000000000003</v>
      </c>
    </row>
    <row r="64" spans="2:15" ht="14.25" x14ac:dyDescent="0.2">
      <c r="B64" s="16" t="s">
        <v>17</v>
      </c>
      <c r="C64" s="17">
        <f>1.8*0.8*0.3</f>
        <v>0.43200000000000005</v>
      </c>
      <c r="D64" s="17">
        <f t="shared" ref="D64:M64" si="28">1.8*0.8*0.3</f>
        <v>0.43200000000000005</v>
      </c>
      <c r="E64" s="17">
        <f t="shared" si="28"/>
        <v>0.43200000000000005</v>
      </c>
      <c r="F64" s="17">
        <f t="shared" si="28"/>
        <v>0.43200000000000005</v>
      </c>
      <c r="G64" s="17">
        <f t="shared" si="28"/>
        <v>0.43200000000000005</v>
      </c>
      <c r="H64" s="17">
        <f t="shared" si="28"/>
        <v>0.43200000000000005</v>
      </c>
      <c r="I64" s="18">
        <f t="shared" si="28"/>
        <v>0.43200000000000005</v>
      </c>
      <c r="J64" s="17">
        <f>1.8*0.8*0.3</f>
        <v>0.43200000000000005</v>
      </c>
      <c r="K64" s="17">
        <f t="shared" si="28"/>
        <v>0.43200000000000005</v>
      </c>
      <c r="M64" s="40">
        <f t="shared" si="28"/>
        <v>0.43200000000000005</v>
      </c>
    </row>
    <row r="65" spans="2:17" ht="14.25" x14ac:dyDescent="0.2">
      <c r="B65" s="16" t="s">
        <v>18</v>
      </c>
      <c r="C65" s="17">
        <f>4.34*0.3*0.3</f>
        <v>0.39059999999999995</v>
      </c>
      <c r="D65" s="17">
        <f t="shared" ref="D65:M65" si="29">4.34*0.3*0.3</f>
        <v>0.39059999999999995</v>
      </c>
      <c r="E65" s="17">
        <f t="shared" si="29"/>
        <v>0.39059999999999995</v>
      </c>
      <c r="F65" s="17">
        <f t="shared" si="29"/>
        <v>0.39059999999999995</v>
      </c>
      <c r="G65" s="17">
        <f t="shared" si="29"/>
        <v>0.39059999999999995</v>
      </c>
      <c r="H65" s="17">
        <f t="shared" si="29"/>
        <v>0.39059999999999995</v>
      </c>
      <c r="I65" s="18">
        <f t="shared" si="29"/>
        <v>0.39059999999999995</v>
      </c>
      <c r="J65" s="17">
        <f>4.34*0.3*0.3</f>
        <v>0.39059999999999995</v>
      </c>
      <c r="K65" s="17">
        <f t="shared" si="29"/>
        <v>0.39059999999999995</v>
      </c>
      <c r="M65" s="40">
        <f t="shared" si="29"/>
        <v>0.39059999999999995</v>
      </c>
    </row>
    <row r="66" spans="2:17" ht="15" x14ac:dyDescent="0.2">
      <c r="B66" s="19" t="s">
        <v>26</v>
      </c>
      <c r="C66" s="20">
        <f>SUM(C60:C65)</f>
        <v>4.5663800000000005</v>
      </c>
      <c r="D66" s="20">
        <f t="shared" ref="D66:M66" si="30">SUM(D60:D65)</f>
        <v>5.0173800000000002</v>
      </c>
      <c r="E66" s="20">
        <f t="shared" si="30"/>
        <v>5.4273800000000003</v>
      </c>
      <c r="F66" s="20">
        <f t="shared" si="30"/>
        <v>5.8783800000000008</v>
      </c>
      <c r="G66" s="20">
        <f t="shared" si="30"/>
        <v>6.2883800000000001</v>
      </c>
      <c r="H66" s="20">
        <f t="shared" si="30"/>
        <v>6.6983800000000011</v>
      </c>
      <c r="I66" s="21">
        <f t="shared" si="30"/>
        <v>7.1083800000000004</v>
      </c>
      <c r="J66" s="20">
        <f>SUM(J60:J65)</f>
        <v>7.9068800000000001</v>
      </c>
      <c r="K66" s="20">
        <f>SUM(K60:K65)</f>
        <v>9.078380000000001</v>
      </c>
      <c r="M66" s="22">
        <f t="shared" si="30"/>
        <v>11.31488</v>
      </c>
      <c r="O66" s="3">
        <f>+O48*C66</f>
        <v>36.531040000000004</v>
      </c>
    </row>
    <row r="67" spans="2:17" ht="14.25" x14ac:dyDescent="0.2">
      <c r="B67" s="16"/>
      <c r="C67" s="17"/>
      <c r="D67" s="16"/>
      <c r="E67" s="16"/>
      <c r="F67" s="16"/>
      <c r="G67" s="16"/>
      <c r="H67" s="16"/>
      <c r="I67" s="39"/>
      <c r="J67" s="17"/>
      <c r="K67" s="16"/>
      <c r="M67" s="31"/>
    </row>
    <row r="68" spans="2:17" ht="15" x14ac:dyDescent="0.2">
      <c r="B68" s="19" t="s">
        <v>27</v>
      </c>
      <c r="C68" s="17"/>
      <c r="D68" s="16"/>
      <c r="E68" s="16"/>
      <c r="F68" s="16"/>
      <c r="G68" s="16"/>
      <c r="H68" s="16"/>
      <c r="I68" s="39"/>
      <c r="J68" s="17"/>
      <c r="K68" s="16"/>
      <c r="M68" s="31"/>
    </row>
    <row r="69" spans="2:17" ht="14.25" x14ac:dyDescent="0.2">
      <c r="B69" s="16" t="s">
        <v>28</v>
      </c>
      <c r="C69" s="17">
        <f>(1.8*0.2*2)-0.24</f>
        <v>0.48000000000000009</v>
      </c>
      <c r="D69" s="17">
        <f t="shared" ref="D69:K69" si="31">(1.8*0.2*2)-0.24</f>
        <v>0.48000000000000009</v>
      </c>
      <c r="E69" s="17">
        <f t="shared" si="31"/>
        <v>0.48000000000000009</v>
      </c>
      <c r="F69" s="17">
        <f t="shared" si="31"/>
        <v>0.48000000000000009</v>
      </c>
      <c r="G69" s="17">
        <f t="shared" si="31"/>
        <v>0.48000000000000009</v>
      </c>
      <c r="H69" s="17">
        <f t="shared" si="31"/>
        <v>0.48000000000000009</v>
      </c>
      <c r="I69" s="18">
        <f t="shared" si="31"/>
        <v>0.48000000000000009</v>
      </c>
      <c r="J69" s="17">
        <f>(1.8*0.2*2)-0.24</f>
        <v>0.48000000000000009</v>
      </c>
      <c r="K69" s="17">
        <f t="shared" si="31"/>
        <v>0.48000000000000009</v>
      </c>
      <c r="M69" s="40">
        <f>(1*0.2*2)-0.24</f>
        <v>0.16000000000000003</v>
      </c>
    </row>
    <row r="70" spans="2:17" ht="14.25" x14ac:dyDescent="0.2">
      <c r="B70" s="16" t="s">
        <v>29</v>
      </c>
      <c r="C70" s="17">
        <f>4.6*0.2*2</f>
        <v>1.8399999999999999</v>
      </c>
      <c r="D70" s="17">
        <f t="shared" ref="D70:K70" si="32">4.6*0.2*2</f>
        <v>1.8399999999999999</v>
      </c>
      <c r="E70" s="17">
        <f t="shared" si="32"/>
        <v>1.8399999999999999</v>
      </c>
      <c r="F70" s="17">
        <f t="shared" si="32"/>
        <v>1.8399999999999999</v>
      </c>
      <c r="G70" s="17">
        <f t="shared" si="32"/>
        <v>1.8399999999999999</v>
      </c>
      <c r="H70" s="17">
        <f t="shared" si="32"/>
        <v>1.8399999999999999</v>
      </c>
      <c r="I70" s="18">
        <f t="shared" si="32"/>
        <v>1.8399999999999999</v>
      </c>
      <c r="J70" s="17">
        <f>4.6*0.2*2</f>
        <v>1.8399999999999999</v>
      </c>
      <c r="K70" s="17">
        <f t="shared" si="32"/>
        <v>1.8399999999999999</v>
      </c>
      <c r="M70" s="40">
        <f>4.6*0.2*1.6</f>
        <v>1.472</v>
      </c>
    </row>
    <row r="71" spans="2:17" ht="14.25" x14ac:dyDescent="0.2">
      <c r="B71" s="16" t="s">
        <v>30</v>
      </c>
      <c r="C71" s="17">
        <f>1.8*0.2*0.2*2</f>
        <v>0.14400000000000002</v>
      </c>
      <c r="D71" s="17">
        <f t="shared" ref="D71:M71" si="33">1.8*0.2*0.2*2</f>
        <v>0.14400000000000002</v>
      </c>
      <c r="E71" s="17">
        <f t="shared" si="33"/>
        <v>0.14400000000000002</v>
      </c>
      <c r="F71" s="17">
        <f t="shared" si="33"/>
        <v>0.14400000000000002</v>
      </c>
      <c r="G71" s="17">
        <f t="shared" si="33"/>
        <v>0.14400000000000002</v>
      </c>
      <c r="H71" s="17">
        <f t="shared" si="33"/>
        <v>0.14400000000000002</v>
      </c>
      <c r="I71" s="18">
        <f t="shared" si="33"/>
        <v>0.14400000000000002</v>
      </c>
      <c r="J71" s="17">
        <f>1.8*0.2*0.2*2</f>
        <v>0.14400000000000002</v>
      </c>
      <c r="K71" s="17">
        <f t="shared" si="33"/>
        <v>0.14400000000000002</v>
      </c>
      <c r="M71" s="40">
        <f t="shared" si="33"/>
        <v>0.14400000000000002</v>
      </c>
    </row>
    <row r="72" spans="2:17" ht="15" x14ac:dyDescent="0.2">
      <c r="B72" s="19" t="s">
        <v>31</v>
      </c>
      <c r="C72" s="20">
        <f>SUM(C69:C71)</f>
        <v>2.464</v>
      </c>
      <c r="D72" s="20">
        <f t="shared" ref="D72:M72" si="34">SUM(D69:D71)</f>
        <v>2.464</v>
      </c>
      <c r="E72" s="20">
        <f t="shared" si="34"/>
        <v>2.464</v>
      </c>
      <c r="F72" s="20">
        <f t="shared" si="34"/>
        <v>2.464</v>
      </c>
      <c r="G72" s="20">
        <f t="shared" si="34"/>
        <v>2.464</v>
      </c>
      <c r="H72" s="20">
        <f t="shared" si="34"/>
        <v>2.464</v>
      </c>
      <c r="I72" s="21">
        <f t="shared" si="34"/>
        <v>2.464</v>
      </c>
      <c r="J72" s="20">
        <f>SUM(J69:J71)</f>
        <v>2.464</v>
      </c>
      <c r="K72" s="20">
        <f>SUM(K69:K71)</f>
        <v>2.464</v>
      </c>
      <c r="M72" s="22">
        <f t="shared" si="34"/>
        <v>1.7760000000000002</v>
      </c>
      <c r="O72" s="3">
        <f>+O48*C72</f>
        <v>19.712</v>
      </c>
    </row>
    <row r="73" spans="2:17" ht="14.25" x14ac:dyDescent="0.2">
      <c r="B73" s="16"/>
      <c r="C73" s="17"/>
      <c r="D73" s="16"/>
      <c r="E73" s="16"/>
      <c r="F73" s="16"/>
      <c r="G73" s="16"/>
      <c r="H73" s="16"/>
      <c r="I73" s="39"/>
      <c r="J73" s="17"/>
      <c r="K73" s="16"/>
      <c r="M73" s="31"/>
    </row>
    <row r="74" spans="2:17" ht="15" x14ac:dyDescent="0.2">
      <c r="B74" s="19" t="s">
        <v>32</v>
      </c>
      <c r="C74" s="17"/>
      <c r="D74" s="16"/>
      <c r="E74" s="16"/>
      <c r="F74" s="16"/>
      <c r="G74" s="16"/>
      <c r="H74" s="16"/>
      <c r="I74" s="39"/>
      <c r="J74" s="17"/>
      <c r="K74" s="16"/>
      <c r="M74" s="31"/>
    </row>
    <row r="75" spans="2:17" ht="14.25" x14ac:dyDescent="0.2">
      <c r="B75" s="16" t="s">
        <v>33</v>
      </c>
      <c r="C75" s="17">
        <f>(1.8*0.5*2)-0.85</f>
        <v>0.95000000000000007</v>
      </c>
      <c r="D75" s="17">
        <f t="shared" ref="D75:I75" si="35">(1.8*0.5*2)-0.85</f>
        <v>0.95000000000000007</v>
      </c>
      <c r="E75" s="17">
        <f t="shared" si="35"/>
        <v>0.95000000000000007</v>
      </c>
      <c r="F75" s="17">
        <f t="shared" si="35"/>
        <v>0.95000000000000007</v>
      </c>
      <c r="G75" s="17">
        <f t="shared" si="35"/>
        <v>0.95000000000000007</v>
      </c>
      <c r="H75" s="17">
        <f t="shared" si="35"/>
        <v>0.95000000000000007</v>
      </c>
      <c r="I75" s="18">
        <f t="shared" si="35"/>
        <v>0.95000000000000007</v>
      </c>
      <c r="J75" s="17">
        <f>(1.8*0.5*1.8)-0.85</f>
        <v>0.77000000000000013</v>
      </c>
      <c r="K75" s="17">
        <f>(1.8*0.5*1.8)-0.85</f>
        <v>0.77000000000000013</v>
      </c>
      <c r="M75" s="40">
        <f>(1.7*0.5*2)-0.67</f>
        <v>1.0299999999999998</v>
      </c>
    </row>
    <row r="76" spans="2:17" ht="14.25" x14ac:dyDescent="0.2">
      <c r="B76" s="16" t="s">
        <v>34</v>
      </c>
      <c r="C76" s="17">
        <f>1.8*0.45*2*2</f>
        <v>3.24</v>
      </c>
      <c r="D76" s="17">
        <f t="shared" ref="D76:I76" si="36">1.8*0.45*2*2</f>
        <v>3.24</v>
      </c>
      <c r="E76" s="17">
        <f t="shared" si="36"/>
        <v>3.24</v>
      </c>
      <c r="F76" s="17">
        <f t="shared" si="36"/>
        <v>3.24</v>
      </c>
      <c r="G76" s="17">
        <f t="shared" si="36"/>
        <v>3.24</v>
      </c>
      <c r="H76" s="17">
        <f t="shared" si="36"/>
        <v>3.24</v>
      </c>
      <c r="I76" s="18">
        <f t="shared" si="36"/>
        <v>3.24</v>
      </c>
      <c r="J76" s="17">
        <f>1.8*0.45*2*1.8</f>
        <v>2.9160000000000004</v>
      </c>
      <c r="K76" s="17">
        <f>1.8*0.45*2*1.8</f>
        <v>2.9160000000000004</v>
      </c>
      <c r="M76" s="40">
        <f>1.7*0.45*2*2</f>
        <v>3.06</v>
      </c>
    </row>
    <row r="77" spans="2:17" ht="15" x14ac:dyDescent="0.2">
      <c r="B77" s="42" t="s">
        <v>35</v>
      </c>
      <c r="C77" s="43">
        <f>SUM(C75:C76)</f>
        <v>4.1900000000000004</v>
      </c>
      <c r="D77" s="43">
        <f t="shared" ref="D77:M77" si="37">SUM(D75:D76)</f>
        <v>4.1900000000000004</v>
      </c>
      <c r="E77" s="43">
        <f t="shared" si="37"/>
        <v>4.1900000000000004</v>
      </c>
      <c r="F77" s="43">
        <f t="shared" si="37"/>
        <v>4.1900000000000004</v>
      </c>
      <c r="G77" s="43">
        <f t="shared" si="37"/>
        <v>4.1900000000000004</v>
      </c>
      <c r="H77" s="43">
        <f t="shared" si="37"/>
        <v>4.1900000000000004</v>
      </c>
      <c r="I77" s="44">
        <f t="shared" si="37"/>
        <v>4.1900000000000004</v>
      </c>
      <c r="J77" s="43">
        <f>SUM(J75:J76)</f>
        <v>3.6860000000000004</v>
      </c>
      <c r="K77" s="43">
        <f>SUM(K75:K76)</f>
        <v>3.6860000000000004</v>
      </c>
      <c r="M77" s="22">
        <f t="shared" si="37"/>
        <v>4.09</v>
      </c>
      <c r="O77" s="3">
        <f>+O48*C77</f>
        <v>33.520000000000003</v>
      </c>
    </row>
    <row r="78" spans="2:17" ht="15" x14ac:dyDescent="0.2">
      <c r="B78" s="45"/>
      <c r="C78" s="46"/>
      <c r="D78" s="46"/>
      <c r="E78" s="46"/>
      <c r="F78" s="46"/>
      <c r="G78" s="46"/>
      <c r="H78" s="46"/>
      <c r="I78" s="46"/>
      <c r="J78" s="46"/>
      <c r="K78" s="46"/>
      <c r="M78" s="22"/>
    </row>
    <row r="79" spans="2:17" ht="15" thickBot="1" x14ac:dyDescent="0.25">
      <c r="B79" s="47" t="s">
        <v>47</v>
      </c>
      <c r="C79" s="47">
        <v>6</v>
      </c>
      <c r="D79" s="47">
        <v>7</v>
      </c>
      <c r="E79" s="47">
        <v>8</v>
      </c>
      <c r="F79" s="47">
        <v>9</v>
      </c>
      <c r="G79" s="47">
        <v>10</v>
      </c>
      <c r="H79" s="47">
        <v>11</v>
      </c>
      <c r="I79" s="47">
        <v>12</v>
      </c>
      <c r="J79" s="47">
        <v>6</v>
      </c>
      <c r="K79" s="47">
        <v>7</v>
      </c>
      <c r="L79" s="48"/>
      <c r="M79" s="49">
        <v>9</v>
      </c>
      <c r="N79" s="48"/>
      <c r="O79" s="48"/>
      <c r="P79" s="48"/>
      <c r="Q79" s="48"/>
    </row>
    <row r="80" spans="2:17" ht="14.25" x14ac:dyDescent="0.2">
      <c r="B80" s="50"/>
      <c r="C80" s="50"/>
      <c r="D80" s="50"/>
      <c r="E80" s="50"/>
      <c r="F80" s="50"/>
      <c r="G80" s="50"/>
      <c r="H80" s="50"/>
      <c r="I80" s="50"/>
      <c r="J80" s="50"/>
      <c r="K80" s="50"/>
      <c r="M80" s="50"/>
    </row>
    <row r="81" spans="2:11" ht="15" x14ac:dyDescent="0.2">
      <c r="B81" s="51" t="s">
        <v>37</v>
      </c>
      <c r="C81" s="50"/>
      <c r="D81" s="50"/>
      <c r="E81" s="50"/>
      <c r="F81" s="50"/>
      <c r="G81" s="50"/>
      <c r="H81" s="50"/>
      <c r="I81" s="50"/>
      <c r="J81" s="50"/>
      <c r="K81" s="50"/>
    </row>
    <row r="82" spans="2:11" ht="14.25" x14ac:dyDescent="0.2">
      <c r="B82" s="50" t="s">
        <v>38</v>
      </c>
      <c r="C82" s="50"/>
      <c r="D82" s="50"/>
      <c r="E82" s="50"/>
      <c r="F82" s="50"/>
      <c r="G82" s="50"/>
      <c r="H82" s="50"/>
      <c r="I82" s="50"/>
      <c r="J82" s="50"/>
      <c r="K82" s="50"/>
    </row>
    <row r="83" spans="2:11" ht="14.25" x14ac:dyDescent="0.2">
      <c r="B83" s="50" t="s">
        <v>48</v>
      </c>
      <c r="C83" s="50"/>
      <c r="D83" s="50"/>
      <c r="E83" s="50"/>
      <c r="F83" s="50">
        <f>+D72*4</f>
        <v>9.8559999999999999</v>
      </c>
      <c r="G83" s="50"/>
      <c r="H83" s="50"/>
      <c r="I83" s="50"/>
      <c r="J83" s="50"/>
      <c r="K83" s="50"/>
    </row>
    <row r="84" spans="2:11" ht="14.25" x14ac:dyDescent="0.2">
      <c r="B84" s="50" t="s">
        <v>49</v>
      </c>
      <c r="C84" s="50"/>
      <c r="D84" s="50"/>
      <c r="E84" s="50"/>
      <c r="F84" s="50">
        <f>+D66*4</f>
        <v>20.069520000000001</v>
      </c>
      <c r="G84" s="50"/>
      <c r="H84" s="50"/>
      <c r="I84" s="50"/>
      <c r="J84" s="50"/>
      <c r="K84" s="50"/>
    </row>
    <row r="85" spans="2:11" ht="14.25" x14ac:dyDescent="0.2">
      <c r="B85" s="50" t="s">
        <v>41</v>
      </c>
      <c r="C85" s="50"/>
      <c r="D85" s="50"/>
      <c r="E85" s="50"/>
      <c r="F85" s="50">
        <f>+F83+F84</f>
        <v>29.925519999999999</v>
      </c>
      <c r="G85" s="50"/>
      <c r="H85" s="50"/>
      <c r="I85" s="50"/>
      <c r="J85" s="50"/>
      <c r="K85" s="50"/>
    </row>
    <row r="86" spans="2:11" ht="14.25" x14ac:dyDescent="0.2">
      <c r="B86" s="50" t="s">
        <v>50</v>
      </c>
      <c r="C86" s="50"/>
      <c r="D86" s="50"/>
      <c r="E86" s="50"/>
      <c r="F86" s="50"/>
      <c r="G86" s="50"/>
      <c r="H86" s="50"/>
      <c r="I86" s="50"/>
      <c r="J86" s="50"/>
      <c r="K86" s="50"/>
    </row>
    <row r="87" spans="2:11" ht="14.25" x14ac:dyDescent="0.2">
      <c r="B87" s="50"/>
      <c r="C87" s="50"/>
      <c r="D87" s="50"/>
      <c r="E87" s="50"/>
      <c r="F87" s="50"/>
      <c r="G87" s="50"/>
      <c r="H87" s="50"/>
      <c r="I87" s="50"/>
      <c r="J87" s="50"/>
      <c r="K87" s="50"/>
    </row>
    <row r="88" spans="2:11" ht="14.25" x14ac:dyDescent="0.2">
      <c r="B88" s="52"/>
      <c r="C88" s="52"/>
      <c r="D88" s="52"/>
      <c r="E88" s="52"/>
      <c r="F88" s="52"/>
      <c r="G88" s="52"/>
      <c r="H88" s="52"/>
      <c r="I88" s="52"/>
      <c r="J88" s="52"/>
      <c r="K88" s="52"/>
    </row>
    <row r="89" spans="2:11" ht="14.25" x14ac:dyDescent="0.2">
      <c r="B89" s="52"/>
      <c r="C89" s="52"/>
      <c r="D89" s="52"/>
      <c r="E89" s="52"/>
      <c r="F89" s="52"/>
      <c r="G89" s="52"/>
      <c r="H89" s="52"/>
      <c r="I89" s="52"/>
      <c r="J89" s="52"/>
      <c r="K89" s="52"/>
    </row>
    <row r="90" spans="2:11" ht="14.25" x14ac:dyDescent="0.2">
      <c r="B90" s="52"/>
      <c r="C90" s="52"/>
      <c r="D90" s="52"/>
      <c r="E90" s="52"/>
      <c r="F90" s="52"/>
      <c r="G90" s="52"/>
      <c r="H90" s="52"/>
      <c r="I90" s="52"/>
      <c r="J90" s="52"/>
      <c r="K90" s="52"/>
    </row>
    <row r="91" spans="2:11" ht="14.25" x14ac:dyDescent="0.2">
      <c r="B91" s="52"/>
      <c r="C91" s="52"/>
      <c r="D91" s="52"/>
      <c r="E91" s="52"/>
      <c r="F91" s="52"/>
      <c r="G91" s="52"/>
      <c r="H91" s="52"/>
      <c r="I91" s="52"/>
      <c r="J91" s="52"/>
      <c r="K91" s="52"/>
    </row>
    <row r="92" spans="2:11" ht="14.25" x14ac:dyDescent="0.2">
      <c r="B92" s="52"/>
      <c r="C92" s="52"/>
      <c r="D92" s="52"/>
      <c r="E92" s="52"/>
      <c r="F92" s="52"/>
      <c r="G92" s="52"/>
      <c r="H92" s="52"/>
      <c r="I92" s="52"/>
      <c r="J92" s="52"/>
      <c r="K92" s="52"/>
    </row>
    <row r="93" spans="2:11" ht="14.25" x14ac:dyDescent="0.2">
      <c r="B93" s="52"/>
      <c r="C93" s="52"/>
      <c r="D93" s="52"/>
      <c r="E93" s="52"/>
      <c r="F93" s="52"/>
      <c r="G93" s="52"/>
      <c r="H93" s="52"/>
      <c r="I93" s="52"/>
      <c r="J93" s="52"/>
      <c r="K93" s="52"/>
    </row>
    <row r="94" spans="2:11" ht="14.25" x14ac:dyDescent="0.2">
      <c r="B94" s="52"/>
      <c r="C94" s="52"/>
      <c r="D94" s="52"/>
      <c r="E94" s="52"/>
      <c r="F94" s="52"/>
      <c r="G94" s="52"/>
      <c r="H94" s="52"/>
      <c r="I94" s="52"/>
      <c r="J94" s="52"/>
      <c r="K94" s="52"/>
    </row>
    <row r="95" spans="2:11" ht="14.25" x14ac:dyDescent="0.2">
      <c r="B95" s="52"/>
      <c r="C95" s="52"/>
      <c r="D95" s="52"/>
      <c r="E95" s="52"/>
      <c r="F95" s="52"/>
      <c r="G95" s="52"/>
      <c r="H95" s="52"/>
      <c r="I95" s="52"/>
      <c r="J95" s="52"/>
      <c r="K95" s="52"/>
    </row>
    <row r="96" spans="2:11" ht="14.25" x14ac:dyDescent="0.2">
      <c r="B96" s="52"/>
      <c r="C96" s="52"/>
      <c r="D96" s="52"/>
      <c r="E96" s="52"/>
      <c r="F96" s="52"/>
      <c r="G96" s="52"/>
      <c r="H96" s="52"/>
      <c r="I96" s="52"/>
      <c r="J96" s="52"/>
      <c r="K96" s="52"/>
    </row>
    <row r="97" spans="2:11" ht="14.25" x14ac:dyDescent="0.2">
      <c r="B97" s="52"/>
      <c r="C97" s="52"/>
      <c r="D97" s="52"/>
      <c r="E97" s="52"/>
      <c r="F97" s="52"/>
      <c r="G97" s="52"/>
      <c r="H97" s="52"/>
      <c r="I97" s="52"/>
      <c r="J97" s="52"/>
      <c r="K97" s="52"/>
    </row>
    <row r="98" spans="2:11" ht="14.25" x14ac:dyDescent="0.2">
      <c r="B98" s="52"/>
      <c r="C98" s="52"/>
      <c r="D98" s="52"/>
      <c r="E98" s="52"/>
      <c r="F98" s="52"/>
      <c r="G98" s="52"/>
      <c r="H98" s="52"/>
      <c r="I98" s="52"/>
      <c r="J98" s="52"/>
      <c r="K98" s="52"/>
    </row>
    <row r="99" spans="2:11" ht="14.25" x14ac:dyDescent="0.2">
      <c r="B99" s="52"/>
      <c r="C99" s="52"/>
      <c r="D99" s="52"/>
      <c r="E99" s="52"/>
      <c r="F99" s="52"/>
      <c r="G99" s="52"/>
      <c r="H99" s="52"/>
      <c r="I99" s="52"/>
      <c r="J99" s="52"/>
      <c r="K99" s="52"/>
    </row>
    <row r="100" spans="2:11" ht="14.25" x14ac:dyDescent="0.2">
      <c r="B100" s="52"/>
      <c r="C100" s="52"/>
      <c r="D100" s="52"/>
      <c r="E100" s="52"/>
      <c r="F100" s="52"/>
      <c r="G100" s="52"/>
      <c r="H100" s="52"/>
      <c r="I100" s="52"/>
      <c r="J100" s="52"/>
      <c r="K100" s="52"/>
    </row>
    <row r="101" spans="2:11" ht="14.25" x14ac:dyDescent="0.2">
      <c r="B101" s="52"/>
      <c r="C101" s="52"/>
      <c r="D101" s="52"/>
      <c r="E101" s="52"/>
      <c r="F101" s="52"/>
      <c r="G101" s="52"/>
      <c r="H101" s="52"/>
      <c r="I101" s="52"/>
      <c r="J101" s="52"/>
      <c r="K101" s="52"/>
    </row>
    <row r="102" spans="2:11" ht="14.25" x14ac:dyDescent="0.2">
      <c r="B102" s="52"/>
      <c r="C102" s="52"/>
      <c r="D102" s="52"/>
      <c r="E102" s="52"/>
      <c r="F102" s="52"/>
      <c r="G102" s="52"/>
      <c r="H102" s="52"/>
      <c r="I102" s="52"/>
      <c r="J102" s="52"/>
      <c r="K102" s="52"/>
    </row>
    <row r="103" spans="2:11" ht="14.25" x14ac:dyDescent="0.2">
      <c r="B103" s="52"/>
      <c r="C103" s="52"/>
      <c r="D103" s="52"/>
      <c r="E103" s="52"/>
      <c r="F103" s="52"/>
      <c r="G103" s="52"/>
      <c r="H103" s="52"/>
      <c r="I103" s="52"/>
      <c r="J103" s="52"/>
      <c r="K103" s="52"/>
    </row>
    <row r="104" spans="2:11" ht="14.25" x14ac:dyDescent="0.2">
      <c r="B104" s="52"/>
      <c r="C104" s="52"/>
      <c r="D104" s="52"/>
      <c r="E104" s="52"/>
      <c r="F104" s="52"/>
      <c r="G104" s="52"/>
      <c r="H104" s="52"/>
      <c r="I104" s="52"/>
      <c r="J104" s="52"/>
      <c r="K104" s="52"/>
    </row>
    <row r="105" spans="2:11" ht="14.25" x14ac:dyDescent="0.2">
      <c r="B105" s="52"/>
      <c r="C105" s="52"/>
      <c r="D105" s="52"/>
      <c r="E105" s="52"/>
      <c r="F105" s="52"/>
      <c r="G105" s="52"/>
      <c r="H105" s="52"/>
      <c r="I105" s="52"/>
      <c r="J105" s="52"/>
      <c r="K105" s="52"/>
    </row>
    <row r="106" spans="2:11" ht="14.25" x14ac:dyDescent="0.2">
      <c r="B106" s="52"/>
      <c r="C106" s="52"/>
      <c r="D106" s="52"/>
      <c r="E106" s="52"/>
      <c r="F106" s="52"/>
      <c r="G106" s="52"/>
      <c r="H106" s="52"/>
      <c r="I106" s="52"/>
      <c r="J106" s="52"/>
      <c r="K106" s="52"/>
    </row>
    <row r="107" spans="2:11" ht="14.25" x14ac:dyDescent="0.2">
      <c r="B107" s="52"/>
      <c r="C107" s="52"/>
      <c r="D107" s="52"/>
      <c r="E107" s="52"/>
      <c r="F107" s="52"/>
      <c r="G107" s="52"/>
      <c r="H107" s="52"/>
      <c r="I107" s="52"/>
      <c r="J107" s="52"/>
      <c r="K107" s="52"/>
    </row>
    <row r="108" spans="2:11" ht="14.25" x14ac:dyDescent="0.2">
      <c r="B108" s="52"/>
      <c r="C108" s="52"/>
      <c r="D108" s="52"/>
      <c r="E108" s="52"/>
      <c r="F108" s="52"/>
      <c r="G108" s="52"/>
      <c r="H108" s="52"/>
      <c r="I108" s="52"/>
      <c r="J108" s="52"/>
      <c r="K108" s="52"/>
    </row>
    <row r="109" spans="2:11" ht="14.25" x14ac:dyDescent="0.2">
      <c r="B109" s="52"/>
      <c r="C109" s="52"/>
      <c r="D109" s="52"/>
      <c r="E109" s="52"/>
      <c r="F109" s="52"/>
      <c r="G109" s="52"/>
      <c r="H109" s="52"/>
      <c r="I109" s="52"/>
      <c r="J109" s="52"/>
      <c r="K109" s="52"/>
    </row>
    <row r="110" spans="2:11" ht="14.25" x14ac:dyDescent="0.2">
      <c r="B110" s="52"/>
      <c r="C110" s="52"/>
      <c r="D110" s="52"/>
      <c r="E110" s="52"/>
      <c r="F110" s="52"/>
      <c r="G110" s="52"/>
      <c r="H110" s="52"/>
      <c r="I110" s="52"/>
      <c r="J110" s="52"/>
      <c r="K110" s="52"/>
    </row>
    <row r="111" spans="2:11" ht="14.25" x14ac:dyDescent="0.2">
      <c r="B111" s="52"/>
      <c r="C111" s="52"/>
      <c r="D111" s="52"/>
      <c r="E111" s="52"/>
      <c r="F111" s="52"/>
      <c r="G111" s="52"/>
      <c r="H111" s="52"/>
      <c r="I111" s="52"/>
      <c r="J111" s="52"/>
      <c r="K111" s="52"/>
    </row>
    <row r="112" spans="2:11" ht="14.25" x14ac:dyDescent="0.2">
      <c r="B112" s="52"/>
      <c r="C112" s="52"/>
      <c r="D112" s="52"/>
      <c r="E112" s="52"/>
      <c r="F112" s="52"/>
      <c r="G112" s="52"/>
      <c r="H112" s="52"/>
      <c r="I112" s="52"/>
      <c r="J112" s="52"/>
      <c r="K112" s="52"/>
    </row>
    <row r="113" spans="2:11" ht="14.25" x14ac:dyDescent="0.2">
      <c r="B113" s="52"/>
      <c r="C113" s="52"/>
      <c r="D113" s="52"/>
      <c r="E113" s="52"/>
      <c r="F113" s="52"/>
      <c r="G113" s="52"/>
      <c r="H113" s="52"/>
      <c r="I113" s="52"/>
      <c r="J113" s="52"/>
      <c r="K113" s="52"/>
    </row>
    <row r="114" spans="2:11" ht="14.25" x14ac:dyDescent="0.2">
      <c r="B114" s="52"/>
      <c r="C114" s="52"/>
      <c r="D114" s="52"/>
      <c r="E114" s="52"/>
      <c r="F114" s="52"/>
      <c r="G114" s="52"/>
      <c r="H114" s="52"/>
      <c r="I114" s="52"/>
      <c r="J114" s="52"/>
      <c r="K114" s="52"/>
    </row>
    <row r="115" spans="2:11" ht="14.25" x14ac:dyDescent="0.2">
      <c r="B115" s="52"/>
      <c r="C115" s="52"/>
      <c r="D115" s="52"/>
      <c r="E115" s="52"/>
      <c r="F115" s="52"/>
      <c r="G115" s="52"/>
      <c r="H115" s="52"/>
      <c r="I115" s="52"/>
      <c r="J115" s="52"/>
      <c r="K115" s="52"/>
    </row>
    <row r="116" spans="2:11" ht="14.25" x14ac:dyDescent="0.2">
      <c r="B116" s="52"/>
      <c r="C116" s="52"/>
      <c r="D116" s="52"/>
      <c r="E116" s="52"/>
      <c r="F116" s="52"/>
      <c r="G116" s="52"/>
      <c r="H116" s="52"/>
      <c r="I116" s="52"/>
      <c r="J116" s="52"/>
      <c r="K116" s="52"/>
    </row>
    <row r="117" spans="2:11" ht="14.25" x14ac:dyDescent="0.2">
      <c r="B117" s="52"/>
      <c r="C117" s="52"/>
      <c r="D117" s="52"/>
      <c r="E117" s="52"/>
      <c r="F117" s="52"/>
      <c r="G117" s="52"/>
      <c r="H117" s="52"/>
      <c r="I117" s="52"/>
      <c r="J117" s="52"/>
      <c r="K117" s="52"/>
    </row>
    <row r="118" spans="2:11" ht="14.25" x14ac:dyDescent="0.2">
      <c r="B118" s="52"/>
      <c r="C118" s="52"/>
      <c r="D118" s="52"/>
      <c r="E118" s="52"/>
      <c r="F118" s="52"/>
      <c r="G118" s="52"/>
      <c r="H118" s="52"/>
      <c r="I118" s="52"/>
      <c r="J118" s="52"/>
      <c r="K118" s="52"/>
    </row>
    <row r="119" spans="2:11" ht="14.25" x14ac:dyDescent="0.2">
      <c r="B119" s="52"/>
      <c r="C119" s="52"/>
      <c r="D119" s="52"/>
      <c r="E119" s="52"/>
      <c r="F119" s="52"/>
      <c r="G119" s="52"/>
      <c r="H119" s="52"/>
      <c r="I119" s="52"/>
      <c r="J119" s="52"/>
      <c r="K119" s="52"/>
    </row>
    <row r="120" spans="2:11" ht="14.25" x14ac:dyDescent="0.2">
      <c r="B120" s="52"/>
      <c r="C120" s="52"/>
      <c r="D120" s="52"/>
      <c r="E120" s="52"/>
      <c r="F120" s="52"/>
      <c r="G120" s="52"/>
      <c r="H120" s="52"/>
      <c r="I120" s="52"/>
      <c r="J120" s="52"/>
      <c r="K120" s="52"/>
    </row>
    <row r="121" spans="2:11" ht="14.25" x14ac:dyDescent="0.2">
      <c r="B121" s="52"/>
      <c r="C121" s="52"/>
      <c r="D121" s="52"/>
      <c r="E121" s="52"/>
      <c r="F121" s="52"/>
      <c r="G121" s="52"/>
      <c r="H121" s="52"/>
      <c r="I121" s="52"/>
      <c r="J121" s="52"/>
      <c r="K121" s="52"/>
    </row>
    <row r="122" spans="2:11" ht="14.25" x14ac:dyDescent="0.2">
      <c r="B122" s="52"/>
      <c r="C122" s="52"/>
      <c r="D122" s="52"/>
      <c r="E122" s="52"/>
      <c r="F122" s="52"/>
      <c r="G122" s="52"/>
      <c r="H122" s="52"/>
      <c r="I122" s="52"/>
      <c r="J122" s="52"/>
      <c r="K122" s="52"/>
    </row>
    <row r="123" spans="2:11" ht="14.25" x14ac:dyDescent="0.2">
      <c r="B123" s="52"/>
      <c r="C123" s="52"/>
      <c r="D123" s="52"/>
      <c r="E123" s="52"/>
      <c r="F123" s="52"/>
      <c r="G123" s="52"/>
      <c r="H123" s="52"/>
      <c r="I123" s="52"/>
      <c r="J123" s="52"/>
      <c r="K123" s="52"/>
    </row>
    <row r="124" spans="2:11" ht="14.25" x14ac:dyDescent="0.2">
      <c r="B124" s="52"/>
      <c r="C124" s="52"/>
      <c r="D124" s="52"/>
      <c r="E124" s="52"/>
      <c r="F124" s="52"/>
      <c r="G124" s="52"/>
      <c r="H124" s="52"/>
      <c r="I124" s="52"/>
      <c r="J124" s="52"/>
      <c r="K124" s="52"/>
    </row>
    <row r="125" spans="2:11" ht="14.25" x14ac:dyDescent="0.2">
      <c r="B125" s="52"/>
      <c r="C125" s="52"/>
      <c r="D125" s="52"/>
      <c r="E125" s="52"/>
      <c r="F125" s="52"/>
      <c r="G125" s="52"/>
      <c r="H125" s="52"/>
      <c r="I125" s="52"/>
      <c r="J125" s="52"/>
      <c r="K125" s="52"/>
    </row>
    <row r="126" spans="2:11" ht="14.25" x14ac:dyDescent="0.2">
      <c r="B126" s="52"/>
      <c r="C126" s="52"/>
      <c r="D126" s="52"/>
      <c r="E126" s="52"/>
      <c r="F126" s="52"/>
      <c r="G126" s="52"/>
      <c r="H126" s="52"/>
      <c r="I126" s="52"/>
      <c r="J126" s="52"/>
      <c r="K126" s="52"/>
    </row>
    <row r="127" spans="2:11" ht="14.25" x14ac:dyDescent="0.2">
      <c r="B127" s="52"/>
      <c r="C127" s="52"/>
      <c r="D127" s="52"/>
      <c r="E127" s="52"/>
      <c r="F127" s="52"/>
      <c r="G127" s="52"/>
      <c r="H127" s="52"/>
      <c r="I127" s="52"/>
      <c r="J127" s="52"/>
      <c r="K127" s="52"/>
    </row>
    <row r="128" spans="2:11" ht="14.25" x14ac:dyDescent="0.2">
      <c r="B128" s="52"/>
      <c r="C128" s="52"/>
      <c r="D128" s="52"/>
      <c r="E128" s="52"/>
      <c r="F128" s="52"/>
      <c r="G128" s="52"/>
      <c r="H128" s="52"/>
      <c r="I128" s="52"/>
      <c r="J128" s="52"/>
      <c r="K128" s="52"/>
    </row>
    <row r="129" spans="2:11" ht="14.25" x14ac:dyDescent="0.2">
      <c r="B129" s="52"/>
      <c r="C129" s="52"/>
      <c r="D129" s="52"/>
      <c r="E129" s="52"/>
      <c r="F129" s="52"/>
      <c r="G129" s="52"/>
      <c r="H129" s="52"/>
      <c r="I129" s="52"/>
      <c r="J129" s="52"/>
      <c r="K129" s="52"/>
    </row>
    <row r="130" spans="2:11" ht="14.25" x14ac:dyDescent="0.2">
      <c r="B130" s="52"/>
      <c r="C130" s="52"/>
      <c r="D130" s="52"/>
      <c r="E130" s="52"/>
      <c r="F130" s="52"/>
      <c r="G130" s="52"/>
      <c r="H130" s="52"/>
      <c r="I130" s="52"/>
      <c r="J130" s="52"/>
      <c r="K130" s="52"/>
    </row>
    <row r="131" spans="2:11" ht="14.25" x14ac:dyDescent="0.2">
      <c r="B131" s="52"/>
      <c r="C131" s="52"/>
      <c r="D131" s="52"/>
      <c r="E131" s="52"/>
      <c r="F131" s="52"/>
      <c r="G131" s="52"/>
      <c r="H131" s="52"/>
      <c r="I131" s="52"/>
      <c r="J131" s="52"/>
      <c r="K131" s="52"/>
    </row>
    <row r="132" spans="2:11" ht="14.25" x14ac:dyDescent="0.2">
      <c r="B132" s="52"/>
      <c r="C132" s="52"/>
      <c r="D132" s="52"/>
      <c r="E132" s="52"/>
      <c r="F132" s="52"/>
      <c r="G132" s="52"/>
      <c r="H132" s="52"/>
      <c r="I132" s="52"/>
      <c r="J132" s="52"/>
      <c r="K132" s="52"/>
    </row>
    <row r="133" spans="2:11" ht="14.25" x14ac:dyDescent="0.2">
      <c r="B133" s="52"/>
      <c r="C133" s="52"/>
      <c r="D133" s="52"/>
      <c r="E133" s="52"/>
      <c r="F133" s="52"/>
      <c r="G133" s="52"/>
      <c r="H133" s="52"/>
      <c r="I133" s="52"/>
      <c r="J133" s="52"/>
      <c r="K133" s="52"/>
    </row>
    <row r="134" spans="2:11" ht="14.25" x14ac:dyDescent="0.2">
      <c r="B134" s="52"/>
      <c r="C134" s="52"/>
      <c r="D134" s="52"/>
      <c r="E134" s="52"/>
      <c r="F134" s="52"/>
      <c r="G134" s="52"/>
      <c r="H134" s="52"/>
      <c r="I134" s="52"/>
      <c r="J134" s="52"/>
      <c r="K134" s="52"/>
    </row>
    <row r="135" spans="2:11" ht="14.25" x14ac:dyDescent="0.2">
      <c r="B135" s="52"/>
      <c r="C135" s="52"/>
      <c r="D135" s="52"/>
      <c r="E135" s="52"/>
      <c r="F135" s="52"/>
      <c r="G135" s="52"/>
      <c r="H135" s="52"/>
      <c r="I135" s="52"/>
      <c r="J135" s="52"/>
      <c r="K135" s="52"/>
    </row>
    <row r="136" spans="2:11" ht="14.25" x14ac:dyDescent="0.2">
      <c r="B136" s="52"/>
      <c r="C136" s="52"/>
      <c r="D136" s="52"/>
      <c r="E136" s="52"/>
      <c r="F136" s="52"/>
      <c r="G136" s="52"/>
      <c r="H136" s="52"/>
      <c r="I136" s="52"/>
      <c r="J136" s="52"/>
      <c r="K136" s="52"/>
    </row>
    <row r="137" spans="2:11" ht="14.25" x14ac:dyDescent="0.2">
      <c r="B137" s="52"/>
      <c r="C137" s="52"/>
      <c r="D137" s="52"/>
      <c r="E137" s="52"/>
      <c r="F137" s="52"/>
      <c r="G137" s="52"/>
      <c r="H137" s="52"/>
      <c r="I137" s="52"/>
      <c r="J137" s="52"/>
      <c r="K137" s="52"/>
    </row>
    <row r="138" spans="2:11" ht="14.25" x14ac:dyDescent="0.2">
      <c r="B138" s="52"/>
      <c r="C138" s="52"/>
      <c r="D138" s="52"/>
      <c r="E138" s="52"/>
      <c r="F138" s="52"/>
      <c r="G138" s="52"/>
      <c r="H138" s="52"/>
      <c r="I138" s="52"/>
      <c r="J138" s="52"/>
      <c r="K138" s="52"/>
    </row>
    <row r="139" spans="2:11" ht="14.25" x14ac:dyDescent="0.2">
      <c r="B139" s="52"/>
      <c r="C139" s="52"/>
      <c r="D139" s="52"/>
      <c r="E139" s="52"/>
      <c r="F139" s="52"/>
      <c r="G139" s="52"/>
      <c r="H139" s="52"/>
      <c r="I139" s="52"/>
      <c r="J139" s="52"/>
      <c r="K139" s="52"/>
    </row>
    <row r="140" spans="2:11" ht="14.25" x14ac:dyDescent="0.2">
      <c r="B140" s="52"/>
      <c r="C140" s="52"/>
      <c r="D140" s="52"/>
      <c r="E140" s="52"/>
      <c r="F140" s="52"/>
      <c r="G140" s="52"/>
      <c r="H140" s="52"/>
      <c r="I140" s="52"/>
      <c r="J140" s="52"/>
      <c r="K140" s="52"/>
    </row>
    <row r="141" spans="2:11" ht="14.25" x14ac:dyDescent="0.2">
      <c r="B141" s="52"/>
      <c r="C141" s="52"/>
      <c r="D141" s="52"/>
      <c r="E141" s="52"/>
      <c r="F141" s="52"/>
      <c r="G141" s="52"/>
      <c r="H141" s="52"/>
      <c r="I141" s="52"/>
      <c r="J141" s="52"/>
      <c r="K141" s="52"/>
    </row>
    <row r="142" spans="2:11" ht="14.25" x14ac:dyDescent="0.2">
      <c r="B142" s="52"/>
      <c r="C142" s="52"/>
      <c r="D142" s="52"/>
      <c r="E142" s="52"/>
      <c r="F142" s="52"/>
      <c r="G142" s="52"/>
      <c r="H142" s="52"/>
      <c r="I142" s="52"/>
      <c r="J142" s="52"/>
      <c r="K142" s="52"/>
    </row>
    <row r="143" spans="2:11" ht="14.25" x14ac:dyDescent="0.2">
      <c r="B143" s="52"/>
      <c r="C143" s="52"/>
      <c r="D143" s="52"/>
      <c r="E143" s="52"/>
      <c r="F143" s="52"/>
      <c r="G143" s="52"/>
      <c r="H143" s="52"/>
      <c r="I143" s="52"/>
      <c r="J143" s="52"/>
      <c r="K143" s="52"/>
    </row>
    <row r="144" spans="2:11" ht="14.25" x14ac:dyDescent="0.2">
      <c r="B144" s="52"/>
      <c r="C144" s="52"/>
      <c r="D144" s="52"/>
      <c r="E144" s="52"/>
      <c r="F144" s="52"/>
      <c r="G144" s="52"/>
      <c r="H144" s="52"/>
      <c r="I144" s="52"/>
      <c r="J144" s="52"/>
      <c r="K144" s="52"/>
    </row>
    <row r="145" spans="2:11" ht="14.25" x14ac:dyDescent="0.2">
      <c r="B145" s="52"/>
      <c r="C145" s="52"/>
      <c r="D145" s="52"/>
      <c r="E145" s="52"/>
      <c r="F145" s="52"/>
      <c r="G145" s="52"/>
      <c r="H145" s="52"/>
      <c r="I145" s="52"/>
      <c r="J145" s="52"/>
      <c r="K145" s="52"/>
    </row>
    <row r="146" spans="2:11" ht="14.25" x14ac:dyDescent="0.2">
      <c r="B146" s="52"/>
      <c r="C146" s="52"/>
      <c r="D146" s="52"/>
      <c r="E146" s="52"/>
      <c r="F146" s="52"/>
      <c r="G146" s="52"/>
      <c r="H146" s="52"/>
      <c r="I146" s="52"/>
      <c r="J146" s="52"/>
      <c r="K146" s="52"/>
    </row>
    <row r="147" spans="2:11" ht="14.25" x14ac:dyDescent="0.2">
      <c r="B147" s="52"/>
      <c r="C147" s="52"/>
      <c r="D147" s="52"/>
      <c r="E147" s="52"/>
      <c r="F147" s="52"/>
      <c r="G147" s="52"/>
      <c r="H147" s="52"/>
      <c r="I147" s="52"/>
      <c r="J147" s="52"/>
      <c r="K147" s="52"/>
    </row>
    <row r="148" spans="2:11" ht="14.25" x14ac:dyDescent="0.2">
      <c r="B148" s="52"/>
      <c r="C148" s="52"/>
      <c r="D148" s="52"/>
      <c r="E148" s="52"/>
      <c r="F148" s="52"/>
      <c r="G148" s="52"/>
      <c r="H148" s="52"/>
      <c r="I148" s="52"/>
      <c r="J148" s="52"/>
      <c r="K148" s="52"/>
    </row>
    <row r="149" spans="2:11" ht="14.25" x14ac:dyDescent="0.2">
      <c r="B149" s="52"/>
      <c r="C149" s="52"/>
      <c r="D149" s="52"/>
      <c r="E149" s="52"/>
      <c r="F149" s="52"/>
      <c r="G149" s="52"/>
      <c r="H149" s="52"/>
      <c r="I149" s="52"/>
      <c r="J149" s="52"/>
      <c r="K149" s="52"/>
    </row>
    <row r="150" spans="2:11" ht="14.25" x14ac:dyDescent="0.2">
      <c r="B150" s="52"/>
      <c r="C150" s="52"/>
      <c r="D150" s="52"/>
      <c r="E150" s="52"/>
      <c r="F150" s="52"/>
      <c r="G150" s="52"/>
      <c r="H150" s="52"/>
      <c r="I150" s="52"/>
      <c r="J150" s="52"/>
      <c r="K150" s="52"/>
    </row>
    <row r="151" spans="2:11" ht="14.25" x14ac:dyDescent="0.2">
      <c r="B151" s="52"/>
      <c r="C151" s="52"/>
      <c r="D151" s="52"/>
      <c r="E151" s="52"/>
      <c r="F151" s="52"/>
      <c r="G151" s="52"/>
      <c r="H151" s="52"/>
      <c r="I151" s="52"/>
      <c r="J151" s="52"/>
      <c r="K151" s="52"/>
    </row>
    <row r="152" spans="2:11" ht="14.25" x14ac:dyDescent="0.2">
      <c r="B152" s="52"/>
      <c r="C152" s="52"/>
      <c r="D152" s="52"/>
      <c r="E152" s="52"/>
      <c r="F152" s="52"/>
      <c r="G152" s="52"/>
      <c r="H152" s="52"/>
      <c r="I152" s="52"/>
      <c r="J152" s="52"/>
      <c r="K152" s="52"/>
    </row>
    <row r="153" spans="2:11" ht="14.25" x14ac:dyDescent="0.2">
      <c r="B153" s="52"/>
      <c r="C153" s="52"/>
      <c r="D153" s="52"/>
      <c r="E153" s="52"/>
      <c r="F153" s="52"/>
      <c r="G153" s="52"/>
      <c r="H153" s="52"/>
      <c r="I153" s="52"/>
      <c r="J153" s="52"/>
      <c r="K153" s="52"/>
    </row>
    <row r="154" spans="2:11" ht="14.25" x14ac:dyDescent="0.2">
      <c r="B154" s="52"/>
      <c r="C154" s="52"/>
      <c r="D154" s="52"/>
      <c r="E154" s="52"/>
      <c r="F154" s="52"/>
      <c r="G154" s="52"/>
      <c r="H154" s="52"/>
      <c r="I154" s="52"/>
      <c r="J154" s="52"/>
      <c r="K154" s="52"/>
    </row>
    <row r="155" spans="2:11" ht="14.25" x14ac:dyDescent="0.2">
      <c r="B155" s="52"/>
      <c r="C155" s="52"/>
      <c r="D155" s="52"/>
      <c r="E155" s="52"/>
      <c r="F155" s="52"/>
      <c r="G155" s="52"/>
      <c r="H155" s="52"/>
      <c r="I155" s="52"/>
      <c r="J155" s="52"/>
      <c r="K155" s="52"/>
    </row>
    <row r="156" spans="2:11" ht="14.25" x14ac:dyDescent="0.2">
      <c r="B156" s="52"/>
      <c r="C156" s="52"/>
      <c r="D156" s="52"/>
      <c r="E156" s="52"/>
      <c r="F156" s="52"/>
      <c r="G156" s="52"/>
      <c r="H156" s="52"/>
      <c r="I156" s="52"/>
      <c r="J156" s="52"/>
      <c r="K156" s="52"/>
    </row>
    <row r="157" spans="2:11" ht="14.25" x14ac:dyDescent="0.2">
      <c r="B157" s="52"/>
      <c r="C157" s="52"/>
      <c r="D157" s="52"/>
      <c r="E157" s="52"/>
      <c r="F157" s="52"/>
      <c r="G157" s="52"/>
      <c r="H157" s="52"/>
      <c r="I157" s="52"/>
      <c r="J157" s="52"/>
      <c r="K157" s="52"/>
    </row>
    <row r="158" spans="2:11" ht="14.25" x14ac:dyDescent="0.2">
      <c r="B158" s="52"/>
      <c r="C158" s="52"/>
      <c r="D158" s="52"/>
      <c r="E158" s="52"/>
      <c r="F158" s="52"/>
      <c r="G158" s="52"/>
      <c r="H158" s="52"/>
      <c r="I158" s="52"/>
      <c r="J158" s="52"/>
      <c r="K158" s="52"/>
    </row>
    <row r="159" spans="2:11" ht="14.25" x14ac:dyDescent="0.2">
      <c r="B159" s="52"/>
      <c r="C159" s="52"/>
      <c r="D159" s="52"/>
      <c r="E159" s="52"/>
      <c r="F159" s="52"/>
      <c r="G159" s="52"/>
      <c r="H159" s="52"/>
      <c r="I159" s="52"/>
      <c r="J159" s="52"/>
      <c r="K159" s="52"/>
    </row>
    <row r="160" spans="2:11" ht="14.25" x14ac:dyDescent="0.2">
      <c r="B160" s="52"/>
      <c r="C160" s="52"/>
      <c r="D160" s="52"/>
      <c r="E160" s="52"/>
      <c r="F160" s="52"/>
      <c r="G160" s="52"/>
      <c r="H160" s="52"/>
      <c r="I160" s="52"/>
      <c r="J160" s="52"/>
      <c r="K160" s="52"/>
    </row>
    <row r="161" spans="2:11" ht="14.25" x14ac:dyDescent="0.2">
      <c r="B161" s="52"/>
      <c r="C161" s="52"/>
      <c r="D161" s="52"/>
      <c r="E161" s="52"/>
      <c r="F161" s="52"/>
      <c r="G161" s="52"/>
      <c r="H161" s="52"/>
      <c r="I161" s="52"/>
      <c r="J161" s="52"/>
      <c r="K161" s="52"/>
    </row>
    <row r="162" spans="2:11" ht="14.25" x14ac:dyDescent="0.2">
      <c r="B162" s="52"/>
      <c r="C162" s="52"/>
      <c r="D162" s="52"/>
      <c r="E162" s="52"/>
      <c r="F162" s="52"/>
      <c r="G162" s="52"/>
      <c r="H162" s="52"/>
      <c r="I162" s="52"/>
      <c r="J162" s="52"/>
      <c r="K162" s="52"/>
    </row>
    <row r="163" spans="2:11" ht="14.25" x14ac:dyDescent="0.2">
      <c r="B163" s="52"/>
      <c r="C163" s="52"/>
      <c r="D163" s="52"/>
      <c r="E163" s="52"/>
      <c r="F163" s="52"/>
      <c r="G163" s="52"/>
      <c r="H163" s="52"/>
      <c r="I163" s="52"/>
      <c r="J163" s="52"/>
      <c r="K163" s="52"/>
    </row>
    <row r="164" spans="2:11" ht="14.25" x14ac:dyDescent="0.2">
      <c r="B164" s="52"/>
      <c r="C164" s="52"/>
      <c r="D164" s="52"/>
      <c r="E164" s="52"/>
      <c r="F164" s="52"/>
      <c r="G164" s="52"/>
      <c r="H164" s="52"/>
      <c r="I164" s="52"/>
      <c r="J164" s="52"/>
      <c r="K164" s="52"/>
    </row>
    <row r="165" spans="2:11" ht="14.25" x14ac:dyDescent="0.2">
      <c r="B165" s="52"/>
      <c r="C165" s="52"/>
      <c r="D165" s="52"/>
      <c r="E165" s="52"/>
      <c r="F165" s="52"/>
      <c r="G165" s="52"/>
      <c r="H165" s="52"/>
      <c r="I165" s="52"/>
      <c r="J165" s="52"/>
      <c r="K165" s="52"/>
    </row>
    <row r="166" spans="2:11" ht="14.25" x14ac:dyDescent="0.2">
      <c r="B166" s="52"/>
      <c r="C166" s="52"/>
      <c r="D166" s="52"/>
      <c r="E166" s="52"/>
      <c r="F166" s="52"/>
      <c r="G166" s="52"/>
      <c r="H166" s="52"/>
      <c r="I166" s="52"/>
      <c r="J166" s="52"/>
      <c r="K166" s="52"/>
    </row>
    <row r="167" spans="2:11" ht="14.25" x14ac:dyDescent="0.2">
      <c r="B167" s="52"/>
      <c r="C167" s="52"/>
      <c r="D167" s="52"/>
      <c r="E167" s="52"/>
      <c r="F167" s="52"/>
      <c r="G167" s="52"/>
      <c r="H167" s="52"/>
      <c r="I167" s="52"/>
      <c r="J167" s="52"/>
      <c r="K167" s="52"/>
    </row>
    <row r="168" spans="2:11" ht="14.25" x14ac:dyDescent="0.2">
      <c r="B168" s="52"/>
      <c r="C168" s="52"/>
      <c r="D168" s="52"/>
      <c r="E168" s="52"/>
      <c r="F168" s="52"/>
      <c r="G168" s="52"/>
      <c r="H168" s="52"/>
      <c r="I168" s="52"/>
      <c r="J168" s="52"/>
      <c r="K168" s="52"/>
    </row>
    <row r="169" spans="2:11" ht="14.25" x14ac:dyDescent="0.2">
      <c r="B169" s="52"/>
      <c r="C169" s="52"/>
      <c r="D169" s="52"/>
      <c r="E169" s="52"/>
      <c r="F169" s="52"/>
      <c r="G169" s="52"/>
      <c r="H169" s="52"/>
      <c r="I169" s="52"/>
      <c r="J169" s="52"/>
      <c r="K169" s="52"/>
    </row>
    <row r="170" spans="2:11" ht="14.25" x14ac:dyDescent="0.2">
      <c r="B170" s="52"/>
      <c r="C170" s="52"/>
      <c r="D170" s="52"/>
      <c r="E170" s="52"/>
      <c r="F170" s="52"/>
      <c r="G170" s="52"/>
      <c r="H170" s="52"/>
      <c r="I170" s="52"/>
      <c r="J170" s="52"/>
      <c r="K170" s="52"/>
    </row>
    <row r="171" spans="2:11" ht="14.25" x14ac:dyDescent="0.2">
      <c r="B171" s="52"/>
      <c r="C171" s="52"/>
      <c r="D171" s="52"/>
      <c r="E171" s="52"/>
      <c r="F171" s="52"/>
      <c r="G171" s="52"/>
      <c r="H171" s="52"/>
      <c r="I171" s="52"/>
      <c r="J171" s="52"/>
      <c r="K171" s="52"/>
    </row>
    <row r="172" spans="2:11" ht="14.25" x14ac:dyDescent="0.2">
      <c r="B172" s="52"/>
      <c r="C172" s="52"/>
      <c r="D172" s="52"/>
      <c r="E172" s="52"/>
      <c r="F172" s="52"/>
      <c r="G172" s="52"/>
      <c r="H172" s="52"/>
      <c r="I172" s="52"/>
      <c r="J172" s="52"/>
      <c r="K172" s="52"/>
    </row>
    <row r="173" spans="2:11" ht="14.25" x14ac:dyDescent="0.2">
      <c r="B173" s="52"/>
      <c r="C173" s="52"/>
      <c r="D173" s="52"/>
      <c r="E173" s="52"/>
      <c r="F173" s="52"/>
      <c r="G173" s="52"/>
      <c r="H173" s="52"/>
      <c r="I173" s="52"/>
      <c r="J173" s="52"/>
      <c r="K173" s="52"/>
    </row>
    <row r="174" spans="2:11" ht="14.25" x14ac:dyDescent="0.2">
      <c r="B174" s="52"/>
      <c r="C174" s="52"/>
      <c r="D174" s="52"/>
      <c r="E174" s="52"/>
      <c r="F174" s="52"/>
      <c r="G174" s="52"/>
      <c r="H174" s="52"/>
      <c r="I174" s="52"/>
      <c r="J174" s="52"/>
      <c r="K174" s="52"/>
    </row>
    <row r="175" spans="2:11" ht="14.25" x14ac:dyDescent="0.2">
      <c r="B175" s="52"/>
      <c r="C175" s="52"/>
      <c r="D175" s="52"/>
      <c r="E175" s="52"/>
      <c r="F175" s="52"/>
      <c r="G175" s="52"/>
      <c r="H175" s="52"/>
      <c r="I175" s="52"/>
      <c r="J175" s="52"/>
      <c r="K175" s="52"/>
    </row>
    <row r="176" spans="2:11" ht="14.25" x14ac:dyDescent="0.2">
      <c r="B176" s="52"/>
      <c r="C176" s="52"/>
      <c r="D176" s="52"/>
      <c r="E176" s="52"/>
      <c r="F176" s="52"/>
      <c r="G176" s="52"/>
      <c r="H176" s="52"/>
      <c r="I176" s="52"/>
      <c r="J176" s="52"/>
      <c r="K176" s="52"/>
    </row>
    <row r="177" spans="2:11" ht="14.25" x14ac:dyDescent="0.2">
      <c r="B177" s="52"/>
      <c r="C177" s="52"/>
      <c r="D177" s="52"/>
      <c r="E177" s="52"/>
      <c r="F177" s="52"/>
      <c r="G177" s="52"/>
      <c r="H177" s="52"/>
      <c r="I177" s="52"/>
      <c r="J177" s="52"/>
      <c r="K177" s="52"/>
    </row>
    <row r="178" spans="2:11" ht="14.25" x14ac:dyDescent="0.2">
      <c r="B178" s="52"/>
      <c r="C178" s="52"/>
      <c r="D178" s="52"/>
      <c r="E178" s="52"/>
      <c r="F178" s="52"/>
      <c r="G178" s="52"/>
      <c r="H178" s="52"/>
      <c r="I178" s="52"/>
      <c r="J178" s="52"/>
      <c r="K178" s="52"/>
    </row>
    <row r="179" spans="2:11" ht="14.25" x14ac:dyDescent="0.2">
      <c r="B179" s="52"/>
      <c r="C179" s="52"/>
      <c r="D179" s="52"/>
      <c r="E179" s="52"/>
      <c r="F179" s="52"/>
      <c r="G179" s="52"/>
      <c r="H179" s="52"/>
      <c r="I179" s="52"/>
      <c r="J179" s="52"/>
      <c r="K179" s="52"/>
    </row>
    <row r="180" spans="2:11" ht="14.25" x14ac:dyDescent="0.2">
      <c r="B180" s="52"/>
      <c r="C180" s="52"/>
      <c r="D180" s="52"/>
      <c r="E180" s="52"/>
      <c r="F180" s="52"/>
      <c r="G180" s="52"/>
      <c r="H180" s="52"/>
      <c r="I180" s="52"/>
      <c r="J180" s="52"/>
      <c r="K180" s="52"/>
    </row>
    <row r="181" spans="2:11" ht="14.25" x14ac:dyDescent="0.2">
      <c r="B181" s="52"/>
      <c r="C181" s="52"/>
      <c r="D181" s="52"/>
      <c r="E181" s="52"/>
      <c r="F181" s="52"/>
      <c r="G181" s="52"/>
      <c r="H181" s="52"/>
      <c r="I181" s="52"/>
      <c r="J181" s="52"/>
      <c r="K181" s="52"/>
    </row>
    <row r="182" spans="2:11" ht="14.25" x14ac:dyDescent="0.2">
      <c r="B182" s="52"/>
      <c r="C182" s="52"/>
      <c r="D182" s="52"/>
      <c r="E182" s="52"/>
      <c r="F182" s="52"/>
      <c r="G182" s="52"/>
      <c r="H182" s="52"/>
      <c r="I182" s="52"/>
      <c r="J182" s="52"/>
      <c r="K182" s="52"/>
    </row>
    <row r="183" spans="2:11" ht="14.25" x14ac:dyDescent="0.2">
      <c r="B183" s="52"/>
      <c r="C183" s="52"/>
      <c r="D183" s="52"/>
      <c r="E183" s="52"/>
      <c r="F183" s="52"/>
      <c r="G183" s="52"/>
      <c r="H183" s="52"/>
      <c r="I183" s="52"/>
      <c r="J183" s="52"/>
      <c r="K183" s="52"/>
    </row>
    <row r="184" spans="2:11" ht="14.25" x14ac:dyDescent="0.2">
      <c r="B184" s="52"/>
      <c r="C184" s="52"/>
      <c r="D184" s="52"/>
      <c r="E184" s="52"/>
      <c r="F184" s="52"/>
      <c r="G184" s="52"/>
      <c r="H184" s="52"/>
      <c r="I184" s="52"/>
      <c r="J184" s="52"/>
      <c r="K184" s="52"/>
    </row>
    <row r="185" spans="2:11" ht="14.25" x14ac:dyDescent="0.2">
      <c r="B185" s="52"/>
      <c r="C185" s="52"/>
      <c r="D185" s="52"/>
      <c r="E185" s="52"/>
      <c r="F185" s="52"/>
      <c r="G185" s="52"/>
      <c r="H185" s="52"/>
      <c r="I185" s="52"/>
      <c r="J185" s="52"/>
      <c r="K185" s="52"/>
    </row>
    <row r="186" spans="2:11" ht="14.25" x14ac:dyDescent="0.2">
      <c r="B186" s="52"/>
      <c r="C186" s="52"/>
      <c r="D186" s="52"/>
      <c r="E186" s="52"/>
      <c r="F186" s="52"/>
      <c r="G186" s="52"/>
      <c r="H186" s="52"/>
      <c r="I186" s="52"/>
      <c r="J186" s="52"/>
      <c r="K186" s="52"/>
    </row>
    <row r="187" spans="2:11" ht="14.25" x14ac:dyDescent="0.2">
      <c r="B187" s="52"/>
      <c r="C187" s="52"/>
      <c r="D187" s="52"/>
      <c r="E187" s="52"/>
      <c r="F187" s="52"/>
      <c r="G187" s="52"/>
      <c r="H187" s="52"/>
      <c r="I187" s="52"/>
      <c r="J187" s="52"/>
      <c r="K187" s="52"/>
    </row>
    <row r="188" spans="2:11" ht="14.25" x14ac:dyDescent="0.2">
      <c r="B188" s="52"/>
      <c r="C188" s="52"/>
      <c r="D188" s="52"/>
      <c r="E188" s="52"/>
      <c r="F188" s="52"/>
      <c r="G188" s="52"/>
      <c r="H188" s="52"/>
      <c r="I188" s="52"/>
      <c r="J188" s="52"/>
      <c r="K188" s="52"/>
    </row>
    <row r="189" spans="2:11" ht="14.25" x14ac:dyDescent="0.2">
      <c r="B189" s="52"/>
      <c r="C189" s="52"/>
      <c r="D189" s="52"/>
      <c r="E189" s="52"/>
      <c r="F189" s="52"/>
      <c r="G189" s="52"/>
      <c r="H189" s="52"/>
      <c r="I189" s="52"/>
      <c r="J189" s="52"/>
      <c r="K189" s="52"/>
    </row>
    <row r="190" spans="2:11" ht="14.25" x14ac:dyDescent="0.2">
      <c r="B190" s="52"/>
      <c r="C190" s="52"/>
      <c r="D190" s="52"/>
      <c r="E190" s="52"/>
      <c r="F190" s="52"/>
      <c r="G190" s="52"/>
      <c r="H190" s="52"/>
      <c r="I190" s="52"/>
      <c r="J190" s="52"/>
      <c r="K190" s="52"/>
    </row>
    <row r="191" spans="2:11" ht="14.25" x14ac:dyDescent="0.2">
      <c r="B191" s="52"/>
      <c r="C191" s="52"/>
      <c r="D191" s="52"/>
      <c r="E191" s="52"/>
      <c r="F191" s="52"/>
      <c r="G191" s="52"/>
      <c r="H191" s="52"/>
      <c r="I191" s="52"/>
      <c r="J191" s="52"/>
      <c r="K191" s="52"/>
    </row>
    <row r="192" spans="2:11" ht="14.25" x14ac:dyDescent="0.2">
      <c r="B192" s="52"/>
      <c r="C192" s="52"/>
      <c r="D192" s="52"/>
      <c r="E192" s="52"/>
      <c r="F192" s="52"/>
      <c r="G192" s="52"/>
      <c r="H192" s="52"/>
      <c r="I192" s="52"/>
      <c r="J192" s="52"/>
      <c r="K192" s="52"/>
    </row>
    <row r="193" spans="2:11" ht="14.25" x14ac:dyDescent="0.2">
      <c r="B193" s="52"/>
      <c r="C193" s="52"/>
      <c r="D193" s="52"/>
      <c r="E193" s="52"/>
      <c r="F193" s="52"/>
      <c r="G193" s="52"/>
      <c r="H193" s="52"/>
      <c r="I193" s="52"/>
      <c r="J193" s="52"/>
      <c r="K193" s="52"/>
    </row>
    <row r="194" spans="2:11" ht="14.25" x14ac:dyDescent="0.2">
      <c r="B194" s="52"/>
      <c r="C194" s="52"/>
      <c r="D194" s="52"/>
      <c r="E194" s="52"/>
      <c r="F194" s="52"/>
      <c r="G194" s="52"/>
      <c r="H194" s="52"/>
      <c r="I194" s="52"/>
      <c r="J194" s="52"/>
      <c r="K194" s="52"/>
    </row>
    <row r="195" spans="2:11" ht="14.25" x14ac:dyDescent="0.2">
      <c r="B195" s="52"/>
      <c r="C195" s="52"/>
      <c r="D195" s="52"/>
      <c r="E195" s="52"/>
      <c r="F195" s="52"/>
      <c r="G195" s="52"/>
      <c r="H195" s="52"/>
      <c r="I195" s="52"/>
      <c r="J195" s="52"/>
      <c r="K195" s="52"/>
    </row>
    <row r="196" spans="2:11" ht="14.25" x14ac:dyDescent="0.2">
      <c r="B196" s="52"/>
      <c r="C196" s="52"/>
      <c r="D196" s="52"/>
      <c r="E196" s="52"/>
      <c r="F196" s="52"/>
      <c r="G196" s="52"/>
      <c r="H196" s="52"/>
      <c r="I196" s="52"/>
      <c r="J196" s="52"/>
      <c r="K196" s="52"/>
    </row>
    <row r="197" spans="2:11" ht="14.25" x14ac:dyDescent="0.2">
      <c r="B197" s="52"/>
      <c r="C197" s="52"/>
      <c r="D197" s="52"/>
      <c r="E197" s="52"/>
      <c r="F197" s="52"/>
      <c r="G197" s="52"/>
      <c r="H197" s="52"/>
      <c r="I197" s="52"/>
      <c r="J197" s="52"/>
      <c r="K197" s="52"/>
    </row>
    <row r="198" spans="2:11" ht="14.25" x14ac:dyDescent="0.2">
      <c r="B198" s="52"/>
      <c r="C198" s="52"/>
      <c r="D198" s="52"/>
      <c r="E198" s="52"/>
      <c r="F198" s="52"/>
      <c r="G198" s="52"/>
      <c r="H198" s="52"/>
      <c r="I198" s="52"/>
      <c r="J198" s="52"/>
      <c r="K198" s="52"/>
    </row>
    <row r="199" spans="2:11" ht="14.25" x14ac:dyDescent="0.2">
      <c r="B199" s="52"/>
      <c r="C199" s="52"/>
      <c r="D199" s="52"/>
      <c r="E199" s="52"/>
      <c r="F199" s="52"/>
      <c r="G199" s="52"/>
      <c r="H199" s="52"/>
      <c r="I199" s="52"/>
      <c r="J199" s="52"/>
      <c r="K199" s="52"/>
    </row>
    <row r="200" spans="2:11" ht="14.25" x14ac:dyDescent="0.2">
      <c r="B200" s="52"/>
      <c r="C200" s="52"/>
      <c r="D200" s="52"/>
      <c r="E200" s="52"/>
      <c r="F200" s="52"/>
      <c r="G200" s="52"/>
      <c r="H200" s="52"/>
      <c r="I200" s="52"/>
      <c r="J200" s="52"/>
      <c r="K200" s="52"/>
    </row>
    <row r="201" spans="2:11" ht="14.25" x14ac:dyDescent="0.2">
      <c r="B201" s="52"/>
      <c r="C201" s="52"/>
      <c r="D201" s="52"/>
      <c r="E201" s="52"/>
      <c r="F201" s="52"/>
      <c r="G201" s="52"/>
      <c r="H201" s="52"/>
      <c r="I201" s="52"/>
      <c r="J201" s="52"/>
      <c r="K201" s="52"/>
    </row>
    <row r="202" spans="2:11" ht="14.25" x14ac:dyDescent="0.2">
      <c r="B202" s="52"/>
      <c r="C202" s="52"/>
      <c r="D202" s="52"/>
      <c r="E202" s="52"/>
      <c r="F202" s="52"/>
      <c r="G202" s="52"/>
      <c r="H202" s="52"/>
      <c r="I202" s="52"/>
      <c r="J202" s="52"/>
      <c r="K202" s="52"/>
    </row>
    <row r="203" spans="2:11" ht="14.25" x14ac:dyDescent="0.2">
      <c r="B203" s="52"/>
      <c r="C203" s="52"/>
      <c r="D203" s="52"/>
      <c r="E203" s="52"/>
      <c r="F203" s="52"/>
      <c r="G203" s="52"/>
      <c r="H203" s="52"/>
      <c r="I203" s="52"/>
      <c r="J203" s="52"/>
      <c r="K203" s="52"/>
    </row>
    <row r="204" spans="2:11" ht="14.25" x14ac:dyDescent="0.2">
      <c r="B204" s="52"/>
      <c r="C204" s="52"/>
      <c r="D204" s="52"/>
      <c r="E204" s="52"/>
      <c r="F204" s="52"/>
      <c r="G204" s="52"/>
      <c r="H204" s="52"/>
      <c r="I204" s="52"/>
      <c r="J204" s="52"/>
      <c r="K204" s="52"/>
    </row>
    <row r="205" spans="2:11" ht="14.25" x14ac:dyDescent="0.2">
      <c r="B205" s="52"/>
      <c r="C205" s="52"/>
      <c r="D205" s="52"/>
      <c r="E205" s="52"/>
      <c r="F205" s="52"/>
      <c r="G205" s="52"/>
      <c r="H205" s="52"/>
      <c r="I205" s="52"/>
      <c r="J205" s="52"/>
      <c r="K205" s="52"/>
    </row>
    <row r="206" spans="2:11" ht="14.25" x14ac:dyDescent="0.2">
      <c r="B206" s="52"/>
      <c r="C206" s="52"/>
      <c r="D206" s="52"/>
      <c r="E206" s="52"/>
      <c r="F206" s="52"/>
      <c r="G206" s="52"/>
      <c r="H206" s="52"/>
      <c r="I206" s="52"/>
      <c r="J206" s="52"/>
      <c r="K206" s="52"/>
    </row>
    <row r="207" spans="2:11" ht="14.25" x14ac:dyDescent="0.2">
      <c r="B207" s="52"/>
      <c r="C207" s="52"/>
      <c r="D207" s="52"/>
      <c r="E207" s="52"/>
      <c r="F207" s="52"/>
      <c r="G207" s="52"/>
      <c r="H207" s="52"/>
      <c r="I207" s="52"/>
      <c r="J207" s="52"/>
      <c r="K207" s="52"/>
    </row>
    <row r="208" spans="2:11" ht="14.25" x14ac:dyDescent="0.2">
      <c r="B208" s="52"/>
      <c r="C208" s="52"/>
      <c r="D208" s="52"/>
      <c r="E208" s="52"/>
      <c r="F208" s="52"/>
      <c r="G208" s="52"/>
      <c r="H208" s="52"/>
      <c r="I208" s="52"/>
      <c r="J208" s="52"/>
      <c r="K208" s="52"/>
    </row>
    <row r="209" spans="2:11" ht="14.25" x14ac:dyDescent="0.2">
      <c r="B209" s="52"/>
      <c r="C209" s="52"/>
      <c r="D209" s="52"/>
      <c r="E209" s="52"/>
      <c r="F209" s="52"/>
      <c r="G209" s="52"/>
      <c r="H209" s="52"/>
      <c r="I209" s="52"/>
      <c r="J209" s="52"/>
      <c r="K209" s="52"/>
    </row>
    <row r="210" spans="2:11" ht="14.25" x14ac:dyDescent="0.2">
      <c r="B210" s="52"/>
      <c r="C210" s="52"/>
      <c r="D210" s="52"/>
      <c r="E210" s="52"/>
      <c r="F210" s="52"/>
      <c r="G210" s="52"/>
      <c r="H210" s="52"/>
      <c r="I210" s="52"/>
      <c r="J210" s="52"/>
      <c r="K210" s="52"/>
    </row>
    <row r="211" spans="2:11" ht="14.25" x14ac:dyDescent="0.2">
      <c r="B211" s="52"/>
      <c r="C211" s="52"/>
      <c r="D211" s="52"/>
      <c r="E211" s="52"/>
      <c r="F211" s="52"/>
      <c r="G211" s="52"/>
      <c r="H211" s="52"/>
      <c r="I211" s="52"/>
      <c r="J211" s="52"/>
      <c r="K211" s="52"/>
    </row>
    <row r="212" spans="2:11" ht="14.25" x14ac:dyDescent="0.2">
      <c r="B212" s="52"/>
      <c r="C212" s="52"/>
      <c r="D212" s="52"/>
      <c r="E212" s="52"/>
      <c r="F212" s="52"/>
      <c r="G212" s="52"/>
      <c r="H212" s="52"/>
      <c r="I212" s="52"/>
      <c r="J212" s="52"/>
      <c r="K212" s="52"/>
    </row>
    <row r="213" spans="2:11" ht="14.25" x14ac:dyDescent="0.2">
      <c r="B213" s="52"/>
      <c r="C213" s="52"/>
      <c r="D213" s="52"/>
      <c r="E213" s="52"/>
      <c r="F213" s="52"/>
      <c r="G213" s="52"/>
      <c r="H213" s="52"/>
      <c r="I213" s="52"/>
      <c r="J213" s="52"/>
      <c r="K213" s="52"/>
    </row>
    <row r="214" spans="2:11" ht="14.25" x14ac:dyDescent="0.2">
      <c r="B214" s="52"/>
      <c r="C214" s="52"/>
      <c r="D214" s="52"/>
      <c r="E214" s="52"/>
      <c r="F214" s="52"/>
      <c r="G214" s="52"/>
      <c r="H214" s="52"/>
      <c r="I214" s="52"/>
      <c r="J214" s="52"/>
      <c r="K214" s="52"/>
    </row>
    <row r="215" spans="2:11" ht="14.25" x14ac:dyDescent="0.2">
      <c r="B215" s="52"/>
      <c r="C215" s="52"/>
      <c r="D215" s="52"/>
      <c r="E215" s="52"/>
      <c r="F215" s="52"/>
      <c r="G215" s="52"/>
      <c r="H215" s="52"/>
      <c r="I215" s="52"/>
      <c r="J215" s="52"/>
      <c r="K215" s="52"/>
    </row>
    <row r="216" spans="2:11" ht="14.25" x14ac:dyDescent="0.2">
      <c r="B216" s="52"/>
      <c r="C216" s="52"/>
      <c r="D216" s="52"/>
      <c r="E216" s="52"/>
      <c r="F216" s="52"/>
      <c r="G216" s="52"/>
      <c r="H216" s="52"/>
      <c r="I216" s="52"/>
      <c r="J216" s="52"/>
      <c r="K216" s="52"/>
    </row>
    <row r="217" spans="2:11" ht="14.25" x14ac:dyDescent="0.2">
      <c r="B217" s="52"/>
      <c r="C217" s="52"/>
      <c r="D217" s="52"/>
      <c r="E217" s="52"/>
      <c r="F217" s="52"/>
      <c r="G217" s="52"/>
      <c r="H217" s="52"/>
      <c r="I217" s="52"/>
      <c r="J217" s="52"/>
      <c r="K217" s="52"/>
    </row>
    <row r="218" spans="2:11" ht="14.25" x14ac:dyDescent="0.2">
      <c r="B218" s="52"/>
      <c r="C218" s="52"/>
      <c r="D218" s="52"/>
      <c r="E218" s="52"/>
      <c r="F218" s="52"/>
      <c r="G218" s="52"/>
      <c r="H218" s="52"/>
      <c r="I218" s="52"/>
      <c r="J218" s="52"/>
      <c r="K218" s="52"/>
    </row>
    <row r="219" spans="2:11" ht="14.25" x14ac:dyDescent="0.2">
      <c r="B219" s="52"/>
      <c r="C219" s="52"/>
      <c r="D219" s="52"/>
      <c r="E219" s="52"/>
      <c r="F219" s="52"/>
      <c r="G219" s="52"/>
      <c r="H219" s="52"/>
      <c r="I219" s="52"/>
      <c r="J219" s="52"/>
      <c r="K219" s="52"/>
    </row>
    <row r="220" spans="2:11" ht="14.25" x14ac:dyDescent="0.2">
      <c r="B220" s="52"/>
      <c r="C220" s="52"/>
      <c r="D220" s="52"/>
      <c r="E220" s="52"/>
      <c r="F220" s="52"/>
      <c r="G220" s="52"/>
      <c r="H220" s="52"/>
      <c r="I220" s="52"/>
      <c r="J220" s="52"/>
      <c r="K220" s="52"/>
    </row>
    <row r="221" spans="2:11" ht="14.25" x14ac:dyDescent="0.2">
      <c r="B221" s="52"/>
      <c r="C221" s="52"/>
      <c r="D221" s="52"/>
      <c r="E221" s="52"/>
      <c r="F221" s="52"/>
      <c r="G221" s="52"/>
      <c r="H221" s="52"/>
      <c r="I221" s="52"/>
      <c r="J221" s="52"/>
      <c r="K221" s="52"/>
    </row>
    <row r="222" spans="2:11" ht="14.25" x14ac:dyDescent="0.2">
      <c r="B222" s="52"/>
      <c r="C222" s="52"/>
      <c r="D222" s="52"/>
      <c r="E222" s="52"/>
      <c r="F222" s="52"/>
      <c r="G222" s="52"/>
      <c r="H222" s="52"/>
      <c r="I222" s="52"/>
      <c r="J222" s="52"/>
      <c r="K222" s="52"/>
    </row>
    <row r="223" spans="2:11" ht="14.25" x14ac:dyDescent="0.2">
      <c r="B223" s="52"/>
      <c r="C223" s="52"/>
      <c r="D223" s="52"/>
      <c r="E223" s="52"/>
      <c r="F223" s="52"/>
      <c r="G223" s="52"/>
      <c r="H223" s="52"/>
      <c r="I223" s="52"/>
      <c r="J223" s="52"/>
      <c r="K223" s="52"/>
    </row>
    <row r="224" spans="2:11" ht="14.25" x14ac:dyDescent="0.2">
      <c r="B224" s="52"/>
      <c r="C224" s="52"/>
      <c r="D224" s="52"/>
      <c r="E224" s="52"/>
      <c r="F224" s="52"/>
      <c r="G224" s="52"/>
      <c r="H224" s="52"/>
      <c r="I224" s="52"/>
      <c r="J224" s="52"/>
      <c r="K224" s="52"/>
    </row>
    <row r="225" spans="2:11" ht="14.25" x14ac:dyDescent="0.2">
      <c r="B225" s="52"/>
      <c r="C225" s="52"/>
      <c r="D225" s="52"/>
      <c r="E225" s="52"/>
      <c r="F225" s="52"/>
      <c r="G225" s="52"/>
      <c r="H225" s="52"/>
      <c r="I225" s="52"/>
      <c r="J225" s="52"/>
      <c r="K225" s="52"/>
    </row>
    <row r="226" spans="2:11" ht="14.25" x14ac:dyDescent="0.2">
      <c r="B226" s="52"/>
      <c r="C226" s="52"/>
      <c r="D226" s="52"/>
      <c r="E226" s="52"/>
      <c r="F226" s="52"/>
      <c r="G226" s="52"/>
      <c r="H226" s="52"/>
      <c r="I226" s="52"/>
      <c r="J226" s="52"/>
      <c r="K226" s="52"/>
    </row>
    <row r="227" spans="2:11" ht="14.25" x14ac:dyDescent="0.2">
      <c r="B227" s="52"/>
      <c r="C227" s="52"/>
      <c r="D227" s="52"/>
      <c r="E227" s="52"/>
      <c r="F227" s="52"/>
      <c r="G227" s="52"/>
      <c r="H227" s="52"/>
      <c r="I227" s="52"/>
      <c r="J227" s="52"/>
      <c r="K227" s="52"/>
    </row>
    <row r="228" spans="2:11" ht="14.25" x14ac:dyDescent="0.2">
      <c r="B228" s="52"/>
      <c r="C228" s="52"/>
      <c r="D228" s="52"/>
      <c r="E228" s="52"/>
      <c r="F228" s="52"/>
      <c r="G228" s="52"/>
      <c r="H228" s="52"/>
      <c r="I228" s="52"/>
      <c r="J228" s="52"/>
      <c r="K228" s="52"/>
    </row>
    <row r="229" spans="2:11" ht="14.25" x14ac:dyDescent="0.2">
      <c r="B229" s="52"/>
      <c r="C229" s="52"/>
      <c r="D229" s="52"/>
      <c r="E229" s="52"/>
      <c r="F229" s="52"/>
      <c r="G229" s="52"/>
      <c r="H229" s="52"/>
      <c r="I229" s="52"/>
      <c r="J229" s="52"/>
      <c r="K229" s="52"/>
    </row>
    <row r="230" spans="2:11" ht="14.25" x14ac:dyDescent="0.2">
      <c r="B230" s="52"/>
      <c r="C230" s="52"/>
      <c r="D230" s="52"/>
      <c r="E230" s="52"/>
      <c r="F230" s="52"/>
      <c r="G230" s="52"/>
      <c r="H230" s="52"/>
      <c r="I230" s="52"/>
      <c r="J230" s="52"/>
      <c r="K230" s="52"/>
    </row>
    <row r="231" spans="2:11" ht="14.25" x14ac:dyDescent="0.2">
      <c r="B231" s="52"/>
      <c r="C231" s="52"/>
      <c r="D231" s="52"/>
      <c r="E231" s="52"/>
      <c r="F231" s="52"/>
      <c r="G231" s="52"/>
      <c r="H231" s="52"/>
      <c r="I231" s="52"/>
      <c r="J231" s="52"/>
      <c r="K231" s="52"/>
    </row>
    <row r="232" spans="2:11" ht="14.25" x14ac:dyDescent="0.2">
      <c r="B232" s="52"/>
      <c r="C232" s="52"/>
      <c r="D232" s="52"/>
      <c r="E232" s="52"/>
      <c r="F232" s="52"/>
      <c r="G232" s="52"/>
      <c r="H232" s="52"/>
      <c r="I232" s="52"/>
      <c r="J232" s="52"/>
      <c r="K232" s="52"/>
    </row>
    <row r="233" spans="2:11" ht="14.25" x14ac:dyDescent="0.2">
      <c r="B233" s="52"/>
      <c r="C233" s="52"/>
      <c r="D233" s="52"/>
      <c r="E233" s="52"/>
      <c r="F233" s="52"/>
      <c r="G233" s="52"/>
      <c r="H233" s="52"/>
      <c r="I233" s="52"/>
      <c r="J233" s="52"/>
      <c r="K233" s="52"/>
    </row>
    <row r="234" spans="2:11" ht="14.25" x14ac:dyDescent="0.2">
      <c r="B234" s="52"/>
      <c r="C234" s="52"/>
      <c r="D234" s="52"/>
      <c r="E234" s="52"/>
      <c r="F234" s="52"/>
      <c r="G234" s="52"/>
      <c r="H234" s="52"/>
      <c r="I234" s="52"/>
      <c r="J234" s="52"/>
      <c r="K234" s="52"/>
    </row>
    <row r="235" spans="2:11" ht="14.25" x14ac:dyDescent="0.2">
      <c r="B235" s="52"/>
      <c r="C235" s="52"/>
      <c r="D235" s="52"/>
      <c r="E235" s="52"/>
      <c r="F235" s="52"/>
      <c r="G235" s="52"/>
      <c r="H235" s="52"/>
      <c r="I235" s="52"/>
      <c r="J235" s="52"/>
      <c r="K235" s="52"/>
    </row>
    <row r="236" spans="2:11" ht="14.25" x14ac:dyDescent="0.2">
      <c r="B236" s="52"/>
      <c r="C236" s="52"/>
      <c r="D236" s="52"/>
      <c r="E236" s="52"/>
      <c r="F236" s="52"/>
      <c r="G236" s="52"/>
      <c r="H236" s="52"/>
      <c r="I236" s="52"/>
      <c r="J236" s="52"/>
      <c r="K236" s="52"/>
    </row>
    <row r="237" spans="2:11" ht="14.25" x14ac:dyDescent="0.2">
      <c r="B237" s="52"/>
      <c r="C237" s="52"/>
      <c r="D237" s="52"/>
      <c r="E237" s="52"/>
      <c r="F237" s="52"/>
      <c r="G237" s="52"/>
      <c r="H237" s="52"/>
      <c r="I237" s="52"/>
      <c r="J237" s="52"/>
      <c r="K237" s="52"/>
    </row>
    <row r="238" spans="2:11" ht="14.25" x14ac:dyDescent="0.2">
      <c r="B238" s="52"/>
      <c r="C238" s="52"/>
      <c r="D238" s="52"/>
      <c r="E238" s="52"/>
      <c r="F238" s="52"/>
      <c r="G238" s="52"/>
      <c r="H238" s="52"/>
      <c r="I238" s="52"/>
      <c r="J238" s="52"/>
      <c r="K238" s="52"/>
    </row>
    <row r="239" spans="2:11" ht="14.25" x14ac:dyDescent="0.2">
      <c r="B239" s="52"/>
      <c r="C239" s="52"/>
      <c r="D239" s="52"/>
      <c r="E239" s="52"/>
      <c r="F239" s="52"/>
      <c r="G239" s="52"/>
      <c r="H239" s="52"/>
      <c r="I239" s="52"/>
      <c r="J239" s="52"/>
      <c r="K239" s="52"/>
    </row>
    <row r="240" spans="2:11" ht="14.25" x14ac:dyDescent="0.2">
      <c r="B240" s="52"/>
      <c r="C240" s="52"/>
      <c r="D240" s="52"/>
      <c r="E240" s="52"/>
      <c r="F240" s="52"/>
      <c r="G240" s="52"/>
      <c r="H240" s="52"/>
      <c r="I240" s="52"/>
      <c r="J240" s="52"/>
      <c r="K240" s="52"/>
    </row>
    <row r="241" spans="2:11" ht="14.25" x14ac:dyDescent="0.2">
      <c r="B241" s="52"/>
      <c r="C241" s="52"/>
      <c r="D241" s="52"/>
      <c r="E241" s="52"/>
      <c r="F241" s="52"/>
      <c r="G241" s="52"/>
      <c r="H241" s="52"/>
      <c r="I241" s="52"/>
      <c r="J241" s="52"/>
      <c r="K241" s="52"/>
    </row>
    <row r="242" spans="2:11" ht="14.25" x14ac:dyDescent="0.2">
      <c r="B242" s="52"/>
      <c r="C242" s="52"/>
      <c r="D242" s="52"/>
      <c r="E242" s="52"/>
      <c r="F242" s="52"/>
      <c r="G242" s="52"/>
      <c r="H242" s="52"/>
      <c r="I242" s="52"/>
      <c r="J242" s="52"/>
      <c r="K242" s="52"/>
    </row>
    <row r="243" spans="2:11" ht="14.25" x14ac:dyDescent="0.2">
      <c r="B243" s="52"/>
      <c r="C243" s="52"/>
      <c r="D243" s="52"/>
      <c r="E243" s="52"/>
      <c r="F243" s="52"/>
      <c r="G243" s="52"/>
      <c r="H243" s="52"/>
      <c r="I243" s="52"/>
      <c r="J243" s="52"/>
      <c r="K243" s="52"/>
    </row>
    <row r="244" spans="2:11" ht="14.25" x14ac:dyDescent="0.2">
      <c r="B244" s="52"/>
      <c r="C244" s="52"/>
      <c r="D244" s="52"/>
      <c r="E244" s="52"/>
      <c r="F244" s="52"/>
      <c r="G244" s="52"/>
      <c r="H244" s="52"/>
      <c r="I244" s="52"/>
      <c r="J244" s="52"/>
      <c r="K244" s="52"/>
    </row>
    <row r="245" spans="2:11" ht="14.25" x14ac:dyDescent="0.2">
      <c r="B245" s="52"/>
      <c r="C245" s="52"/>
      <c r="D245" s="52"/>
      <c r="E245" s="52"/>
      <c r="F245" s="52"/>
      <c r="G245" s="52"/>
      <c r="H245" s="52"/>
      <c r="I245" s="52"/>
      <c r="J245" s="52"/>
      <c r="K245" s="52"/>
    </row>
    <row r="246" spans="2:11" ht="14.25" x14ac:dyDescent="0.2">
      <c r="B246" s="52"/>
      <c r="C246" s="52"/>
      <c r="D246" s="52"/>
      <c r="E246" s="52"/>
      <c r="F246" s="52"/>
      <c r="G246" s="52"/>
      <c r="H246" s="52"/>
      <c r="I246" s="52"/>
      <c r="J246" s="52"/>
      <c r="K246" s="52"/>
    </row>
    <row r="247" spans="2:11" ht="14.25" x14ac:dyDescent="0.2">
      <c r="B247" s="52"/>
      <c r="C247" s="52"/>
      <c r="D247" s="52"/>
      <c r="E247" s="52"/>
      <c r="F247" s="52"/>
      <c r="G247" s="52"/>
      <c r="H247" s="52"/>
      <c r="I247" s="52"/>
      <c r="J247" s="52"/>
      <c r="K247" s="52"/>
    </row>
    <row r="248" spans="2:11" ht="14.25" x14ac:dyDescent="0.2">
      <c r="B248" s="52"/>
      <c r="C248" s="52"/>
      <c r="D248" s="52"/>
      <c r="E248" s="52"/>
      <c r="F248" s="52"/>
      <c r="G248" s="52"/>
      <c r="H248" s="52"/>
      <c r="I248" s="52"/>
      <c r="J248" s="52"/>
      <c r="K248" s="52"/>
    </row>
    <row r="249" spans="2:11" ht="14.25" x14ac:dyDescent="0.2">
      <c r="B249" s="52"/>
      <c r="C249" s="52"/>
      <c r="D249" s="52"/>
      <c r="E249" s="52"/>
      <c r="F249" s="52"/>
      <c r="G249" s="52"/>
      <c r="H249" s="52"/>
      <c r="I249" s="52"/>
      <c r="J249" s="52"/>
      <c r="K249" s="52"/>
    </row>
    <row r="250" spans="2:11" ht="14.25" x14ac:dyDescent="0.2">
      <c r="B250" s="52"/>
      <c r="C250" s="52"/>
      <c r="D250" s="52"/>
      <c r="E250" s="52"/>
      <c r="F250" s="52"/>
      <c r="G250" s="52"/>
      <c r="H250" s="52"/>
      <c r="I250" s="52"/>
      <c r="J250" s="52"/>
      <c r="K250" s="52"/>
    </row>
    <row r="251" spans="2:11" ht="14.25" x14ac:dyDescent="0.2">
      <c r="B251" s="52"/>
      <c r="C251" s="52"/>
      <c r="D251" s="52"/>
      <c r="E251" s="52"/>
      <c r="F251" s="52"/>
      <c r="G251" s="52"/>
      <c r="H251" s="52"/>
      <c r="I251" s="52"/>
      <c r="J251" s="52"/>
      <c r="K251" s="52"/>
    </row>
    <row r="252" spans="2:11" ht="14.25" x14ac:dyDescent="0.2">
      <c r="B252" s="52"/>
      <c r="C252" s="52"/>
      <c r="D252" s="52"/>
      <c r="E252" s="52"/>
      <c r="F252" s="52"/>
      <c r="G252" s="52"/>
      <c r="H252" s="52"/>
      <c r="I252" s="52"/>
      <c r="J252" s="52"/>
      <c r="K252" s="52"/>
    </row>
    <row r="253" spans="2:11" ht="14.25" x14ac:dyDescent="0.2">
      <c r="B253" s="52"/>
      <c r="C253" s="52"/>
      <c r="D253" s="52"/>
      <c r="E253" s="52"/>
      <c r="F253" s="52"/>
      <c r="G253" s="52"/>
      <c r="H253" s="52"/>
      <c r="I253" s="52"/>
      <c r="J253" s="52"/>
      <c r="K253" s="52"/>
    </row>
    <row r="254" spans="2:11" ht="14.25" x14ac:dyDescent="0.2">
      <c r="B254" s="52"/>
      <c r="C254" s="52"/>
      <c r="D254" s="52"/>
      <c r="E254" s="52"/>
      <c r="F254" s="52"/>
      <c r="G254" s="52"/>
      <c r="H254" s="52"/>
      <c r="I254" s="52"/>
      <c r="J254" s="52"/>
      <c r="K254" s="52"/>
    </row>
    <row r="255" spans="2:11" ht="14.25" x14ac:dyDescent="0.2">
      <c r="B255" s="52"/>
      <c r="C255" s="52"/>
      <c r="D255" s="52"/>
      <c r="E255" s="52"/>
      <c r="F255" s="52"/>
      <c r="G255" s="52"/>
      <c r="H255" s="52"/>
      <c r="I255" s="52"/>
      <c r="J255" s="52"/>
      <c r="K255" s="52"/>
    </row>
    <row r="256" spans="2:11" ht="14.25" x14ac:dyDescent="0.2">
      <c r="B256" s="52"/>
      <c r="C256" s="52"/>
      <c r="D256" s="52"/>
      <c r="E256" s="52"/>
      <c r="F256" s="52"/>
      <c r="G256" s="52"/>
      <c r="H256" s="52"/>
      <c r="I256" s="52"/>
      <c r="J256" s="52"/>
      <c r="K256" s="52"/>
    </row>
    <row r="257" spans="2:11" ht="14.25" x14ac:dyDescent="0.2">
      <c r="B257" s="52"/>
      <c r="C257" s="52"/>
      <c r="D257" s="52"/>
      <c r="E257" s="52"/>
      <c r="F257" s="52"/>
      <c r="G257" s="52"/>
      <c r="H257" s="52"/>
      <c r="I257" s="52"/>
      <c r="J257" s="52"/>
      <c r="K257" s="52"/>
    </row>
    <row r="258" spans="2:11" ht="14.25" x14ac:dyDescent="0.2">
      <c r="B258" s="52"/>
      <c r="C258" s="52"/>
      <c r="D258" s="52"/>
      <c r="E258" s="52"/>
      <c r="F258" s="52"/>
      <c r="G258" s="52"/>
      <c r="H258" s="52"/>
      <c r="I258" s="52"/>
      <c r="J258" s="52"/>
      <c r="K258" s="52"/>
    </row>
    <row r="259" spans="2:11" ht="14.25" x14ac:dyDescent="0.2">
      <c r="B259" s="52"/>
      <c r="C259" s="52"/>
      <c r="D259" s="52"/>
      <c r="E259" s="52"/>
      <c r="F259" s="52"/>
      <c r="G259" s="52"/>
      <c r="H259" s="52"/>
      <c r="I259" s="52"/>
      <c r="J259" s="52"/>
      <c r="K259" s="52"/>
    </row>
    <row r="260" spans="2:11" ht="14.25" x14ac:dyDescent="0.2">
      <c r="B260" s="52"/>
      <c r="C260" s="52"/>
      <c r="D260" s="52"/>
      <c r="E260" s="52"/>
      <c r="F260" s="52"/>
      <c r="G260" s="52"/>
      <c r="H260" s="52"/>
      <c r="I260" s="52"/>
      <c r="J260" s="52"/>
      <c r="K260" s="52"/>
    </row>
    <row r="261" spans="2:11" ht="14.25" x14ac:dyDescent="0.2">
      <c r="B261" s="52"/>
      <c r="C261" s="52"/>
      <c r="D261" s="52"/>
      <c r="E261" s="52"/>
      <c r="F261" s="52"/>
      <c r="G261" s="52"/>
      <c r="H261" s="52"/>
      <c r="I261" s="52"/>
      <c r="J261" s="52"/>
      <c r="K261" s="52"/>
    </row>
    <row r="262" spans="2:11" ht="14.25" x14ac:dyDescent="0.2">
      <c r="B262" s="52"/>
      <c r="C262" s="52"/>
      <c r="D262" s="52"/>
      <c r="E262" s="52"/>
      <c r="F262" s="52"/>
      <c r="G262" s="52"/>
      <c r="H262" s="52"/>
      <c r="I262" s="52"/>
      <c r="J262" s="52"/>
      <c r="K262" s="52"/>
    </row>
    <row r="263" spans="2:11" ht="14.25" x14ac:dyDescent="0.2">
      <c r="B263" s="52"/>
      <c r="C263" s="52"/>
      <c r="D263" s="52"/>
      <c r="E263" s="52"/>
      <c r="F263" s="52"/>
      <c r="G263" s="52"/>
      <c r="H263" s="52"/>
      <c r="I263" s="52"/>
      <c r="J263" s="52"/>
      <c r="K263" s="52"/>
    </row>
    <row r="264" spans="2:11" ht="14.25" x14ac:dyDescent="0.2">
      <c r="B264" s="52"/>
      <c r="C264" s="52"/>
      <c r="D264" s="52"/>
      <c r="E264" s="52"/>
      <c r="F264" s="52"/>
      <c r="G264" s="52"/>
      <c r="H264" s="52"/>
      <c r="I264" s="52"/>
      <c r="J264" s="52"/>
      <c r="K264" s="52"/>
    </row>
    <row r="265" spans="2:11" ht="14.25" x14ac:dyDescent="0.2">
      <c r="B265" s="52"/>
      <c r="C265" s="52"/>
      <c r="D265" s="52"/>
      <c r="E265" s="52"/>
      <c r="F265" s="52"/>
      <c r="G265" s="52"/>
      <c r="H265" s="52"/>
      <c r="I265" s="52"/>
      <c r="J265" s="52"/>
      <c r="K265" s="52"/>
    </row>
    <row r="266" spans="2:11" ht="14.25" x14ac:dyDescent="0.2">
      <c r="B266" s="52"/>
      <c r="C266" s="52"/>
      <c r="D266" s="52"/>
      <c r="E266" s="52"/>
      <c r="F266" s="52"/>
      <c r="G266" s="52"/>
      <c r="H266" s="52"/>
      <c r="I266" s="52"/>
      <c r="J266" s="52"/>
      <c r="K266" s="52"/>
    </row>
    <row r="267" spans="2:11" ht="14.25" x14ac:dyDescent="0.2">
      <c r="B267" s="52"/>
      <c r="C267" s="52"/>
      <c r="D267" s="52"/>
      <c r="E267" s="52"/>
      <c r="F267" s="52"/>
      <c r="G267" s="52"/>
      <c r="H267" s="52"/>
      <c r="I267" s="52"/>
      <c r="J267" s="52"/>
      <c r="K267" s="52"/>
    </row>
    <row r="268" spans="2:11" ht="14.25" x14ac:dyDescent="0.2">
      <c r="B268" s="52"/>
      <c r="C268" s="52"/>
      <c r="D268" s="52"/>
      <c r="E268" s="52"/>
      <c r="F268" s="52"/>
      <c r="G268" s="52"/>
      <c r="H268" s="52"/>
      <c r="I268" s="52"/>
      <c r="J268" s="52"/>
      <c r="K268" s="52"/>
    </row>
    <row r="269" spans="2:11" ht="14.25" x14ac:dyDescent="0.2">
      <c r="B269" s="52"/>
      <c r="C269" s="52"/>
      <c r="D269" s="52"/>
      <c r="E269" s="52"/>
      <c r="F269" s="52"/>
      <c r="G269" s="52"/>
      <c r="H269" s="52"/>
      <c r="I269" s="52"/>
      <c r="J269" s="52"/>
      <c r="K269" s="52"/>
    </row>
    <row r="270" spans="2:11" ht="14.25" x14ac:dyDescent="0.2">
      <c r="B270" s="52"/>
      <c r="C270" s="52"/>
      <c r="D270" s="52"/>
      <c r="E270" s="52"/>
      <c r="F270" s="52"/>
      <c r="G270" s="52"/>
      <c r="H270" s="52"/>
      <c r="I270" s="52"/>
      <c r="J270" s="52"/>
      <c r="K270" s="52"/>
    </row>
    <row r="271" spans="2:11" ht="14.25" x14ac:dyDescent="0.2">
      <c r="B271" s="52"/>
      <c r="C271" s="52"/>
      <c r="D271" s="52"/>
      <c r="E271" s="52"/>
      <c r="F271" s="52"/>
      <c r="G271" s="52"/>
      <c r="H271" s="52"/>
      <c r="I271" s="52"/>
      <c r="J271" s="52"/>
      <c r="K271" s="52"/>
    </row>
    <row r="272" spans="2:11" ht="14.25" x14ac:dyDescent="0.2">
      <c r="B272" s="52"/>
      <c r="C272" s="52"/>
      <c r="D272" s="52"/>
      <c r="E272" s="52"/>
      <c r="F272" s="52"/>
      <c r="G272" s="52"/>
      <c r="H272" s="52"/>
      <c r="I272" s="52"/>
      <c r="J272" s="52"/>
      <c r="K272" s="52"/>
    </row>
    <row r="273" spans="2:11" ht="14.25" x14ac:dyDescent="0.2">
      <c r="B273" s="52"/>
      <c r="C273" s="52"/>
      <c r="D273" s="52"/>
      <c r="E273" s="52"/>
      <c r="F273" s="52"/>
      <c r="G273" s="52"/>
      <c r="H273" s="52"/>
      <c r="I273" s="52"/>
      <c r="J273" s="52"/>
      <c r="K273" s="52"/>
    </row>
    <row r="274" spans="2:11" ht="14.25" x14ac:dyDescent="0.2">
      <c r="B274" s="52"/>
      <c r="C274" s="52"/>
      <c r="D274" s="52"/>
      <c r="E274" s="52"/>
      <c r="F274" s="52"/>
      <c r="G274" s="52"/>
      <c r="H274" s="52"/>
      <c r="I274" s="52"/>
      <c r="J274" s="52"/>
      <c r="K274" s="52"/>
    </row>
    <row r="275" spans="2:11" ht="14.25" x14ac:dyDescent="0.2">
      <c r="B275" s="52"/>
      <c r="C275" s="52"/>
      <c r="D275" s="52"/>
      <c r="E275" s="52"/>
      <c r="F275" s="52"/>
      <c r="G275" s="52"/>
      <c r="H275" s="52"/>
      <c r="I275" s="52"/>
      <c r="J275" s="52"/>
      <c r="K275" s="52"/>
    </row>
    <row r="276" spans="2:11" ht="14.25" x14ac:dyDescent="0.2">
      <c r="B276" s="52"/>
      <c r="C276" s="52"/>
      <c r="D276" s="52"/>
      <c r="E276" s="52"/>
      <c r="F276" s="52"/>
      <c r="G276" s="52"/>
      <c r="H276" s="52"/>
      <c r="I276" s="52"/>
      <c r="J276" s="52"/>
      <c r="K276" s="52"/>
    </row>
    <row r="277" spans="2:11" ht="14.25" x14ac:dyDescent="0.2">
      <c r="B277" s="52"/>
      <c r="C277" s="52"/>
      <c r="D277" s="52"/>
      <c r="E277" s="52"/>
      <c r="F277" s="52"/>
      <c r="G277" s="52"/>
      <c r="H277" s="52"/>
      <c r="I277" s="52"/>
      <c r="J277" s="52"/>
      <c r="K277" s="52"/>
    </row>
    <row r="278" spans="2:11" ht="14.25" x14ac:dyDescent="0.2">
      <c r="B278" s="52"/>
      <c r="C278" s="52"/>
      <c r="D278" s="52"/>
      <c r="E278" s="52"/>
      <c r="F278" s="52"/>
      <c r="G278" s="52"/>
      <c r="H278" s="52"/>
      <c r="I278" s="52"/>
      <c r="J278" s="52"/>
      <c r="K278" s="52"/>
    </row>
    <row r="279" spans="2:11" ht="14.25" x14ac:dyDescent="0.2">
      <c r="B279" s="52"/>
      <c r="C279" s="52"/>
      <c r="D279" s="52"/>
      <c r="E279" s="52"/>
      <c r="F279" s="52"/>
      <c r="G279" s="52"/>
      <c r="H279" s="52"/>
      <c r="I279" s="52"/>
      <c r="J279" s="52"/>
      <c r="K279" s="52"/>
    </row>
    <row r="280" spans="2:11" ht="14.25" x14ac:dyDescent="0.2">
      <c r="B280" s="52"/>
      <c r="C280" s="52"/>
      <c r="D280" s="52"/>
      <c r="E280" s="52"/>
      <c r="F280" s="52"/>
      <c r="G280" s="52"/>
      <c r="H280" s="52"/>
      <c r="I280" s="52"/>
      <c r="J280" s="52"/>
      <c r="K280" s="52"/>
    </row>
    <row r="281" spans="2:11" ht="14.25" x14ac:dyDescent="0.2">
      <c r="B281" s="52"/>
      <c r="C281" s="52"/>
      <c r="D281" s="52"/>
      <c r="E281" s="52"/>
      <c r="F281" s="52"/>
      <c r="G281" s="52"/>
      <c r="H281" s="52"/>
      <c r="I281" s="52"/>
      <c r="J281" s="52"/>
      <c r="K281" s="52"/>
    </row>
    <row r="282" spans="2:11" ht="14.25" x14ac:dyDescent="0.2">
      <c r="B282" s="52"/>
      <c r="C282" s="52"/>
      <c r="D282" s="52"/>
      <c r="E282" s="52"/>
      <c r="F282" s="52"/>
      <c r="G282" s="52"/>
      <c r="H282" s="52"/>
      <c r="I282" s="52"/>
      <c r="J282" s="52"/>
      <c r="K282" s="52"/>
    </row>
    <row r="283" spans="2:11" ht="14.25" x14ac:dyDescent="0.2">
      <c r="B283" s="52"/>
      <c r="C283" s="52"/>
      <c r="D283" s="52"/>
      <c r="E283" s="52"/>
      <c r="F283" s="52"/>
      <c r="G283" s="52"/>
      <c r="H283" s="52"/>
      <c r="I283" s="52"/>
      <c r="J283" s="52"/>
      <c r="K283" s="52"/>
    </row>
    <row r="284" spans="2:11" ht="14.25" x14ac:dyDescent="0.2">
      <c r="B284" s="52"/>
      <c r="C284" s="52"/>
      <c r="D284" s="52"/>
      <c r="E284" s="52"/>
      <c r="F284" s="52"/>
      <c r="G284" s="52"/>
      <c r="H284" s="52"/>
      <c r="I284" s="52"/>
      <c r="J284" s="52"/>
      <c r="K284" s="52"/>
    </row>
    <row r="285" spans="2:11" ht="14.25" x14ac:dyDescent="0.2">
      <c r="B285" s="52"/>
      <c r="C285" s="52"/>
      <c r="D285" s="52"/>
      <c r="E285" s="52"/>
      <c r="F285" s="52"/>
      <c r="G285" s="52"/>
      <c r="H285" s="52"/>
      <c r="I285" s="52"/>
      <c r="J285" s="52"/>
      <c r="K285" s="52"/>
    </row>
    <row r="286" spans="2:11" ht="14.25" x14ac:dyDescent="0.2">
      <c r="B286" s="52"/>
      <c r="C286" s="52"/>
      <c r="D286" s="52"/>
      <c r="E286" s="52"/>
      <c r="F286" s="52"/>
      <c r="G286" s="52"/>
      <c r="H286" s="52"/>
      <c r="I286" s="52"/>
      <c r="J286" s="52"/>
      <c r="K286" s="52"/>
    </row>
    <row r="287" spans="2:11" ht="14.25" x14ac:dyDescent="0.2">
      <c r="B287" s="52"/>
      <c r="C287" s="52"/>
      <c r="D287" s="52"/>
      <c r="E287" s="52"/>
      <c r="F287" s="52"/>
      <c r="G287" s="52"/>
      <c r="H287" s="52"/>
      <c r="I287" s="52"/>
      <c r="J287" s="52"/>
      <c r="K287" s="52"/>
    </row>
    <row r="288" spans="2:11" ht="14.25" x14ac:dyDescent="0.2">
      <c r="B288" s="52"/>
      <c r="C288" s="52"/>
      <c r="D288" s="52"/>
      <c r="E288" s="52"/>
      <c r="F288" s="52"/>
      <c r="G288" s="52"/>
      <c r="H288" s="52"/>
      <c r="I288" s="52"/>
      <c r="J288" s="52"/>
      <c r="K288" s="52"/>
    </row>
    <row r="289" spans="2:11" ht="14.25" x14ac:dyDescent="0.2">
      <c r="B289" s="52"/>
      <c r="C289" s="52"/>
      <c r="D289" s="52"/>
      <c r="E289" s="52"/>
      <c r="F289" s="52"/>
      <c r="G289" s="52"/>
      <c r="H289" s="52"/>
      <c r="I289" s="52"/>
      <c r="J289" s="52"/>
      <c r="K289" s="52"/>
    </row>
    <row r="290" spans="2:11" ht="14.25" x14ac:dyDescent="0.2">
      <c r="B290" s="52"/>
      <c r="C290" s="52"/>
      <c r="D290" s="52"/>
      <c r="E290" s="52"/>
      <c r="F290" s="52"/>
      <c r="G290" s="52"/>
      <c r="H290" s="52"/>
      <c r="I290" s="52"/>
      <c r="J290" s="52"/>
      <c r="K290" s="52"/>
    </row>
    <row r="291" spans="2:11" ht="14.25" x14ac:dyDescent="0.2">
      <c r="B291" s="52"/>
      <c r="C291" s="52"/>
      <c r="D291" s="52"/>
      <c r="E291" s="52"/>
      <c r="F291" s="52"/>
      <c r="G291" s="52"/>
      <c r="H291" s="52"/>
      <c r="I291" s="52"/>
      <c r="J291" s="52"/>
      <c r="K291" s="52"/>
    </row>
    <row r="292" spans="2:11" ht="14.25" x14ac:dyDescent="0.2">
      <c r="B292" s="52"/>
      <c r="C292" s="52"/>
      <c r="D292" s="52"/>
      <c r="E292" s="52"/>
      <c r="F292" s="52"/>
      <c r="G292" s="52"/>
      <c r="H292" s="52"/>
      <c r="I292" s="52"/>
      <c r="J292" s="52"/>
      <c r="K292" s="52"/>
    </row>
    <row r="293" spans="2:11" ht="14.25" x14ac:dyDescent="0.2">
      <c r="B293" s="52"/>
      <c r="C293" s="52"/>
      <c r="D293" s="52"/>
      <c r="E293" s="52"/>
      <c r="F293" s="52"/>
      <c r="G293" s="52"/>
      <c r="H293" s="52"/>
      <c r="I293" s="52"/>
      <c r="J293" s="52"/>
      <c r="K293" s="52"/>
    </row>
    <row r="294" spans="2:11" ht="14.25" x14ac:dyDescent="0.2">
      <c r="B294" s="52"/>
      <c r="C294" s="52"/>
      <c r="D294" s="52"/>
      <c r="E294" s="52"/>
      <c r="F294" s="52"/>
      <c r="G294" s="52"/>
      <c r="H294" s="52"/>
      <c r="I294" s="52"/>
      <c r="J294" s="52"/>
      <c r="K294" s="52"/>
    </row>
    <row r="295" spans="2:11" ht="14.25" x14ac:dyDescent="0.2">
      <c r="B295" s="52"/>
      <c r="C295" s="52"/>
      <c r="D295" s="52"/>
      <c r="E295" s="52"/>
      <c r="F295" s="52"/>
      <c r="G295" s="52"/>
      <c r="H295" s="52"/>
      <c r="I295" s="52"/>
      <c r="J295" s="52"/>
      <c r="K295" s="52"/>
    </row>
    <row r="296" spans="2:11" ht="14.25" x14ac:dyDescent="0.2">
      <c r="B296" s="52"/>
      <c r="C296" s="52"/>
      <c r="D296" s="52"/>
      <c r="E296" s="52"/>
      <c r="F296" s="52"/>
      <c r="G296" s="52"/>
      <c r="H296" s="52"/>
      <c r="I296" s="52"/>
      <c r="J296" s="52"/>
      <c r="K296" s="52"/>
    </row>
    <row r="297" spans="2:11" ht="14.25" x14ac:dyDescent="0.2">
      <c r="B297" s="52"/>
      <c r="C297" s="52"/>
      <c r="D297" s="52"/>
      <c r="E297" s="52"/>
      <c r="F297" s="52"/>
      <c r="G297" s="52"/>
      <c r="H297" s="52"/>
      <c r="I297" s="52"/>
      <c r="J297" s="52"/>
      <c r="K297" s="52"/>
    </row>
    <row r="298" spans="2:11" ht="14.25" x14ac:dyDescent="0.2">
      <c r="B298" s="52"/>
      <c r="C298" s="52"/>
      <c r="D298" s="52"/>
      <c r="E298" s="52"/>
      <c r="F298" s="52"/>
      <c r="G298" s="52"/>
      <c r="H298" s="52"/>
      <c r="I298" s="52"/>
      <c r="J298" s="52"/>
      <c r="K298" s="52"/>
    </row>
    <row r="299" spans="2:11" ht="14.25" x14ac:dyDescent="0.2">
      <c r="B299" s="52"/>
      <c r="C299" s="52"/>
      <c r="D299" s="52"/>
      <c r="E299" s="52"/>
      <c r="F299" s="52"/>
      <c r="G299" s="52"/>
      <c r="H299" s="52"/>
      <c r="I299" s="52"/>
      <c r="J299" s="52"/>
      <c r="K299" s="52"/>
    </row>
    <row r="300" spans="2:11" ht="14.25" x14ac:dyDescent="0.2">
      <c r="B300" s="52"/>
      <c r="C300" s="52"/>
      <c r="D300" s="52"/>
      <c r="E300" s="52"/>
      <c r="F300" s="52"/>
      <c r="G300" s="52"/>
      <c r="H300" s="52"/>
      <c r="I300" s="52"/>
      <c r="J300" s="52"/>
      <c r="K300" s="52"/>
    </row>
    <row r="301" spans="2:11" ht="14.25" x14ac:dyDescent="0.2">
      <c r="B301" s="52"/>
      <c r="C301" s="52"/>
      <c r="D301" s="52"/>
      <c r="E301" s="52"/>
      <c r="F301" s="52"/>
      <c r="G301" s="52"/>
      <c r="H301" s="52"/>
      <c r="I301" s="52"/>
      <c r="J301" s="52"/>
      <c r="K301" s="52"/>
    </row>
    <row r="302" spans="2:11" ht="14.25" x14ac:dyDescent="0.2">
      <c r="B302" s="52"/>
      <c r="C302" s="52"/>
      <c r="D302" s="52"/>
      <c r="E302" s="52"/>
      <c r="F302" s="52"/>
      <c r="G302" s="52"/>
      <c r="H302" s="52"/>
      <c r="I302" s="52"/>
      <c r="J302" s="52"/>
      <c r="K302" s="52"/>
    </row>
    <row r="303" spans="2:11" ht="14.25" x14ac:dyDescent="0.2">
      <c r="B303" s="52"/>
      <c r="C303" s="52"/>
      <c r="D303" s="52"/>
      <c r="E303" s="52"/>
      <c r="F303" s="52"/>
      <c r="G303" s="52"/>
      <c r="H303" s="52"/>
      <c r="I303" s="52"/>
      <c r="J303" s="52"/>
      <c r="K303" s="52"/>
    </row>
    <row r="304" spans="2:11" ht="14.25" x14ac:dyDescent="0.2">
      <c r="B304" s="52"/>
      <c r="C304" s="52"/>
      <c r="D304" s="52"/>
      <c r="E304" s="52"/>
      <c r="F304" s="52"/>
      <c r="G304" s="52"/>
      <c r="H304" s="52"/>
      <c r="I304" s="52"/>
      <c r="J304" s="52"/>
      <c r="K304" s="52"/>
    </row>
    <row r="305" spans="2:11" ht="14.25" x14ac:dyDescent="0.2">
      <c r="B305" s="52"/>
      <c r="C305" s="52"/>
      <c r="D305" s="52"/>
      <c r="E305" s="52"/>
      <c r="F305" s="52"/>
      <c r="G305" s="52"/>
      <c r="H305" s="52"/>
      <c r="I305" s="52"/>
      <c r="J305" s="52"/>
      <c r="K305" s="52"/>
    </row>
    <row r="306" spans="2:11" ht="14.25" x14ac:dyDescent="0.2">
      <c r="B306" s="52"/>
      <c r="C306" s="52"/>
      <c r="D306" s="52"/>
      <c r="E306" s="52"/>
      <c r="F306" s="52"/>
      <c r="G306" s="52"/>
      <c r="H306" s="52"/>
      <c r="I306" s="52"/>
      <c r="J306" s="52"/>
      <c r="K306" s="52"/>
    </row>
    <row r="307" spans="2:11" ht="14.25" x14ac:dyDescent="0.2">
      <c r="B307" s="52"/>
      <c r="C307" s="52"/>
      <c r="D307" s="52"/>
      <c r="E307" s="52"/>
      <c r="F307" s="52"/>
      <c r="G307" s="52"/>
      <c r="H307" s="52"/>
      <c r="I307" s="52"/>
      <c r="J307" s="52"/>
      <c r="K307" s="52"/>
    </row>
    <row r="308" spans="2:11" ht="14.25" x14ac:dyDescent="0.2">
      <c r="B308" s="52"/>
      <c r="C308" s="52"/>
      <c r="D308" s="52"/>
      <c r="E308" s="52"/>
      <c r="F308" s="52"/>
      <c r="G308" s="52"/>
      <c r="H308" s="52"/>
      <c r="I308" s="52"/>
      <c r="J308" s="52"/>
      <c r="K308" s="52"/>
    </row>
    <row r="309" spans="2:11" ht="14.25" x14ac:dyDescent="0.2">
      <c r="B309" s="52"/>
      <c r="C309" s="52"/>
      <c r="D309" s="52"/>
      <c r="E309" s="52"/>
      <c r="F309" s="52"/>
      <c r="G309" s="52"/>
      <c r="H309" s="52"/>
      <c r="I309" s="52"/>
      <c r="J309" s="52"/>
      <c r="K309" s="52"/>
    </row>
    <row r="310" spans="2:11" ht="14.25" x14ac:dyDescent="0.2">
      <c r="B310" s="52"/>
      <c r="C310" s="52"/>
      <c r="D310" s="52"/>
      <c r="E310" s="52"/>
      <c r="F310" s="52"/>
      <c r="G310" s="52"/>
      <c r="H310" s="52"/>
      <c r="I310" s="52"/>
      <c r="J310" s="52"/>
      <c r="K310" s="52"/>
    </row>
    <row r="311" spans="2:11" ht="14.25" x14ac:dyDescent="0.2">
      <c r="B311" s="52"/>
      <c r="C311" s="52"/>
      <c r="D311" s="52"/>
      <c r="E311" s="52"/>
      <c r="F311" s="52"/>
      <c r="G311" s="52"/>
      <c r="H311" s="52"/>
      <c r="I311" s="52"/>
      <c r="J311" s="52"/>
      <c r="K311" s="52"/>
    </row>
    <row r="312" spans="2:11" ht="14.25" x14ac:dyDescent="0.2">
      <c r="B312" s="52"/>
      <c r="C312" s="52"/>
      <c r="D312" s="52"/>
      <c r="E312" s="52"/>
      <c r="F312" s="52"/>
      <c r="G312" s="52"/>
      <c r="H312" s="52"/>
      <c r="I312" s="52"/>
      <c r="J312" s="52"/>
      <c r="K312" s="52"/>
    </row>
    <row r="313" spans="2:11" ht="14.25" x14ac:dyDescent="0.2">
      <c r="B313" s="52"/>
      <c r="C313" s="52"/>
      <c r="D313" s="52"/>
      <c r="E313" s="52"/>
      <c r="F313" s="52"/>
      <c r="G313" s="52"/>
      <c r="H313" s="52"/>
      <c r="I313" s="52"/>
      <c r="J313" s="52"/>
      <c r="K313" s="52"/>
    </row>
    <row r="314" spans="2:11" ht="14.25" x14ac:dyDescent="0.2">
      <c r="B314" s="52"/>
      <c r="C314" s="52"/>
      <c r="D314" s="52"/>
      <c r="E314" s="52"/>
      <c r="F314" s="52"/>
      <c r="G314" s="52"/>
      <c r="H314" s="52"/>
      <c r="I314" s="52"/>
      <c r="J314" s="52"/>
      <c r="K314" s="52"/>
    </row>
    <row r="315" spans="2:11" ht="14.25" x14ac:dyDescent="0.2">
      <c r="B315" s="52"/>
      <c r="C315" s="52"/>
      <c r="D315" s="52"/>
      <c r="E315" s="52"/>
      <c r="F315" s="52"/>
      <c r="G315" s="52"/>
      <c r="H315" s="52"/>
      <c r="I315" s="52"/>
      <c r="J315" s="52"/>
      <c r="K315" s="52"/>
    </row>
    <row r="316" spans="2:11" ht="14.25" x14ac:dyDescent="0.2">
      <c r="B316" s="52"/>
      <c r="C316" s="52"/>
      <c r="D316" s="52"/>
      <c r="E316" s="52"/>
      <c r="F316" s="52"/>
      <c r="G316" s="52"/>
      <c r="H316" s="52"/>
      <c r="I316" s="52"/>
      <c r="J316" s="52"/>
      <c r="K316" s="52"/>
    </row>
    <row r="317" spans="2:11" ht="14.25" x14ac:dyDescent="0.2">
      <c r="B317" s="52"/>
      <c r="C317" s="52"/>
      <c r="D317" s="52"/>
      <c r="E317" s="52"/>
      <c r="F317" s="52"/>
      <c r="G317" s="52"/>
      <c r="H317" s="52"/>
      <c r="I317" s="52"/>
      <c r="J317" s="52"/>
      <c r="K317" s="52"/>
    </row>
    <row r="318" spans="2:11" ht="14.25" x14ac:dyDescent="0.2">
      <c r="B318" s="52"/>
      <c r="C318" s="52"/>
      <c r="D318" s="52"/>
      <c r="E318" s="52"/>
      <c r="F318" s="52"/>
      <c r="G318" s="52"/>
      <c r="H318" s="52"/>
      <c r="I318" s="52"/>
      <c r="J318" s="52"/>
      <c r="K318" s="52"/>
    </row>
    <row r="319" spans="2:11" ht="14.25" x14ac:dyDescent="0.2">
      <c r="B319" s="52"/>
      <c r="C319" s="52"/>
      <c r="D319" s="52"/>
      <c r="E319" s="52"/>
      <c r="F319" s="52"/>
      <c r="G319" s="52"/>
      <c r="H319" s="52"/>
      <c r="I319" s="52"/>
      <c r="J319" s="52"/>
      <c r="K319" s="52"/>
    </row>
    <row r="320" spans="2:11" ht="14.25" x14ac:dyDescent="0.2">
      <c r="B320" s="52"/>
      <c r="C320" s="52"/>
      <c r="D320" s="52"/>
      <c r="E320" s="52"/>
      <c r="F320" s="52"/>
      <c r="G320" s="52"/>
      <c r="H320" s="52"/>
      <c r="I320" s="52"/>
      <c r="J320" s="52"/>
      <c r="K320" s="52"/>
    </row>
    <row r="321" spans="2:11" ht="14.25" x14ac:dyDescent="0.2">
      <c r="B321" s="52"/>
      <c r="C321" s="52"/>
      <c r="D321" s="52"/>
      <c r="E321" s="52"/>
      <c r="F321" s="52"/>
      <c r="G321" s="52"/>
      <c r="H321" s="52"/>
      <c r="I321" s="52"/>
      <c r="J321" s="52"/>
      <c r="K321" s="52"/>
    </row>
    <row r="322" spans="2:11" ht="14.25" x14ac:dyDescent="0.2">
      <c r="B322" s="52"/>
      <c r="C322" s="52"/>
      <c r="D322" s="52"/>
      <c r="E322" s="52"/>
      <c r="F322" s="52"/>
      <c r="G322" s="52"/>
      <c r="H322" s="52"/>
      <c r="I322" s="52"/>
      <c r="J322" s="52"/>
      <c r="K322" s="52"/>
    </row>
    <row r="323" spans="2:11" ht="14.25" x14ac:dyDescent="0.2">
      <c r="B323" s="52"/>
      <c r="C323" s="52"/>
      <c r="D323" s="52"/>
      <c r="E323" s="52"/>
      <c r="F323" s="52"/>
      <c r="G323" s="52"/>
      <c r="H323" s="52"/>
      <c r="I323" s="52"/>
      <c r="J323" s="52"/>
      <c r="K323" s="52"/>
    </row>
    <row r="324" spans="2:11" ht="14.25" x14ac:dyDescent="0.2">
      <c r="B324" s="52"/>
      <c r="C324" s="52"/>
      <c r="D324" s="52"/>
      <c r="E324" s="52"/>
      <c r="F324" s="52"/>
      <c r="G324" s="52"/>
      <c r="H324" s="52"/>
      <c r="I324" s="52"/>
      <c r="J324" s="52"/>
      <c r="K324" s="52"/>
    </row>
    <row r="325" spans="2:11" ht="14.25" x14ac:dyDescent="0.2">
      <c r="B325" s="52"/>
      <c r="C325" s="52"/>
      <c r="D325" s="52"/>
      <c r="E325" s="52"/>
      <c r="F325" s="52"/>
      <c r="G325" s="52"/>
      <c r="H325" s="52"/>
      <c r="I325" s="52"/>
      <c r="J325" s="52"/>
      <c r="K325" s="52"/>
    </row>
    <row r="326" spans="2:11" ht="14.25" x14ac:dyDescent="0.2">
      <c r="B326" s="52"/>
      <c r="C326" s="52"/>
      <c r="D326" s="52"/>
      <c r="E326" s="52"/>
      <c r="F326" s="52"/>
      <c r="G326" s="52"/>
      <c r="H326" s="52"/>
      <c r="I326" s="52"/>
      <c r="J326" s="52"/>
      <c r="K326" s="52"/>
    </row>
    <row r="327" spans="2:11" ht="14.25" x14ac:dyDescent="0.2">
      <c r="B327" s="52"/>
      <c r="C327" s="52"/>
      <c r="D327" s="52"/>
      <c r="E327" s="52"/>
      <c r="F327" s="52"/>
      <c r="G327" s="52"/>
      <c r="H327" s="52"/>
      <c r="I327" s="52"/>
      <c r="J327" s="52"/>
      <c r="K327" s="52"/>
    </row>
    <row r="328" spans="2:11" ht="14.25" x14ac:dyDescent="0.2">
      <c r="B328" s="52"/>
      <c r="C328" s="52"/>
      <c r="D328" s="52"/>
      <c r="E328" s="52"/>
      <c r="F328" s="52"/>
      <c r="G328" s="52"/>
      <c r="H328" s="52"/>
      <c r="I328" s="52"/>
      <c r="J328" s="52"/>
      <c r="K328" s="52"/>
    </row>
    <row r="329" spans="2:11" ht="14.25" x14ac:dyDescent="0.2">
      <c r="B329" s="52"/>
      <c r="C329" s="52"/>
      <c r="D329" s="52"/>
      <c r="E329" s="52"/>
      <c r="F329" s="52"/>
      <c r="G329" s="52"/>
      <c r="H329" s="52"/>
      <c r="I329" s="52"/>
      <c r="J329" s="52"/>
      <c r="K329" s="52"/>
    </row>
    <row r="330" spans="2:11" ht="14.25" x14ac:dyDescent="0.2">
      <c r="B330" s="52"/>
      <c r="C330" s="52"/>
      <c r="D330" s="52"/>
      <c r="E330" s="52"/>
      <c r="F330" s="52"/>
      <c r="G330" s="52"/>
      <c r="H330" s="52"/>
      <c r="I330" s="52"/>
      <c r="J330" s="52"/>
      <c r="K330" s="52"/>
    </row>
    <row r="331" spans="2:11" ht="14.25" x14ac:dyDescent="0.2">
      <c r="B331" s="52"/>
      <c r="C331" s="52"/>
      <c r="D331" s="52"/>
      <c r="E331" s="52"/>
      <c r="F331" s="52"/>
      <c r="G331" s="52"/>
      <c r="H331" s="52"/>
      <c r="I331" s="52"/>
      <c r="J331" s="52"/>
      <c r="K331" s="52"/>
    </row>
    <row r="332" spans="2:11" ht="14.25" x14ac:dyDescent="0.2">
      <c r="B332" s="52"/>
      <c r="C332" s="52"/>
      <c r="D332" s="52"/>
      <c r="E332" s="52"/>
      <c r="F332" s="52"/>
      <c r="G332" s="52"/>
      <c r="H332" s="52"/>
      <c r="I332" s="52"/>
      <c r="J332" s="52"/>
      <c r="K332" s="52"/>
    </row>
    <row r="333" spans="2:11" ht="14.25" x14ac:dyDescent="0.2">
      <c r="B333" s="52"/>
      <c r="C333" s="52"/>
      <c r="D333" s="52"/>
      <c r="E333" s="52"/>
      <c r="F333" s="52"/>
      <c r="G333" s="52"/>
      <c r="H333" s="52"/>
      <c r="I333" s="52"/>
      <c r="J333" s="52"/>
      <c r="K333" s="52"/>
    </row>
    <row r="334" spans="2:11" ht="14.25" x14ac:dyDescent="0.2">
      <c r="B334" s="52"/>
      <c r="C334" s="52"/>
      <c r="D334" s="52"/>
      <c r="E334" s="52"/>
      <c r="F334" s="52"/>
      <c r="G334" s="52"/>
      <c r="H334" s="52"/>
      <c r="I334" s="52"/>
      <c r="J334" s="52"/>
      <c r="K334" s="52"/>
    </row>
    <row r="335" spans="2:11" ht="14.25" x14ac:dyDescent="0.2">
      <c r="B335" s="52"/>
      <c r="C335" s="52"/>
      <c r="D335" s="52"/>
      <c r="E335" s="52"/>
      <c r="F335" s="52"/>
      <c r="G335" s="52"/>
      <c r="H335" s="52"/>
      <c r="I335" s="52"/>
      <c r="J335" s="52"/>
      <c r="K335" s="52"/>
    </row>
    <row r="336" spans="2:11" ht="14.25" x14ac:dyDescent="0.2">
      <c r="B336" s="52"/>
      <c r="C336" s="52"/>
      <c r="D336" s="52"/>
      <c r="E336" s="52"/>
      <c r="F336" s="52"/>
      <c r="G336" s="52"/>
      <c r="H336" s="52"/>
      <c r="I336" s="52"/>
      <c r="J336" s="52"/>
      <c r="K336" s="52"/>
    </row>
    <row r="337" spans="2:11" ht="14.25" x14ac:dyDescent="0.2">
      <c r="B337" s="52"/>
      <c r="C337" s="52"/>
      <c r="D337" s="52"/>
      <c r="E337" s="52"/>
      <c r="F337" s="52"/>
      <c r="G337" s="52"/>
      <c r="H337" s="52"/>
      <c r="I337" s="52"/>
      <c r="J337" s="52"/>
      <c r="K337" s="52"/>
    </row>
    <row r="338" spans="2:11" ht="14.25" x14ac:dyDescent="0.2">
      <c r="B338" s="52"/>
      <c r="C338" s="52"/>
      <c r="D338" s="52"/>
      <c r="E338" s="52"/>
      <c r="F338" s="52"/>
      <c r="G338" s="52"/>
      <c r="H338" s="52"/>
      <c r="I338" s="52"/>
      <c r="J338" s="52"/>
      <c r="K338" s="52"/>
    </row>
    <row r="339" spans="2:11" ht="14.25" x14ac:dyDescent="0.2">
      <c r="B339" s="52"/>
      <c r="C339" s="52"/>
      <c r="D339" s="52"/>
      <c r="E339" s="52"/>
      <c r="F339" s="52"/>
      <c r="G339" s="52"/>
      <c r="H339" s="52"/>
      <c r="I339" s="52"/>
      <c r="J339" s="52"/>
      <c r="K339" s="52"/>
    </row>
    <row r="340" spans="2:11" ht="14.25" x14ac:dyDescent="0.2">
      <c r="B340" s="52"/>
      <c r="C340" s="52"/>
      <c r="D340" s="52"/>
      <c r="E340" s="52"/>
      <c r="F340" s="52"/>
      <c r="G340" s="52"/>
      <c r="H340" s="52"/>
      <c r="I340" s="52"/>
      <c r="J340" s="52"/>
      <c r="K340" s="52"/>
    </row>
    <row r="341" spans="2:11" ht="14.25" x14ac:dyDescent="0.2">
      <c r="B341" s="52"/>
      <c r="C341" s="52"/>
      <c r="D341" s="52"/>
      <c r="E341" s="52"/>
      <c r="F341" s="52"/>
      <c r="G341" s="52"/>
      <c r="H341" s="52"/>
      <c r="I341" s="52"/>
      <c r="J341" s="52"/>
      <c r="K341" s="52"/>
    </row>
    <row r="342" spans="2:11" ht="14.25" x14ac:dyDescent="0.2">
      <c r="B342" s="52"/>
      <c r="C342" s="52"/>
      <c r="D342" s="52"/>
      <c r="E342" s="52"/>
      <c r="F342" s="52"/>
      <c r="G342" s="52"/>
      <c r="H342" s="52"/>
      <c r="I342" s="52"/>
      <c r="J342" s="52"/>
      <c r="K342" s="52"/>
    </row>
    <row r="343" spans="2:11" ht="14.25" x14ac:dyDescent="0.2">
      <c r="B343" s="52"/>
      <c r="C343" s="52"/>
      <c r="D343" s="52"/>
      <c r="E343" s="52"/>
      <c r="F343" s="52"/>
      <c r="G343" s="52"/>
      <c r="H343" s="52"/>
      <c r="I343" s="52"/>
      <c r="J343" s="52"/>
      <c r="K343" s="52"/>
    </row>
    <row r="344" spans="2:11" ht="14.25" x14ac:dyDescent="0.2">
      <c r="B344" s="52"/>
      <c r="C344" s="52"/>
      <c r="D344" s="52"/>
      <c r="E344" s="52"/>
      <c r="F344" s="52"/>
      <c r="G344" s="52"/>
      <c r="H344" s="52"/>
      <c r="I344" s="52"/>
      <c r="J344" s="52"/>
      <c r="K344" s="52"/>
    </row>
    <row r="345" spans="2:11" ht="14.25" x14ac:dyDescent="0.2">
      <c r="B345" s="52"/>
      <c r="C345" s="52"/>
      <c r="D345" s="52"/>
      <c r="E345" s="52"/>
      <c r="F345" s="52"/>
      <c r="G345" s="52"/>
      <c r="H345" s="52"/>
      <c r="I345" s="52"/>
      <c r="J345" s="52"/>
      <c r="K345" s="52"/>
    </row>
    <row r="346" spans="2:11" ht="14.25" x14ac:dyDescent="0.2">
      <c r="B346" s="52"/>
      <c r="C346" s="52"/>
      <c r="D346" s="52"/>
      <c r="E346" s="52"/>
      <c r="F346" s="52"/>
      <c r="G346" s="52"/>
      <c r="H346" s="52"/>
      <c r="I346" s="52"/>
      <c r="J346" s="52"/>
      <c r="K346" s="52"/>
    </row>
    <row r="347" spans="2:11" ht="14.25" x14ac:dyDescent="0.2">
      <c r="B347" s="52"/>
      <c r="C347" s="52"/>
      <c r="D347" s="52"/>
      <c r="E347" s="52"/>
      <c r="F347" s="52"/>
      <c r="G347" s="52"/>
      <c r="H347" s="52"/>
      <c r="I347" s="52"/>
      <c r="J347" s="52"/>
      <c r="K347" s="52"/>
    </row>
    <row r="348" spans="2:11" ht="14.25" x14ac:dyDescent="0.2">
      <c r="B348" s="52"/>
      <c r="C348" s="52"/>
      <c r="D348" s="52"/>
      <c r="E348" s="52"/>
      <c r="F348" s="52"/>
      <c r="G348" s="52"/>
      <c r="H348" s="52"/>
      <c r="I348" s="52"/>
      <c r="J348" s="52"/>
      <c r="K348" s="52"/>
    </row>
    <row r="349" spans="2:11" ht="14.25" x14ac:dyDescent="0.2">
      <c r="B349" s="52"/>
      <c r="C349" s="52"/>
      <c r="D349" s="52"/>
      <c r="E349" s="52"/>
      <c r="F349" s="52"/>
      <c r="G349" s="52"/>
      <c r="H349" s="52"/>
      <c r="I349" s="52"/>
      <c r="J349" s="52"/>
      <c r="K349" s="52"/>
    </row>
    <row r="350" spans="2:11" ht="14.25" x14ac:dyDescent="0.2">
      <c r="B350" s="52"/>
      <c r="C350" s="52"/>
      <c r="D350" s="52"/>
      <c r="E350" s="52"/>
      <c r="F350" s="52"/>
      <c r="G350" s="52"/>
      <c r="H350" s="52"/>
      <c r="I350" s="52"/>
      <c r="J350" s="52"/>
      <c r="K350" s="52"/>
    </row>
    <row r="351" spans="2:11" ht="14.25" x14ac:dyDescent="0.2">
      <c r="B351" s="52"/>
      <c r="C351" s="52"/>
      <c r="D351" s="52"/>
      <c r="E351" s="52"/>
      <c r="F351" s="52"/>
      <c r="G351" s="52"/>
      <c r="H351" s="52"/>
      <c r="I351" s="52"/>
      <c r="J351" s="52"/>
      <c r="K351" s="52"/>
    </row>
    <row r="352" spans="2:11" ht="14.25" x14ac:dyDescent="0.2">
      <c r="B352" s="52"/>
      <c r="C352" s="52"/>
      <c r="D352" s="52"/>
      <c r="E352" s="52"/>
      <c r="F352" s="52"/>
      <c r="G352" s="52"/>
      <c r="H352" s="52"/>
      <c r="I352" s="52"/>
      <c r="J352" s="52"/>
      <c r="K352" s="52"/>
    </row>
    <row r="353" spans="2:11" ht="14.25" x14ac:dyDescent="0.2">
      <c r="B353" s="52"/>
      <c r="C353" s="52"/>
      <c r="D353" s="52"/>
      <c r="E353" s="52"/>
      <c r="F353" s="52"/>
      <c r="G353" s="52"/>
      <c r="H353" s="52"/>
      <c r="I353" s="52"/>
      <c r="J353" s="52"/>
      <c r="K353" s="52"/>
    </row>
    <row r="354" spans="2:11" ht="14.25" x14ac:dyDescent="0.2">
      <c r="B354" s="52"/>
      <c r="C354" s="52"/>
      <c r="D354" s="52"/>
      <c r="E354" s="52"/>
      <c r="F354" s="52"/>
      <c r="G354" s="52"/>
      <c r="H354" s="52"/>
      <c r="I354" s="52"/>
      <c r="J354" s="52"/>
      <c r="K354" s="52"/>
    </row>
    <row r="355" spans="2:11" ht="14.25" x14ac:dyDescent="0.2">
      <c r="B355" s="52"/>
      <c r="C355" s="52"/>
      <c r="D355" s="52"/>
      <c r="E355" s="52"/>
      <c r="F355" s="52"/>
      <c r="G355" s="52"/>
      <c r="H355" s="52"/>
      <c r="I355" s="52"/>
      <c r="J355" s="52"/>
      <c r="K355" s="52"/>
    </row>
    <row r="356" spans="2:11" ht="14.25" x14ac:dyDescent="0.2">
      <c r="B356" s="52"/>
      <c r="C356" s="52"/>
      <c r="D356" s="52"/>
      <c r="E356" s="52"/>
      <c r="F356" s="52"/>
      <c r="G356" s="52"/>
      <c r="H356" s="52"/>
      <c r="I356" s="52"/>
      <c r="J356" s="52"/>
      <c r="K356" s="52"/>
    </row>
    <row r="357" spans="2:11" ht="14.25" x14ac:dyDescent="0.2">
      <c r="B357" s="52"/>
      <c r="C357" s="52"/>
      <c r="D357" s="52"/>
      <c r="E357" s="52"/>
      <c r="F357" s="52"/>
      <c r="G357" s="52"/>
      <c r="H357" s="52"/>
      <c r="I357" s="52"/>
      <c r="J357" s="52"/>
      <c r="K357" s="52"/>
    </row>
    <row r="358" spans="2:11" ht="14.25" x14ac:dyDescent="0.2">
      <c r="B358" s="52"/>
      <c r="C358" s="52"/>
      <c r="D358" s="52"/>
      <c r="E358" s="52"/>
      <c r="F358" s="52"/>
      <c r="G358" s="52"/>
      <c r="H358" s="52"/>
      <c r="I358" s="52"/>
      <c r="J358" s="52"/>
      <c r="K358" s="52"/>
    </row>
    <row r="359" spans="2:11" ht="14.25" x14ac:dyDescent="0.2">
      <c r="B359" s="52"/>
      <c r="C359" s="52"/>
      <c r="D359" s="52"/>
      <c r="E359" s="52"/>
      <c r="F359" s="52"/>
      <c r="G359" s="52"/>
      <c r="H359" s="52"/>
      <c r="I359" s="52"/>
      <c r="J359" s="52"/>
      <c r="K359" s="52"/>
    </row>
    <row r="360" spans="2:11" ht="14.25" x14ac:dyDescent="0.2">
      <c r="B360" s="52"/>
      <c r="C360" s="52"/>
      <c r="D360" s="52"/>
      <c r="E360" s="52"/>
      <c r="F360" s="52"/>
      <c r="G360" s="52"/>
      <c r="H360" s="52"/>
      <c r="I360" s="52"/>
      <c r="J360" s="52"/>
      <c r="K360" s="52"/>
    </row>
    <row r="361" spans="2:11" ht="14.25" x14ac:dyDescent="0.2">
      <c r="B361" s="52"/>
      <c r="C361" s="52"/>
      <c r="D361" s="52"/>
      <c r="E361" s="52"/>
      <c r="F361" s="52"/>
      <c r="G361" s="52"/>
      <c r="H361" s="52"/>
      <c r="I361" s="52"/>
      <c r="J361" s="52"/>
      <c r="K361" s="52"/>
    </row>
    <row r="362" spans="2:11" ht="14.25" x14ac:dyDescent="0.2">
      <c r="B362" s="52"/>
      <c r="C362" s="52"/>
      <c r="D362" s="52"/>
      <c r="E362" s="52"/>
      <c r="F362" s="52"/>
      <c r="G362" s="52"/>
      <c r="H362" s="52"/>
      <c r="I362" s="52"/>
      <c r="J362" s="52"/>
      <c r="K362" s="52"/>
    </row>
    <row r="363" spans="2:11" ht="14.25" x14ac:dyDescent="0.2">
      <c r="B363" s="52"/>
      <c r="C363" s="52"/>
      <c r="D363" s="52"/>
      <c r="E363" s="52"/>
      <c r="F363" s="52"/>
      <c r="G363" s="52"/>
      <c r="H363" s="52"/>
      <c r="I363" s="52"/>
      <c r="J363" s="52"/>
      <c r="K363" s="52"/>
    </row>
    <row r="364" spans="2:11" ht="14.25" x14ac:dyDescent="0.2">
      <c r="B364" s="52"/>
      <c r="C364" s="52"/>
      <c r="D364" s="52"/>
      <c r="E364" s="52"/>
      <c r="F364" s="52"/>
      <c r="G364" s="52"/>
      <c r="H364" s="52"/>
      <c r="I364" s="52"/>
      <c r="J364" s="52"/>
      <c r="K364" s="52"/>
    </row>
    <row r="365" spans="2:11" ht="14.25" x14ac:dyDescent="0.2">
      <c r="B365" s="52"/>
      <c r="C365" s="52"/>
      <c r="D365" s="52"/>
      <c r="E365" s="52"/>
      <c r="F365" s="52"/>
      <c r="G365" s="52"/>
      <c r="H365" s="52"/>
      <c r="I365" s="52"/>
      <c r="J365" s="52"/>
      <c r="K365" s="52"/>
    </row>
    <row r="366" spans="2:11" ht="14.25" x14ac:dyDescent="0.2">
      <c r="B366" s="52"/>
      <c r="C366" s="52"/>
      <c r="D366" s="52"/>
      <c r="E366" s="52"/>
      <c r="F366" s="52"/>
      <c r="G366" s="52"/>
      <c r="H366" s="52"/>
      <c r="I366" s="52"/>
      <c r="J366" s="52"/>
      <c r="K366" s="52"/>
    </row>
    <row r="367" spans="2:11" ht="14.25" x14ac:dyDescent="0.2">
      <c r="B367" s="52"/>
      <c r="C367" s="52"/>
      <c r="D367" s="52"/>
      <c r="E367" s="52"/>
      <c r="F367" s="52"/>
      <c r="G367" s="52"/>
      <c r="H367" s="52"/>
      <c r="I367" s="52"/>
      <c r="J367" s="52"/>
      <c r="K367" s="52"/>
    </row>
    <row r="368" spans="2:11" ht="14.25" x14ac:dyDescent="0.2">
      <c r="B368" s="52"/>
      <c r="C368" s="52"/>
      <c r="D368" s="52"/>
      <c r="E368" s="52"/>
      <c r="F368" s="52"/>
      <c r="G368" s="52"/>
      <c r="H368" s="52"/>
      <c r="I368" s="52"/>
      <c r="J368" s="52"/>
      <c r="K368" s="52"/>
    </row>
    <row r="369" spans="2:11" ht="14.25" x14ac:dyDescent="0.2">
      <c r="B369" s="52"/>
      <c r="C369" s="52"/>
      <c r="D369" s="52"/>
      <c r="E369" s="52"/>
      <c r="F369" s="52"/>
      <c r="G369" s="52"/>
      <c r="H369" s="52"/>
      <c r="I369" s="52"/>
      <c r="J369" s="52"/>
      <c r="K369" s="52"/>
    </row>
    <row r="370" spans="2:11" ht="14.25" x14ac:dyDescent="0.2">
      <c r="B370" s="52"/>
      <c r="C370" s="52"/>
      <c r="D370" s="52"/>
      <c r="E370" s="52"/>
      <c r="F370" s="52"/>
      <c r="G370" s="52"/>
      <c r="H370" s="52"/>
      <c r="I370" s="52"/>
      <c r="J370" s="52"/>
      <c r="K370" s="52"/>
    </row>
    <row r="371" spans="2:11" ht="14.25" x14ac:dyDescent="0.2">
      <c r="B371" s="52"/>
      <c r="C371" s="52"/>
      <c r="D371" s="52"/>
      <c r="E371" s="52"/>
      <c r="F371" s="52"/>
      <c r="G371" s="52"/>
      <c r="H371" s="52"/>
      <c r="I371" s="52"/>
      <c r="J371" s="52"/>
      <c r="K371" s="52"/>
    </row>
    <row r="372" spans="2:11" ht="14.25" x14ac:dyDescent="0.2">
      <c r="B372" s="52"/>
      <c r="C372" s="52"/>
      <c r="D372" s="52"/>
      <c r="E372" s="52"/>
      <c r="F372" s="52"/>
      <c r="G372" s="52"/>
      <c r="H372" s="52"/>
      <c r="I372" s="52"/>
      <c r="J372" s="52"/>
      <c r="K372" s="52"/>
    </row>
    <row r="373" spans="2:11" ht="14.25" x14ac:dyDescent="0.2">
      <c r="B373" s="52"/>
      <c r="C373" s="52"/>
      <c r="D373" s="52"/>
      <c r="E373" s="52"/>
      <c r="F373" s="52"/>
      <c r="G373" s="52"/>
      <c r="H373" s="52"/>
      <c r="I373" s="52"/>
      <c r="J373" s="52"/>
      <c r="K373" s="52"/>
    </row>
    <row r="374" spans="2:11" ht="14.25" x14ac:dyDescent="0.2">
      <c r="B374" s="52"/>
      <c r="C374" s="52"/>
      <c r="D374" s="52"/>
      <c r="E374" s="52"/>
      <c r="F374" s="52"/>
      <c r="G374" s="52"/>
      <c r="H374" s="52"/>
      <c r="I374" s="52"/>
      <c r="J374" s="52"/>
      <c r="K374" s="52"/>
    </row>
    <row r="375" spans="2:11" ht="14.25" x14ac:dyDescent="0.2">
      <c r="B375" s="52"/>
      <c r="C375" s="52"/>
      <c r="D375" s="52"/>
      <c r="E375" s="52"/>
      <c r="F375" s="52"/>
      <c r="G375" s="52"/>
      <c r="H375" s="52"/>
      <c r="I375" s="52"/>
      <c r="J375" s="52"/>
      <c r="K375" s="52"/>
    </row>
    <row r="376" spans="2:11" ht="14.25" x14ac:dyDescent="0.2">
      <c r="B376" s="52"/>
      <c r="C376" s="52"/>
      <c r="D376" s="52"/>
      <c r="E376" s="52"/>
      <c r="F376" s="52"/>
      <c r="G376" s="52"/>
      <c r="H376" s="52"/>
      <c r="I376" s="52"/>
      <c r="J376" s="52"/>
      <c r="K376" s="52"/>
    </row>
    <row r="377" spans="2:11" ht="14.25" x14ac:dyDescent="0.2">
      <c r="B377" s="52"/>
      <c r="C377" s="52"/>
      <c r="D377" s="52"/>
      <c r="E377" s="52"/>
      <c r="F377" s="52"/>
      <c r="G377" s="52"/>
      <c r="H377" s="52"/>
      <c r="I377" s="52"/>
      <c r="J377" s="52"/>
      <c r="K377" s="52"/>
    </row>
    <row r="378" spans="2:11" ht="14.25" x14ac:dyDescent="0.2">
      <c r="B378" s="52"/>
      <c r="C378" s="52"/>
      <c r="D378" s="52"/>
      <c r="E378" s="52"/>
      <c r="F378" s="52"/>
      <c r="G378" s="52"/>
      <c r="H378" s="52"/>
      <c r="I378" s="52"/>
      <c r="J378" s="52"/>
      <c r="K378" s="52"/>
    </row>
    <row r="379" spans="2:11" ht="14.25" x14ac:dyDescent="0.2">
      <c r="B379" s="52"/>
      <c r="C379" s="52"/>
      <c r="D379" s="52"/>
      <c r="E379" s="52"/>
      <c r="F379" s="52"/>
      <c r="G379" s="52"/>
      <c r="H379" s="52"/>
      <c r="I379" s="52"/>
      <c r="J379" s="52"/>
      <c r="K379" s="52"/>
    </row>
    <row r="380" spans="2:11" ht="14.25" x14ac:dyDescent="0.2">
      <c r="B380" s="52"/>
      <c r="C380" s="52"/>
      <c r="D380" s="52"/>
      <c r="E380" s="52"/>
      <c r="F380" s="52"/>
      <c r="G380" s="52"/>
      <c r="H380" s="52"/>
      <c r="I380" s="52"/>
      <c r="J380" s="52"/>
      <c r="K380" s="52"/>
    </row>
    <row r="381" spans="2:11" ht="14.25" x14ac:dyDescent="0.2">
      <c r="B381" s="52"/>
      <c r="C381" s="52"/>
      <c r="D381" s="52"/>
      <c r="E381" s="52"/>
      <c r="F381" s="52"/>
      <c r="G381" s="52"/>
      <c r="H381" s="52"/>
      <c r="I381" s="52"/>
      <c r="J381" s="52"/>
      <c r="K381" s="52"/>
    </row>
    <row r="382" spans="2:11" ht="14.25" x14ac:dyDescent="0.2">
      <c r="B382" s="52"/>
      <c r="C382" s="52"/>
      <c r="D382" s="52"/>
      <c r="E382" s="52"/>
      <c r="F382" s="52"/>
      <c r="G382" s="52"/>
      <c r="H382" s="52"/>
      <c r="I382" s="52"/>
      <c r="J382" s="52"/>
      <c r="K382" s="52"/>
    </row>
    <row r="383" spans="2:11" ht="14.25" x14ac:dyDescent="0.2">
      <c r="B383" s="52"/>
      <c r="C383" s="52"/>
      <c r="D383" s="52"/>
      <c r="E383" s="52"/>
      <c r="F383" s="52"/>
      <c r="G383" s="52"/>
      <c r="H383" s="52"/>
      <c r="I383" s="52"/>
      <c r="J383" s="52"/>
      <c r="K383" s="52"/>
    </row>
    <row r="384" spans="2:11" ht="14.25" x14ac:dyDescent="0.2">
      <c r="B384" s="52"/>
      <c r="C384" s="52"/>
      <c r="D384" s="52"/>
      <c r="E384" s="52"/>
      <c r="F384" s="52"/>
      <c r="G384" s="52"/>
      <c r="H384" s="52"/>
      <c r="I384" s="52"/>
      <c r="J384" s="52"/>
      <c r="K384" s="52"/>
    </row>
    <row r="385" spans="2:11" ht="14.25" x14ac:dyDescent="0.2">
      <c r="B385" s="52"/>
      <c r="C385" s="52"/>
      <c r="D385" s="52"/>
      <c r="E385" s="52"/>
      <c r="F385" s="52"/>
      <c r="G385" s="52"/>
      <c r="H385" s="52"/>
      <c r="I385" s="52"/>
      <c r="J385" s="52"/>
      <c r="K385" s="52"/>
    </row>
    <row r="386" spans="2:11" ht="14.25" x14ac:dyDescent="0.2">
      <c r="B386" s="52"/>
      <c r="C386" s="52"/>
      <c r="D386" s="52"/>
      <c r="E386" s="52"/>
      <c r="F386" s="52"/>
      <c r="G386" s="52"/>
      <c r="H386" s="52"/>
      <c r="I386" s="52"/>
      <c r="J386" s="52"/>
      <c r="K386" s="52"/>
    </row>
    <row r="387" spans="2:11" ht="14.25" x14ac:dyDescent="0.2">
      <c r="B387" s="52"/>
      <c r="C387" s="52"/>
      <c r="D387" s="52"/>
      <c r="E387" s="52"/>
      <c r="F387" s="52"/>
      <c r="G387" s="52"/>
      <c r="H387" s="52"/>
      <c r="I387" s="52"/>
      <c r="J387" s="52"/>
      <c r="K387" s="52"/>
    </row>
    <row r="388" spans="2:11" ht="14.25" x14ac:dyDescent="0.2">
      <c r="B388" s="52"/>
      <c r="C388" s="52"/>
      <c r="D388" s="52"/>
      <c r="E388" s="52"/>
      <c r="F388" s="52"/>
      <c r="G388" s="52"/>
      <c r="H388" s="52"/>
      <c r="I388" s="52"/>
      <c r="J388" s="52"/>
      <c r="K388" s="52"/>
    </row>
    <row r="389" spans="2:11" ht="14.25" x14ac:dyDescent="0.2">
      <c r="B389" s="52"/>
      <c r="C389" s="52"/>
      <c r="D389" s="52"/>
      <c r="E389" s="52"/>
      <c r="F389" s="52"/>
      <c r="G389" s="52"/>
      <c r="H389" s="52"/>
      <c r="I389" s="52"/>
      <c r="J389" s="52"/>
      <c r="K389" s="52"/>
    </row>
    <row r="390" spans="2:11" ht="14.25" x14ac:dyDescent="0.2">
      <c r="B390" s="52"/>
      <c r="C390" s="52"/>
      <c r="D390" s="52"/>
      <c r="E390" s="52"/>
      <c r="F390" s="52"/>
      <c r="G390" s="52"/>
      <c r="H390" s="52"/>
      <c r="I390" s="52"/>
      <c r="J390" s="52"/>
      <c r="K390" s="52"/>
    </row>
    <row r="391" spans="2:11" ht="14.25" x14ac:dyDescent="0.2">
      <c r="B391" s="52"/>
      <c r="C391" s="52"/>
      <c r="D391" s="52"/>
      <c r="E391" s="52"/>
      <c r="F391" s="52"/>
      <c r="G391" s="52"/>
      <c r="H391" s="52"/>
      <c r="I391" s="52"/>
      <c r="J391" s="52"/>
      <c r="K391" s="52"/>
    </row>
    <row r="392" spans="2:11" ht="14.25" x14ac:dyDescent="0.2">
      <c r="B392" s="52"/>
      <c r="C392" s="52"/>
      <c r="D392" s="52"/>
      <c r="E392" s="52"/>
      <c r="F392" s="52"/>
      <c r="G392" s="52"/>
      <c r="H392" s="52"/>
      <c r="I392" s="52"/>
      <c r="J392" s="52"/>
      <c r="K392" s="52"/>
    </row>
    <row r="393" spans="2:11" ht="14.25" x14ac:dyDescent="0.2">
      <c r="B393" s="52"/>
      <c r="C393" s="52"/>
      <c r="D393" s="52"/>
      <c r="E393" s="52"/>
      <c r="F393" s="52"/>
      <c r="G393" s="52"/>
      <c r="H393" s="52"/>
      <c r="I393" s="52"/>
      <c r="J393" s="52"/>
      <c r="K393" s="52"/>
    </row>
    <row r="394" spans="2:11" ht="14.25" x14ac:dyDescent="0.2">
      <c r="B394" s="52"/>
      <c r="C394" s="52"/>
      <c r="D394" s="52"/>
      <c r="E394" s="52"/>
      <c r="F394" s="52"/>
      <c r="G394" s="52"/>
      <c r="H394" s="52"/>
      <c r="I394" s="52"/>
      <c r="J394" s="52"/>
      <c r="K394" s="52"/>
    </row>
    <row r="395" spans="2:11" ht="14.25" x14ac:dyDescent="0.2">
      <c r="B395" s="52"/>
      <c r="C395" s="52"/>
      <c r="D395" s="52"/>
      <c r="E395" s="52"/>
      <c r="F395" s="52"/>
      <c r="G395" s="52"/>
      <c r="H395" s="52"/>
      <c r="I395" s="52"/>
      <c r="J395" s="52"/>
      <c r="K395" s="52"/>
    </row>
    <row r="396" spans="2:11" ht="14.25" x14ac:dyDescent="0.2">
      <c r="B396" s="52"/>
      <c r="C396" s="52"/>
      <c r="D396" s="52"/>
      <c r="E396" s="52"/>
      <c r="F396" s="52"/>
      <c r="G396" s="52"/>
      <c r="H396" s="52"/>
      <c r="I396" s="52"/>
      <c r="J396" s="52"/>
      <c r="K396" s="52"/>
    </row>
    <row r="397" spans="2:11" ht="14.25" x14ac:dyDescent="0.2">
      <c r="B397" s="52"/>
      <c r="C397" s="52"/>
      <c r="D397" s="52"/>
      <c r="E397" s="52"/>
      <c r="F397" s="52"/>
      <c r="G397" s="52"/>
      <c r="H397" s="52"/>
      <c r="I397" s="52"/>
      <c r="J397" s="52"/>
      <c r="K397" s="52"/>
    </row>
    <row r="398" spans="2:11" ht="14.25" x14ac:dyDescent="0.2">
      <c r="B398" s="52"/>
      <c r="C398" s="52"/>
      <c r="D398" s="52"/>
      <c r="E398" s="52"/>
      <c r="F398" s="52"/>
      <c r="G398" s="52"/>
      <c r="H398" s="52"/>
      <c r="I398" s="52"/>
      <c r="J398" s="52"/>
      <c r="K398" s="52"/>
    </row>
    <row r="399" spans="2:11" ht="14.25" x14ac:dyDescent="0.2">
      <c r="B399" s="52"/>
      <c r="C399" s="52"/>
      <c r="D399" s="52"/>
      <c r="E399" s="52"/>
      <c r="F399" s="52"/>
      <c r="G399" s="52"/>
      <c r="H399" s="52"/>
      <c r="I399" s="52"/>
      <c r="J399" s="52"/>
      <c r="K399" s="52"/>
    </row>
    <row r="400" spans="2:11" ht="14.25" x14ac:dyDescent="0.2">
      <c r="B400" s="52"/>
      <c r="C400" s="52"/>
      <c r="D400" s="52"/>
      <c r="E400" s="52"/>
      <c r="F400" s="52"/>
      <c r="G400" s="52"/>
      <c r="H400" s="52"/>
      <c r="I400" s="52"/>
      <c r="J400" s="52"/>
      <c r="K400" s="52"/>
    </row>
    <row r="401" spans="2:11" ht="14.25" x14ac:dyDescent="0.2">
      <c r="B401" s="52"/>
      <c r="C401" s="52"/>
      <c r="D401" s="52"/>
      <c r="E401" s="52"/>
      <c r="F401" s="52"/>
      <c r="G401" s="52"/>
      <c r="H401" s="52"/>
      <c r="I401" s="52"/>
      <c r="J401" s="52"/>
      <c r="K401" s="52"/>
    </row>
    <row r="402" spans="2:11" ht="14.25" x14ac:dyDescent="0.2">
      <c r="B402" s="52"/>
      <c r="C402" s="52"/>
      <c r="D402" s="52"/>
      <c r="E402" s="52"/>
      <c r="F402" s="52"/>
      <c r="G402" s="52"/>
      <c r="H402" s="52"/>
      <c r="I402" s="52"/>
      <c r="J402" s="52"/>
      <c r="K402" s="52"/>
    </row>
    <row r="403" spans="2:11" ht="14.25" x14ac:dyDescent="0.2">
      <c r="B403" s="52"/>
      <c r="C403" s="52"/>
      <c r="D403" s="52"/>
      <c r="E403" s="52"/>
      <c r="F403" s="52"/>
      <c r="G403" s="52"/>
      <c r="H403" s="52"/>
      <c r="I403" s="52"/>
      <c r="J403" s="52"/>
      <c r="K403" s="52"/>
    </row>
    <row r="404" spans="2:11" ht="14.25" x14ac:dyDescent="0.2">
      <c r="B404" s="52"/>
      <c r="C404" s="52"/>
      <c r="D404" s="52"/>
      <c r="E404" s="52"/>
      <c r="F404" s="52"/>
      <c r="G404" s="52"/>
      <c r="H404" s="52"/>
      <c r="I404" s="52"/>
      <c r="J404" s="52"/>
      <c r="K404" s="52"/>
    </row>
    <row r="405" spans="2:11" ht="14.25" x14ac:dyDescent="0.2">
      <c r="B405" s="52"/>
      <c r="C405" s="52"/>
      <c r="D405" s="52"/>
      <c r="E405" s="52"/>
      <c r="F405" s="52"/>
      <c r="G405" s="52"/>
      <c r="H405" s="52"/>
      <c r="I405" s="52"/>
      <c r="J405" s="52"/>
      <c r="K405" s="52"/>
    </row>
    <row r="406" spans="2:11" ht="14.25" x14ac:dyDescent="0.2">
      <c r="B406" s="52"/>
      <c r="C406" s="52"/>
      <c r="D406" s="52"/>
      <c r="E406" s="52"/>
      <c r="F406" s="52"/>
      <c r="G406" s="52"/>
      <c r="H406" s="52"/>
      <c r="I406" s="52"/>
      <c r="J406" s="52"/>
      <c r="K406" s="52"/>
    </row>
    <row r="407" spans="2:11" ht="14.25" x14ac:dyDescent="0.2">
      <c r="B407" s="52"/>
      <c r="C407" s="52"/>
      <c r="D407" s="52"/>
      <c r="E407" s="52"/>
      <c r="F407" s="52"/>
      <c r="G407" s="52"/>
      <c r="H407" s="52"/>
      <c r="I407" s="52"/>
      <c r="J407" s="52"/>
      <c r="K407" s="52"/>
    </row>
    <row r="408" spans="2:11" ht="14.25" x14ac:dyDescent="0.2">
      <c r="B408" s="52"/>
      <c r="C408" s="52"/>
      <c r="D408" s="52"/>
      <c r="E408" s="52"/>
      <c r="F408" s="52"/>
      <c r="G408" s="52"/>
      <c r="H408" s="52"/>
      <c r="I408" s="52"/>
      <c r="J408" s="52"/>
      <c r="K408" s="52"/>
    </row>
    <row r="409" spans="2:11" ht="14.25" x14ac:dyDescent="0.2">
      <c r="B409" s="52"/>
      <c r="C409" s="52"/>
      <c r="D409" s="52"/>
      <c r="E409" s="52"/>
      <c r="F409" s="52"/>
      <c r="G409" s="52"/>
      <c r="H409" s="52"/>
      <c r="I409" s="52"/>
      <c r="J409" s="52"/>
      <c r="K409" s="52"/>
    </row>
    <row r="410" spans="2:11" ht="14.25" x14ac:dyDescent="0.2">
      <c r="B410" s="52"/>
      <c r="C410" s="52"/>
      <c r="D410" s="52"/>
      <c r="E410" s="52"/>
      <c r="F410" s="52"/>
      <c r="G410" s="52"/>
      <c r="H410" s="52"/>
      <c r="I410" s="52"/>
      <c r="J410" s="52"/>
      <c r="K410" s="52"/>
    </row>
    <row r="411" spans="2:11" ht="14.25" x14ac:dyDescent="0.2">
      <c r="B411" s="52"/>
      <c r="C411" s="52"/>
      <c r="D411" s="52"/>
      <c r="E411" s="52"/>
      <c r="F411" s="52"/>
      <c r="G411" s="52"/>
      <c r="H411" s="52"/>
      <c r="I411" s="52"/>
      <c r="J411" s="52"/>
      <c r="K411" s="52"/>
    </row>
    <row r="412" spans="2:11" ht="14.25" x14ac:dyDescent="0.2">
      <c r="B412" s="52"/>
      <c r="C412" s="52"/>
      <c r="D412" s="52"/>
      <c r="E412" s="52"/>
      <c r="F412" s="52"/>
      <c r="G412" s="52"/>
      <c r="H412" s="52"/>
      <c r="I412" s="52"/>
      <c r="J412" s="52"/>
      <c r="K412" s="52"/>
    </row>
    <row r="413" spans="2:11" ht="14.25" x14ac:dyDescent="0.2">
      <c r="B413" s="52"/>
      <c r="C413" s="52"/>
      <c r="D413" s="52"/>
      <c r="E413" s="52"/>
      <c r="F413" s="52"/>
      <c r="G413" s="52"/>
      <c r="H413" s="52"/>
      <c r="I413" s="52"/>
      <c r="J413" s="52"/>
      <c r="K413" s="52"/>
    </row>
    <row r="414" spans="2:11" ht="14.25" x14ac:dyDescent="0.2">
      <c r="B414" s="52"/>
      <c r="C414" s="52"/>
      <c r="D414" s="52"/>
      <c r="E414" s="52"/>
      <c r="F414" s="52"/>
      <c r="G414" s="52"/>
      <c r="H414" s="52"/>
      <c r="I414" s="52"/>
      <c r="J414" s="52"/>
      <c r="K414" s="52"/>
    </row>
    <row r="415" spans="2:11" ht="14.25" x14ac:dyDescent="0.2">
      <c r="B415" s="52"/>
      <c r="C415" s="52"/>
      <c r="D415" s="52"/>
      <c r="E415" s="52"/>
      <c r="F415" s="52"/>
      <c r="G415" s="52"/>
      <c r="H415" s="52"/>
      <c r="I415" s="52"/>
      <c r="J415" s="52"/>
      <c r="K415" s="52"/>
    </row>
    <row r="416" spans="2:11" ht="14.25" x14ac:dyDescent="0.2">
      <c r="B416" s="52"/>
      <c r="C416" s="52"/>
      <c r="D416" s="52"/>
      <c r="E416" s="52"/>
      <c r="F416" s="52"/>
      <c r="G416" s="52"/>
      <c r="H416" s="52"/>
      <c r="I416" s="52"/>
      <c r="J416" s="52"/>
      <c r="K416" s="52"/>
    </row>
    <row r="417" spans="2:11" ht="14.25" x14ac:dyDescent="0.2">
      <c r="B417" s="52"/>
      <c r="C417" s="52"/>
      <c r="D417" s="52"/>
      <c r="E417" s="52"/>
      <c r="F417" s="52"/>
      <c r="G417" s="52"/>
      <c r="H417" s="52"/>
      <c r="I417" s="52"/>
      <c r="J417" s="52"/>
      <c r="K417" s="52"/>
    </row>
    <row r="418" spans="2:11" ht="14.25" x14ac:dyDescent="0.2">
      <c r="B418" s="52"/>
      <c r="C418" s="52"/>
      <c r="D418" s="52"/>
      <c r="E418" s="52"/>
      <c r="F418" s="52"/>
      <c r="G418" s="52"/>
      <c r="H418" s="52"/>
      <c r="I418" s="52"/>
      <c r="J418" s="52"/>
      <c r="K418" s="52"/>
    </row>
    <row r="419" spans="2:11" ht="14.25" x14ac:dyDescent="0.2">
      <c r="B419" s="52"/>
      <c r="C419" s="52"/>
      <c r="D419" s="52"/>
      <c r="E419" s="52"/>
      <c r="F419" s="52"/>
      <c r="G419" s="52"/>
      <c r="H419" s="52"/>
      <c r="I419" s="52"/>
      <c r="J419" s="52"/>
      <c r="K419" s="52"/>
    </row>
    <row r="420" spans="2:11" ht="14.25" x14ac:dyDescent="0.2">
      <c r="B420" s="52"/>
      <c r="C420" s="52"/>
      <c r="D420" s="52"/>
      <c r="E420" s="52"/>
      <c r="F420" s="52"/>
      <c r="G420" s="52"/>
      <c r="H420" s="52"/>
      <c r="I420" s="52"/>
      <c r="J420" s="52"/>
      <c r="K420" s="52"/>
    </row>
    <row r="421" spans="2:11" ht="14.25" x14ac:dyDescent="0.2">
      <c r="B421" s="52"/>
      <c r="C421" s="52"/>
      <c r="D421" s="52"/>
      <c r="E421" s="52"/>
      <c r="F421" s="52"/>
      <c r="G421" s="52"/>
      <c r="H421" s="52"/>
      <c r="I421" s="52"/>
      <c r="J421" s="52"/>
      <c r="K421" s="52"/>
    </row>
    <row r="422" spans="2:11" ht="14.25" x14ac:dyDescent="0.2">
      <c r="B422" s="52"/>
      <c r="C422" s="52"/>
      <c r="D422" s="52"/>
      <c r="E422" s="52"/>
      <c r="F422" s="52"/>
      <c r="G422" s="52"/>
      <c r="H422" s="52"/>
      <c r="I422" s="52"/>
      <c r="J422" s="52"/>
      <c r="K422" s="52"/>
    </row>
    <row r="423" spans="2:11" ht="14.25" x14ac:dyDescent="0.2">
      <c r="B423" s="52"/>
      <c r="C423" s="52"/>
      <c r="D423" s="52"/>
      <c r="E423" s="52"/>
      <c r="F423" s="52"/>
      <c r="G423" s="52"/>
      <c r="H423" s="52"/>
      <c r="I423" s="52"/>
      <c r="J423" s="52"/>
      <c r="K423" s="52"/>
    </row>
    <row r="424" spans="2:11" ht="14.25" x14ac:dyDescent="0.2">
      <c r="B424" s="52"/>
      <c r="C424" s="52"/>
      <c r="D424" s="52"/>
      <c r="E424" s="52"/>
      <c r="F424" s="52"/>
      <c r="G424" s="52"/>
      <c r="H424" s="52"/>
      <c r="I424" s="52"/>
      <c r="J424" s="52"/>
      <c r="K424" s="52"/>
    </row>
    <row r="425" spans="2:11" ht="14.25" x14ac:dyDescent="0.2">
      <c r="B425" s="52"/>
      <c r="C425" s="52"/>
      <c r="D425" s="52"/>
      <c r="E425" s="52"/>
      <c r="F425" s="52"/>
      <c r="G425" s="52"/>
      <c r="H425" s="52"/>
      <c r="I425" s="52"/>
      <c r="J425" s="52"/>
      <c r="K425" s="52"/>
    </row>
  </sheetData>
  <mergeCells count="10">
    <mergeCell ref="H5:H6"/>
    <mergeCell ref="I5:I6"/>
    <mergeCell ref="J5:J6"/>
    <mergeCell ref="K5:K6"/>
    <mergeCell ref="B5:B6"/>
    <mergeCell ref="C5:C6"/>
    <mergeCell ref="D5:D6"/>
    <mergeCell ref="E5:E6"/>
    <mergeCell ref="F5:F6"/>
    <mergeCell ref="G5:G6"/>
  </mergeCells>
  <printOptions horizontalCentered="1" gridLines="1"/>
  <pageMargins left="0.78740157480314965" right="0.78740157480314965" top="1.2598425196850394" bottom="0.98425196850393704" header="0" footer="0"/>
  <pageSetup scale="75" orientation="portrait" verticalDpi="144"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L80"/>
  <sheetViews>
    <sheetView workbookViewId="0"/>
  </sheetViews>
  <sheetFormatPr baseColWidth="10" defaultColWidth="20.42578125" defaultRowHeight="15" x14ac:dyDescent="0.2"/>
  <cols>
    <col min="1" max="1" width="1.7109375" style="186" customWidth="1"/>
    <col min="2" max="2" width="8.140625" style="211" customWidth="1"/>
    <col min="3" max="3" width="20.85546875" style="211" customWidth="1"/>
    <col min="4" max="4" width="11" style="211" customWidth="1"/>
    <col min="5" max="5" width="46.7109375" style="186" customWidth="1"/>
    <col min="6" max="6" width="12.28515625" style="186" customWidth="1"/>
    <col min="7" max="7" width="17" style="211" customWidth="1"/>
    <col min="8" max="8" width="20.140625" style="186" bestFit="1" customWidth="1"/>
    <col min="9" max="9" width="25.28515625" style="186" customWidth="1"/>
    <col min="10" max="10" width="4.140625" style="186" customWidth="1"/>
    <col min="11" max="11" width="22.85546875" style="292" customWidth="1"/>
    <col min="12" max="12" width="25.42578125" style="186" bestFit="1" customWidth="1"/>
    <col min="13" max="16384" width="20.42578125" style="186"/>
  </cols>
  <sheetData>
    <row r="1" spans="2:12" ht="71.25" customHeight="1" thickBot="1" x14ac:dyDescent="0.25">
      <c r="B1" s="952"/>
      <c r="C1" s="952"/>
      <c r="D1" s="952"/>
      <c r="E1" s="952"/>
      <c r="F1" s="952"/>
      <c r="G1" s="952"/>
      <c r="H1" s="952"/>
      <c r="I1" s="952"/>
    </row>
    <row r="2" spans="2:12" ht="35.25" customHeight="1" x14ac:dyDescent="0.2">
      <c r="B2" s="953" t="s">
        <v>51</v>
      </c>
      <c r="C2" s="954"/>
      <c r="D2" s="954"/>
      <c r="E2" s="955"/>
      <c r="F2" s="955"/>
      <c r="G2" s="955"/>
      <c r="H2" s="955"/>
      <c r="I2" s="956"/>
    </row>
    <row r="3" spans="2:12" ht="35.25" customHeight="1" thickBot="1" x14ac:dyDescent="0.25">
      <c r="B3" s="957" t="s">
        <v>52</v>
      </c>
      <c r="C3" s="958"/>
      <c r="D3" s="958"/>
      <c r="E3" s="959"/>
      <c r="F3" s="959"/>
      <c r="G3" s="959"/>
      <c r="H3" s="959"/>
      <c r="I3" s="960"/>
    </row>
    <row r="4" spans="2:12" ht="35.25" customHeight="1" x14ac:dyDescent="0.2">
      <c r="B4" s="953" t="s">
        <v>53</v>
      </c>
      <c r="C4" s="954"/>
      <c r="D4" s="954"/>
      <c r="E4" s="955"/>
      <c r="F4" s="955"/>
      <c r="G4" s="955"/>
      <c r="H4" s="955"/>
      <c r="I4" s="956"/>
      <c r="K4" s="293"/>
    </row>
    <row r="5" spans="2:12" ht="35.25" customHeight="1" x14ac:dyDescent="0.2">
      <c r="B5" s="961" t="s">
        <v>54</v>
      </c>
      <c r="C5" s="962"/>
      <c r="D5" s="962"/>
      <c r="E5" s="962"/>
      <c r="F5" s="962"/>
      <c r="G5" s="962" t="s">
        <v>55</v>
      </c>
      <c r="H5" s="962"/>
      <c r="I5" s="963"/>
    </row>
    <row r="6" spans="2:12" ht="33" customHeight="1" x14ac:dyDescent="0.2">
      <c r="B6" s="276" t="s">
        <v>56</v>
      </c>
      <c r="C6" s="964" t="s">
        <v>57</v>
      </c>
      <c r="D6" s="965"/>
      <c r="E6" s="277" t="s">
        <v>58</v>
      </c>
      <c r="F6" s="277" t="s">
        <v>59</v>
      </c>
      <c r="G6" s="277" t="s">
        <v>46</v>
      </c>
      <c r="H6" s="277" t="s">
        <v>60</v>
      </c>
      <c r="I6" s="278" t="s">
        <v>61</v>
      </c>
    </row>
    <row r="7" spans="2:12" ht="15.75" x14ac:dyDescent="0.25">
      <c r="B7" s="294"/>
      <c r="C7" s="459"/>
      <c r="D7" s="459"/>
      <c r="E7" s="280" t="s">
        <v>62</v>
      </c>
      <c r="F7" s="280"/>
      <c r="G7" s="295"/>
      <c r="H7" s="296"/>
      <c r="I7" s="297"/>
    </row>
    <row r="8" spans="2:12" ht="30" x14ac:dyDescent="0.2">
      <c r="B8" s="258" t="s">
        <v>63</v>
      </c>
      <c r="C8" s="461" t="s">
        <v>64</v>
      </c>
      <c r="D8" s="461">
        <v>210</v>
      </c>
      <c r="E8" s="557" t="str">
        <f>CANTIDADES!B11</f>
        <v>Excavación sin clasificar de la explanación, canales y prestamos. No incluye botada.</v>
      </c>
      <c r="F8" s="253" t="s">
        <v>65</v>
      </c>
      <c r="G8" s="185">
        <f>CANTIDADES!G11</f>
        <v>1798</v>
      </c>
      <c r="H8" s="785" t="e">
        <f>ROUND(#REF!/(1+#REF!),0)</f>
        <v>#REF!</v>
      </c>
      <c r="I8" s="301" t="e">
        <f>G8*H8</f>
        <v>#REF!</v>
      </c>
      <c r="K8" s="550" t="e">
        <f t="shared" ref="K8:K16" si="0">+I8*$K$63</f>
        <v>#REF!</v>
      </c>
    </row>
    <row r="9" spans="2:12" ht="30" x14ac:dyDescent="0.2">
      <c r="B9" s="298" t="s">
        <v>66</v>
      </c>
      <c r="C9" s="569" t="s">
        <v>67</v>
      </c>
      <c r="D9" s="460" t="s">
        <v>66</v>
      </c>
      <c r="E9" s="299" t="s">
        <v>68</v>
      </c>
      <c r="F9" s="253" t="s">
        <v>65</v>
      </c>
      <c r="G9" s="185">
        <f>+CANTIDADES!G12</f>
        <v>3419</v>
      </c>
      <c r="H9" s="785" t="e">
        <f>ROUND(#REF!/(1+#REF!),0)</f>
        <v>#REF!</v>
      </c>
      <c r="I9" s="301" t="e">
        <f>+H9*G9</f>
        <v>#REF!</v>
      </c>
      <c r="K9" s="550" t="e">
        <f t="shared" si="0"/>
        <v>#REF!</v>
      </c>
    </row>
    <row r="10" spans="2:12" ht="30" x14ac:dyDescent="0.2">
      <c r="B10" s="570" t="s">
        <v>69</v>
      </c>
      <c r="C10" s="571" t="s">
        <v>67</v>
      </c>
      <c r="D10" s="572" t="s">
        <v>69</v>
      </c>
      <c r="E10" s="302" t="s">
        <v>70</v>
      </c>
      <c r="F10" s="253" t="s">
        <v>65</v>
      </c>
      <c r="G10" s="303">
        <f>+CANTIDADES!G14</f>
        <v>816</v>
      </c>
      <c r="H10" s="785" t="e">
        <f>ROUND(#REF!/(1+#REF!),0)</f>
        <v>#REF!</v>
      </c>
      <c r="I10" s="301" t="e">
        <f>+H10*G10</f>
        <v>#REF!</v>
      </c>
      <c r="K10" s="550" t="e">
        <f t="shared" si="0"/>
        <v>#REF!</v>
      </c>
    </row>
    <row r="11" spans="2:12" ht="36.950000000000003" customHeight="1" x14ac:dyDescent="0.2">
      <c r="B11" s="570" t="s">
        <v>71</v>
      </c>
      <c r="C11" s="571" t="s">
        <v>67</v>
      </c>
      <c r="D11" s="572" t="s">
        <v>71</v>
      </c>
      <c r="E11" s="302" t="str">
        <f>CANTIDADES!B23</f>
        <v>Lleno mecánico compactado con material de la excavación</v>
      </c>
      <c r="F11" s="253" t="str">
        <f>F10</f>
        <v>m³</v>
      </c>
      <c r="G11" s="303">
        <f>CANTIDADES!G23</f>
        <v>1798</v>
      </c>
      <c r="H11" s="785" t="e">
        <f>ROUND(#REF!/(1+#REF!),0)</f>
        <v>#REF!</v>
      </c>
      <c r="I11" s="301" t="e">
        <f>+H11*G11</f>
        <v>#REF!</v>
      </c>
      <c r="K11" s="550" t="e">
        <f t="shared" si="0"/>
        <v>#REF!</v>
      </c>
    </row>
    <row r="12" spans="2:12" ht="36" customHeight="1" x14ac:dyDescent="0.2">
      <c r="B12" s="570" t="s">
        <v>72</v>
      </c>
      <c r="C12" s="571" t="s">
        <v>67</v>
      </c>
      <c r="D12" s="572" t="s">
        <v>72</v>
      </c>
      <c r="E12" s="302" t="s">
        <v>73</v>
      </c>
      <c r="F12" s="253" t="s">
        <v>65</v>
      </c>
      <c r="G12" s="303">
        <f>CANTIDADES!G24</f>
        <v>1786</v>
      </c>
      <c r="H12" s="785" t="e">
        <f>ROUND(#REF!/(1+#REF!),0)</f>
        <v>#REF!</v>
      </c>
      <c r="I12" s="301" t="e">
        <f>G12*H12</f>
        <v>#REF!</v>
      </c>
      <c r="K12" s="550" t="e">
        <f t="shared" si="0"/>
        <v>#REF!</v>
      </c>
    </row>
    <row r="13" spans="2:12" ht="30" x14ac:dyDescent="0.2">
      <c r="B13" s="298" t="s">
        <v>74</v>
      </c>
      <c r="C13" s="460" t="s">
        <v>64</v>
      </c>
      <c r="D13" s="460" t="s">
        <v>75</v>
      </c>
      <c r="E13" s="299" t="s">
        <v>76</v>
      </c>
      <c r="F13" s="253" t="s">
        <v>77</v>
      </c>
      <c r="G13" s="185">
        <f>+CANTIDADES!G158</f>
        <v>18</v>
      </c>
      <c r="H13" s="785" t="e">
        <f>ROUND(#REF!/(1+#REF!),0)</f>
        <v>#REF!</v>
      </c>
      <c r="I13" s="301" t="e">
        <f>+H13*G13</f>
        <v>#REF!</v>
      </c>
      <c r="K13" s="550" t="e">
        <f t="shared" si="0"/>
        <v>#REF!</v>
      </c>
    </row>
    <row r="14" spans="2:12" ht="30" x14ac:dyDescent="0.2">
      <c r="B14" s="298" t="s">
        <v>78</v>
      </c>
      <c r="C14" s="460" t="s">
        <v>64</v>
      </c>
      <c r="D14" s="460" t="s">
        <v>79</v>
      </c>
      <c r="E14" s="299" t="s">
        <v>80</v>
      </c>
      <c r="F14" s="253" t="s">
        <v>81</v>
      </c>
      <c r="G14" s="185">
        <f>+CANTIDADES!G26</f>
        <v>25085</v>
      </c>
      <c r="H14" s="785" t="e">
        <f>ROUND(#REF!/(1+#REF!),0)</f>
        <v>#REF!</v>
      </c>
      <c r="I14" s="301" t="e">
        <f>+H14*G14</f>
        <v>#REF!</v>
      </c>
      <c r="K14" s="550" t="e">
        <f t="shared" si="0"/>
        <v>#REF!</v>
      </c>
    </row>
    <row r="15" spans="2:12" ht="30" x14ac:dyDescent="0.2">
      <c r="B15" s="298" t="s">
        <v>82</v>
      </c>
      <c r="C15" s="571" t="s">
        <v>67</v>
      </c>
      <c r="D15" s="460" t="s">
        <v>82</v>
      </c>
      <c r="E15" s="299" t="s">
        <v>83</v>
      </c>
      <c r="F15" s="253" t="s">
        <v>81</v>
      </c>
      <c r="G15" s="185">
        <f>CANTIDADES!G27</f>
        <v>5047</v>
      </c>
      <c r="H15" s="785" t="e">
        <f>ROUND(#REF!/(1+#REF!),0)</f>
        <v>#REF!</v>
      </c>
      <c r="I15" s="301" t="e">
        <f>G15*H15</f>
        <v>#REF!</v>
      </c>
      <c r="K15" s="550" t="e">
        <f t="shared" si="0"/>
        <v>#REF!</v>
      </c>
    </row>
    <row r="16" spans="2:12" s="204" customFormat="1" ht="15.75" x14ac:dyDescent="0.2">
      <c r="B16" s="258"/>
      <c r="C16" s="461"/>
      <c r="D16" s="461"/>
      <c r="E16" s="304" t="s">
        <v>84</v>
      </c>
      <c r="F16" s="189"/>
      <c r="G16" s="187"/>
      <c r="H16" s="305"/>
      <c r="I16" s="176" t="e">
        <f>SUM(I8:I15)</f>
        <v>#REF!</v>
      </c>
      <c r="K16" s="551" t="e">
        <f t="shared" si="0"/>
        <v>#REF!</v>
      </c>
      <c r="L16" s="561" t="e">
        <f>SUM(K8:K15)</f>
        <v>#REF!</v>
      </c>
    </row>
    <row r="17" spans="2:12" ht="15.75" x14ac:dyDescent="0.2">
      <c r="B17" s="306"/>
      <c r="C17" s="462"/>
      <c r="D17" s="462"/>
      <c r="E17" s="281" t="s">
        <v>85</v>
      </c>
      <c r="F17" s="281"/>
      <c r="G17" s="307"/>
      <c r="H17" s="296"/>
      <c r="I17" s="308"/>
      <c r="K17" s="550"/>
    </row>
    <row r="18" spans="2:12" s="309" customFormat="1" ht="51" customHeight="1" x14ac:dyDescent="0.2">
      <c r="B18" s="298" t="s">
        <v>86</v>
      </c>
      <c r="C18" s="460" t="s">
        <v>64</v>
      </c>
      <c r="D18" s="460" t="s">
        <v>87</v>
      </c>
      <c r="E18" s="299" t="str">
        <f>CANTIDADES!B34</f>
        <v>Suministro, colocación, conformación y compactación de material de la zona para afirmado de vías, no incluye transporte.</v>
      </c>
      <c r="F18" s="253" t="s">
        <v>65</v>
      </c>
      <c r="G18" s="185">
        <f>CANTIDADES!G34</f>
        <v>2509</v>
      </c>
      <c r="H18" s="785" t="e">
        <f>ROUND(#REF!/(1+#REF!),0)</f>
        <v>#REF!</v>
      </c>
      <c r="I18" s="301" t="e">
        <f>+H18*G18</f>
        <v>#REF!</v>
      </c>
      <c r="K18" s="550" t="e">
        <f t="shared" ref="K18:K48" si="1">+I18*$K$63</f>
        <v>#REF!</v>
      </c>
    </row>
    <row r="19" spans="2:12" s="309" customFormat="1" ht="51" customHeight="1" x14ac:dyDescent="0.2">
      <c r="B19" s="298" t="s">
        <v>88</v>
      </c>
      <c r="C19" s="460" t="s">
        <v>64</v>
      </c>
      <c r="D19" s="460" t="s">
        <v>89</v>
      </c>
      <c r="E19" s="299" t="s">
        <v>90</v>
      </c>
      <c r="F19" s="253" t="s">
        <v>65</v>
      </c>
      <c r="G19" s="185">
        <f>CANTIDADES!G37</f>
        <v>6171</v>
      </c>
      <c r="H19" s="785" t="e">
        <f>ROUND(#REF!/(1+#REF!),0)</f>
        <v>#REF!</v>
      </c>
      <c r="I19" s="301" t="e">
        <f>+H19*G19</f>
        <v>#REF!</v>
      </c>
      <c r="K19" s="550" t="e">
        <f t="shared" si="1"/>
        <v>#REF!</v>
      </c>
    </row>
    <row r="20" spans="2:12" s="309" customFormat="1" x14ac:dyDescent="0.2">
      <c r="B20" s="298"/>
      <c r="C20" s="460"/>
      <c r="D20" s="460"/>
      <c r="E20" s="299"/>
      <c r="F20" s="253"/>
      <c r="G20" s="185"/>
      <c r="H20" s="300"/>
      <c r="I20" s="301"/>
      <c r="K20" s="550" t="e">
        <f t="shared" si="1"/>
        <v>#REF!</v>
      </c>
    </row>
    <row r="21" spans="2:12" ht="15.75" x14ac:dyDescent="0.2">
      <c r="B21" s="310"/>
      <c r="C21" s="463"/>
      <c r="D21" s="463"/>
      <c r="E21" s="282" t="s">
        <v>91</v>
      </c>
      <c r="F21" s="282"/>
      <c r="G21" s="311"/>
      <c r="H21" s="312"/>
      <c r="I21" s="313" t="e">
        <f>SUM(I18:I19)</f>
        <v>#REF!</v>
      </c>
      <c r="K21" s="551" t="e">
        <f t="shared" si="1"/>
        <v>#REF!</v>
      </c>
      <c r="L21" s="552" t="e">
        <f>SUM(K18:K19)</f>
        <v>#REF!</v>
      </c>
    </row>
    <row r="22" spans="2:12" ht="15.75" x14ac:dyDescent="0.25">
      <c r="B22" s="294"/>
      <c r="C22" s="459"/>
      <c r="D22" s="459"/>
      <c r="E22" s="280" t="s">
        <v>92</v>
      </c>
      <c r="F22" s="280"/>
      <c r="G22" s="296"/>
      <c r="H22" s="296"/>
      <c r="I22" s="314"/>
      <c r="K22" s="550" t="e">
        <f t="shared" si="1"/>
        <v>#REF!</v>
      </c>
    </row>
    <row r="23" spans="2:12" ht="97.5" customHeight="1" x14ac:dyDescent="0.2">
      <c r="B23" s="575" t="s">
        <v>93</v>
      </c>
      <c r="C23" s="464" t="s">
        <v>64</v>
      </c>
      <c r="D23" s="464">
        <v>900</v>
      </c>
      <c r="E23" s="299" t="s">
        <v>94</v>
      </c>
      <c r="F23" s="253" t="s">
        <v>95</v>
      </c>
      <c r="G23" s="185">
        <f>+CANTIDADES!G44</f>
        <v>840961</v>
      </c>
      <c r="H23" s="785" t="e">
        <f>ROUND(#REF!/(1+#REF!),0)</f>
        <v>#REF!</v>
      </c>
      <c r="I23" s="301" t="e">
        <f>+H23*G23</f>
        <v>#REF!</v>
      </c>
      <c r="K23" s="550" t="e">
        <f t="shared" si="1"/>
        <v>#REF!</v>
      </c>
    </row>
    <row r="24" spans="2:12" ht="15.75" x14ac:dyDescent="0.25">
      <c r="B24" s="258"/>
      <c r="C24" s="461"/>
      <c r="D24" s="461"/>
      <c r="E24" s="315" t="s">
        <v>96</v>
      </c>
      <c r="F24" s="283"/>
      <c r="G24" s="185"/>
      <c r="H24" s="316"/>
      <c r="I24" s="176" t="e">
        <f>+SUM(I23:I23)</f>
        <v>#REF!</v>
      </c>
      <c r="K24" s="551" t="e">
        <f t="shared" si="1"/>
        <v>#REF!</v>
      </c>
      <c r="L24" s="552" t="e">
        <f>SUM(K23)</f>
        <v>#REF!</v>
      </c>
    </row>
    <row r="25" spans="2:12" ht="31.5" x14ac:dyDescent="0.2">
      <c r="B25" s="294"/>
      <c r="C25" s="459"/>
      <c r="D25" s="459"/>
      <c r="E25" s="284" t="s">
        <v>97</v>
      </c>
      <c r="F25" s="284"/>
      <c r="G25" s="317"/>
      <c r="H25" s="296"/>
      <c r="I25" s="314"/>
      <c r="K25" s="550" t="e">
        <f t="shared" si="1"/>
        <v>#REF!</v>
      </c>
    </row>
    <row r="26" spans="2:12" ht="42" customHeight="1" x14ac:dyDescent="0.2">
      <c r="B26" s="570" t="s">
        <v>98</v>
      </c>
      <c r="C26" s="465" t="s">
        <v>64</v>
      </c>
      <c r="D26" s="572" t="s">
        <v>99</v>
      </c>
      <c r="E26" s="318" t="s">
        <v>100</v>
      </c>
      <c r="F26" s="285" t="s">
        <v>101</v>
      </c>
      <c r="G26" s="319">
        <f>+CANTIDADES!G48</f>
        <v>32708</v>
      </c>
      <c r="H26" s="320">
        <v>4215</v>
      </c>
      <c r="I26" s="301">
        <f>+H26*G26</f>
        <v>137864220</v>
      </c>
      <c r="K26" s="550" t="e">
        <f t="shared" si="1"/>
        <v>#REF!</v>
      </c>
    </row>
    <row r="27" spans="2:12" ht="15.75" x14ac:dyDescent="0.25">
      <c r="B27" s="258"/>
      <c r="C27" s="461"/>
      <c r="D27" s="461"/>
      <c r="E27" s="315" t="s">
        <v>102</v>
      </c>
      <c r="F27" s="283"/>
      <c r="G27" s="185"/>
      <c r="H27" s="316"/>
      <c r="I27" s="176">
        <f>SUM(I26:I26)</f>
        <v>137864220</v>
      </c>
      <c r="K27" s="551" t="e">
        <f t="shared" si="1"/>
        <v>#REF!</v>
      </c>
      <c r="L27" s="552" t="e">
        <f>SUM(K26)</f>
        <v>#REF!</v>
      </c>
    </row>
    <row r="28" spans="2:12" ht="15.75" x14ac:dyDescent="0.25">
      <c r="B28" s="294"/>
      <c r="C28" s="459"/>
      <c r="D28" s="459"/>
      <c r="E28" s="280" t="s">
        <v>103</v>
      </c>
      <c r="F28" s="280"/>
      <c r="G28" s="296"/>
      <c r="H28" s="296"/>
      <c r="I28" s="314"/>
      <c r="K28" s="550" t="e">
        <f t="shared" si="1"/>
        <v>#REF!</v>
      </c>
    </row>
    <row r="29" spans="2:12" ht="30" x14ac:dyDescent="0.2">
      <c r="B29" s="575" t="s">
        <v>104</v>
      </c>
      <c r="C29" s="464" t="s">
        <v>64</v>
      </c>
      <c r="D29" s="464">
        <v>600</v>
      </c>
      <c r="E29" s="299" t="s">
        <v>105</v>
      </c>
      <c r="F29" s="253" t="s">
        <v>65</v>
      </c>
      <c r="G29" s="185">
        <f>+CANTIDADES!G81</f>
        <v>10</v>
      </c>
      <c r="H29" s="300">
        <v>296866</v>
      </c>
      <c r="I29" s="301">
        <f t="shared" ref="I29:I39" si="2">+H29*G29</f>
        <v>2968660</v>
      </c>
      <c r="K29" s="550" t="e">
        <f t="shared" si="1"/>
        <v>#REF!</v>
      </c>
    </row>
    <row r="30" spans="2:12" ht="45.95" customHeight="1" x14ac:dyDescent="0.2">
      <c r="B30" s="575" t="s">
        <v>106</v>
      </c>
      <c r="C30" s="464" t="s">
        <v>64</v>
      </c>
      <c r="D30" s="464">
        <v>600</v>
      </c>
      <c r="E30" s="299" t="s">
        <v>107</v>
      </c>
      <c r="F30" s="253" t="s">
        <v>65</v>
      </c>
      <c r="G30" s="185">
        <f>+CANTIDADES!G104</f>
        <v>3409</v>
      </c>
      <c r="H30" s="300">
        <v>16311</v>
      </c>
      <c r="I30" s="301">
        <f t="shared" si="2"/>
        <v>55604199</v>
      </c>
      <c r="K30" s="550" t="e">
        <f t="shared" si="1"/>
        <v>#REF!</v>
      </c>
    </row>
    <row r="31" spans="2:12" ht="30" x14ac:dyDescent="0.2">
      <c r="B31" s="575" t="s">
        <v>108</v>
      </c>
      <c r="C31" s="464" t="s">
        <v>64</v>
      </c>
      <c r="D31" s="464">
        <v>630</v>
      </c>
      <c r="E31" s="299" t="s">
        <v>109</v>
      </c>
      <c r="F31" s="253" t="s">
        <v>65</v>
      </c>
      <c r="G31" s="185">
        <f>+CANTIDADES!G111</f>
        <v>293</v>
      </c>
      <c r="H31" s="300">
        <v>651735</v>
      </c>
      <c r="I31" s="301">
        <f t="shared" si="2"/>
        <v>190958355</v>
      </c>
      <c r="K31" s="550" t="e">
        <f t="shared" si="1"/>
        <v>#REF!</v>
      </c>
    </row>
    <row r="32" spans="2:12" x14ac:dyDescent="0.2">
      <c r="B32" s="575" t="s">
        <v>110</v>
      </c>
      <c r="C32" s="464" t="s">
        <v>64</v>
      </c>
      <c r="D32" s="464">
        <v>630</v>
      </c>
      <c r="E32" s="321" t="s">
        <v>111</v>
      </c>
      <c r="F32" s="253" t="s">
        <v>65</v>
      </c>
      <c r="G32" s="185">
        <f>+CANTIDADES!G140</f>
        <v>15</v>
      </c>
      <c r="H32" s="322">
        <v>443035</v>
      </c>
      <c r="I32" s="301">
        <f t="shared" si="2"/>
        <v>6645525</v>
      </c>
      <c r="K32" s="550" t="e">
        <f t="shared" si="1"/>
        <v>#REF!</v>
      </c>
    </row>
    <row r="33" spans="2:12" ht="18" customHeight="1" x14ac:dyDescent="0.2">
      <c r="B33" s="575" t="s">
        <v>112</v>
      </c>
      <c r="C33" s="464" t="s">
        <v>64</v>
      </c>
      <c r="D33" s="464">
        <v>630</v>
      </c>
      <c r="E33" s="507" t="s">
        <v>113</v>
      </c>
      <c r="F33" s="253" t="s">
        <v>65</v>
      </c>
      <c r="G33" s="185">
        <f>CANTIDADES!G146</f>
        <v>6</v>
      </c>
      <c r="H33" s="305">
        <v>604285</v>
      </c>
      <c r="I33" s="301">
        <f t="shared" si="2"/>
        <v>3625710</v>
      </c>
      <c r="K33" s="550" t="e">
        <f t="shared" si="1"/>
        <v>#REF!</v>
      </c>
    </row>
    <row r="34" spans="2:12" ht="45.95" customHeight="1" x14ac:dyDescent="0.2">
      <c r="B34" s="575" t="s">
        <v>114</v>
      </c>
      <c r="C34" s="464" t="s">
        <v>64</v>
      </c>
      <c r="D34" s="464">
        <v>630</v>
      </c>
      <c r="E34" s="507" t="s">
        <v>115</v>
      </c>
      <c r="F34" s="253" t="s">
        <v>65</v>
      </c>
      <c r="G34" s="185">
        <f>CANTIDADES!G150</f>
        <v>14</v>
      </c>
      <c r="H34" s="305">
        <v>647086</v>
      </c>
      <c r="I34" s="301">
        <f t="shared" si="2"/>
        <v>9059204</v>
      </c>
      <c r="K34" s="550" t="e">
        <f t="shared" si="1"/>
        <v>#REF!</v>
      </c>
    </row>
    <row r="35" spans="2:12" ht="87" customHeight="1" x14ac:dyDescent="0.2">
      <c r="B35" s="575" t="s">
        <v>116</v>
      </c>
      <c r="C35" s="472" t="s">
        <v>67</v>
      </c>
      <c r="D35" s="464" t="s">
        <v>116</v>
      </c>
      <c r="E35" s="323" t="s">
        <v>117</v>
      </c>
      <c r="F35" s="285" t="s">
        <v>118</v>
      </c>
      <c r="G35" s="185">
        <f>+CANTIDADES!G160</f>
        <v>32</v>
      </c>
      <c r="H35" s="300">
        <v>64364</v>
      </c>
      <c r="I35" s="301">
        <f t="shared" si="2"/>
        <v>2059648</v>
      </c>
      <c r="K35" s="550" t="e">
        <f t="shared" si="1"/>
        <v>#REF!</v>
      </c>
    </row>
    <row r="36" spans="2:12" ht="30" x14ac:dyDescent="0.2">
      <c r="B36" s="575" t="s">
        <v>119</v>
      </c>
      <c r="C36" s="472" t="s">
        <v>67</v>
      </c>
      <c r="D36" s="464" t="s">
        <v>119</v>
      </c>
      <c r="E36" s="321" t="s">
        <v>120</v>
      </c>
      <c r="F36" s="253" t="s">
        <v>65</v>
      </c>
      <c r="G36" s="324">
        <f>+CANTIDADES!G162</f>
        <v>2154</v>
      </c>
      <c r="H36" s="322">
        <v>91552</v>
      </c>
      <c r="I36" s="301">
        <f>+H36*G36</f>
        <v>197203008</v>
      </c>
      <c r="K36" s="550" t="e">
        <f t="shared" si="1"/>
        <v>#REF!</v>
      </c>
    </row>
    <row r="37" spans="2:12" ht="45" x14ac:dyDescent="0.2">
      <c r="B37" s="575" t="s">
        <v>121</v>
      </c>
      <c r="C37" s="464" t="s">
        <v>64</v>
      </c>
      <c r="D37" s="464">
        <v>201</v>
      </c>
      <c r="E37" s="321" t="s">
        <v>122</v>
      </c>
      <c r="F37" s="253" t="s">
        <v>65</v>
      </c>
      <c r="G37" s="324">
        <f>CANTIDADES!G164</f>
        <v>1057</v>
      </c>
      <c r="H37" s="322">
        <v>105279</v>
      </c>
      <c r="I37" s="301">
        <f>+H37*G37</f>
        <v>111279903</v>
      </c>
      <c r="K37" s="550" t="e">
        <f t="shared" si="1"/>
        <v>#REF!</v>
      </c>
    </row>
    <row r="38" spans="2:12" ht="38.25" customHeight="1" x14ac:dyDescent="0.2">
      <c r="B38" s="573" t="s">
        <v>123</v>
      </c>
      <c r="C38" s="466" t="s">
        <v>64</v>
      </c>
      <c r="D38" s="466">
        <v>663</v>
      </c>
      <c r="E38" s="321" t="s">
        <v>124</v>
      </c>
      <c r="F38" s="286" t="s">
        <v>125</v>
      </c>
      <c r="G38" s="185">
        <f>+CANTIDADES!G180</f>
        <v>179</v>
      </c>
      <c r="H38" s="322">
        <v>1202769</v>
      </c>
      <c r="I38" s="301">
        <f t="shared" si="2"/>
        <v>215295651</v>
      </c>
      <c r="K38" s="550" t="e">
        <f t="shared" si="1"/>
        <v>#REF!</v>
      </c>
    </row>
    <row r="39" spans="2:12" ht="21.75" customHeight="1" x14ac:dyDescent="0.2">
      <c r="B39" s="576" t="s">
        <v>126</v>
      </c>
      <c r="C39" s="467" t="s">
        <v>64</v>
      </c>
      <c r="D39" s="467" t="s">
        <v>127</v>
      </c>
      <c r="E39" s="321" t="s">
        <v>128</v>
      </c>
      <c r="F39" s="253" t="s">
        <v>65</v>
      </c>
      <c r="G39" s="185">
        <f>+CANTIDADES!G182</f>
        <v>1064</v>
      </c>
      <c r="H39" s="322">
        <v>522275</v>
      </c>
      <c r="I39" s="301">
        <f t="shared" si="2"/>
        <v>555700600</v>
      </c>
      <c r="K39" s="550" t="e">
        <f t="shared" si="1"/>
        <v>#REF!</v>
      </c>
    </row>
    <row r="40" spans="2:12" ht="15.75" x14ac:dyDescent="0.2">
      <c r="B40" s="258"/>
      <c r="C40" s="461"/>
      <c r="D40" s="461"/>
      <c r="E40" s="325" t="s">
        <v>129</v>
      </c>
      <c r="F40" s="190"/>
      <c r="G40" s="326"/>
      <c r="H40" s="316"/>
      <c r="I40" s="176">
        <f>SUM(I29:I39)</f>
        <v>1350400463</v>
      </c>
      <c r="K40" s="551" t="e">
        <f t="shared" si="1"/>
        <v>#REF!</v>
      </c>
      <c r="L40" s="552" t="e">
        <f>SUM(K29:K39)</f>
        <v>#REF!</v>
      </c>
    </row>
    <row r="41" spans="2:12" ht="31.5" x14ac:dyDescent="0.2">
      <c r="B41" s="294"/>
      <c r="C41" s="459"/>
      <c r="D41" s="459"/>
      <c r="E41" s="284" t="s">
        <v>130</v>
      </c>
      <c r="F41" s="284"/>
      <c r="G41" s="317"/>
      <c r="H41" s="317"/>
      <c r="I41" s="314"/>
      <c r="K41" s="550" t="e">
        <f t="shared" si="1"/>
        <v>#REF!</v>
      </c>
    </row>
    <row r="42" spans="2:12" s="204" customFormat="1" ht="54.75" customHeight="1" x14ac:dyDescent="0.2">
      <c r="B42" s="573" t="s">
        <v>131</v>
      </c>
      <c r="C42" s="472" t="s">
        <v>67</v>
      </c>
      <c r="D42" s="286" t="s">
        <v>131</v>
      </c>
      <c r="E42" s="218" t="s">
        <v>132</v>
      </c>
      <c r="F42" s="253" t="s">
        <v>125</v>
      </c>
      <c r="G42" s="185">
        <f>CANTIDADES!G185</f>
        <v>5386</v>
      </c>
      <c r="H42" s="322">
        <v>49001</v>
      </c>
      <c r="I42" s="327">
        <f>+H42*G42</f>
        <v>263919386</v>
      </c>
      <c r="K42" s="550" t="e">
        <f t="shared" si="1"/>
        <v>#REF!</v>
      </c>
    </row>
    <row r="43" spans="2:12" ht="30" x14ac:dyDescent="0.2">
      <c r="B43" s="258" t="s">
        <v>133</v>
      </c>
      <c r="C43" s="461" t="s">
        <v>64</v>
      </c>
      <c r="D43" s="461">
        <v>700</v>
      </c>
      <c r="E43" s="328" t="s">
        <v>134</v>
      </c>
      <c r="F43" s="253" t="s">
        <v>125</v>
      </c>
      <c r="G43" s="185">
        <f>+CANTIDADES!G187</f>
        <v>20068</v>
      </c>
      <c r="H43" s="322">
        <v>1941</v>
      </c>
      <c r="I43" s="327">
        <f>+H43*G43</f>
        <v>38951988</v>
      </c>
      <c r="K43" s="550" t="e">
        <f t="shared" si="1"/>
        <v>#REF!</v>
      </c>
    </row>
    <row r="44" spans="2:12" s="204" customFormat="1" ht="60" x14ac:dyDescent="0.2">
      <c r="B44" s="574" t="s">
        <v>135</v>
      </c>
      <c r="C44" s="468" t="s">
        <v>64</v>
      </c>
      <c r="D44" s="468" t="s">
        <v>136</v>
      </c>
      <c r="E44" s="351" t="s">
        <v>137</v>
      </c>
      <c r="F44" s="253" t="s">
        <v>65</v>
      </c>
      <c r="G44" s="275">
        <f>CANTIDADES!G188</f>
        <v>1605</v>
      </c>
      <c r="H44" s="329">
        <v>752773</v>
      </c>
      <c r="I44" s="327">
        <f>G44*H44</f>
        <v>1208200665</v>
      </c>
      <c r="K44" s="550" t="e">
        <f t="shared" si="1"/>
        <v>#REF!</v>
      </c>
    </row>
    <row r="45" spans="2:12" ht="15.75" x14ac:dyDescent="0.2">
      <c r="B45" s="330"/>
      <c r="C45" s="469"/>
      <c r="D45" s="469"/>
      <c r="E45" s="331" t="s">
        <v>138</v>
      </c>
      <c r="F45" s="287"/>
      <c r="G45" s="332"/>
      <c r="H45" s="333"/>
      <c r="I45" s="334">
        <f>SUM(I42:I44)</f>
        <v>1511072039</v>
      </c>
      <c r="K45" s="551" t="e">
        <f t="shared" si="1"/>
        <v>#REF!</v>
      </c>
      <c r="L45" s="552" t="e">
        <f>SUM(K42:K44)</f>
        <v>#REF!</v>
      </c>
    </row>
    <row r="46" spans="2:12" ht="15.75" x14ac:dyDescent="0.2">
      <c r="B46" s="294"/>
      <c r="C46" s="459"/>
      <c r="D46" s="459"/>
      <c r="E46" s="284" t="s">
        <v>139</v>
      </c>
      <c r="F46" s="284"/>
      <c r="G46" s="317"/>
      <c r="H46" s="317"/>
      <c r="I46" s="314"/>
      <c r="K46" s="550" t="e">
        <f t="shared" si="1"/>
        <v>#REF!</v>
      </c>
    </row>
    <row r="47" spans="2:12" ht="102" customHeight="1" x14ac:dyDescent="0.2">
      <c r="B47" s="570" t="s">
        <v>140</v>
      </c>
      <c r="C47" s="465" t="s">
        <v>64</v>
      </c>
      <c r="D47" s="465" t="s">
        <v>141</v>
      </c>
      <c r="E47" s="299" t="s">
        <v>142</v>
      </c>
      <c r="F47" s="285" t="s">
        <v>118</v>
      </c>
      <c r="G47" s="185">
        <f>+CANTIDADES!G197</f>
        <v>64</v>
      </c>
      <c r="H47" s="320">
        <v>258430</v>
      </c>
      <c r="I47" s="301">
        <f>+H47*G47</f>
        <v>16539520</v>
      </c>
      <c r="K47" s="550" t="e">
        <f t="shared" si="1"/>
        <v>#REF!</v>
      </c>
    </row>
    <row r="48" spans="2:12" ht="16.5" thickBot="1" x14ac:dyDescent="0.25">
      <c r="B48" s="330"/>
      <c r="C48" s="469"/>
      <c r="D48" s="469"/>
      <c r="E48" s="331" t="s">
        <v>143</v>
      </c>
      <c r="F48" s="287"/>
      <c r="G48" s="332"/>
      <c r="H48" s="333"/>
      <c r="I48" s="334">
        <f>SUM(I47)</f>
        <v>16539520</v>
      </c>
      <c r="K48" s="551" t="e">
        <f t="shared" si="1"/>
        <v>#REF!</v>
      </c>
      <c r="L48" s="552" t="e">
        <f>SUM(K47)</f>
        <v>#REF!</v>
      </c>
    </row>
    <row r="49" spans="2:12" ht="18.75" customHeight="1" x14ac:dyDescent="0.2">
      <c r="B49" s="966" t="s">
        <v>144</v>
      </c>
      <c r="C49" s="967"/>
      <c r="D49" s="967"/>
      <c r="E49" s="968"/>
      <c r="F49" s="288"/>
      <c r="G49" s="335"/>
      <c r="H49" s="336"/>
      <c r="I49" s="580" t="e">
        <f>ROUND(+I45+I40+I27+I24+I16+I21+I48,0)</f>
        <v>#REF!</v>
      </c>
    </row>
    <row r="50" spans="2:12" ht="18.75" customHeight="1" x14ac:dyDescent="0.25">
      <c r="B50" s="969" t="s">
        <v>145</v>
      </c>
      <c r="C50" s="970"/>
      <c r="D50" s="970"/>
      <c r="E50" s="971"/>
      <c r="F50" s="289" t="e">
        <f>#REF!</f>
        <v>#REF!</v>
      </c>
      <c r="G50" s="337"/>
      <c r="H50" s="338"/>
      <c r="I50" s="581" t="e">
        <f>+I49*F50</f>
        <v>#REF!</v>
      </c>
      <c r="L50" s="553" t="e">
        <f>SUM(L6:L48)</f>
        <v>#REF!</v>
      </c>
    </row>
    <row r="51" spans="2:12" ht="18.75" customHeight="1" x14ac:dyDescent="0.2">
      <c r="B51" s="969" t="s">
        <v>146</v>
      </c>
      <c r="C51" s="970"/>
      <c r="D51" s="970"/>
      <c r="E51" s="971"/>
      <c r="F51" s="289">
        <v>0.03</v>
      </c>
      <c r="G51" s="337"/>
      <c r="H51" s="338"/>
      <c r="I51" s="581" t="e">
        <f>F51*I49</f>
        <v>#REF!</v>
      </c>
    </row>
    <row r="52" spans="2:12" ht="18.75" customHeight="1" x14ac:dyDescent="0.2">
      <c r="B52" s="969" t="s">
        <v>147</v>
      </c>
      <c r="C52" s="970"/>
      <c r="D52" s="970"/>
      <c r="E52" s="971"/>
      <c r="F52" s="289" t="e">
        <f>+#REF!</f>
        <v>#REF!</v>
      </c>
      <c r="G52" s="486"/>
      <c r="H52" s="338"/>
      <c r="I52" s="581" t="e">
        <f>+I49*F52</f>
        <v>#REF!</v>
      </c>
    </row>
    <row r="53" spans="2:12" ht="18.75" customHeight="1" thickBot="1" x14ac:dyDescent="0.25">
      <c r="B53" s="949" t="s">
        <v>148</v>
      </c>
      <c r="C53" s="950"/>
      <c r="D53" s="950"/>
      <c r="E53" s="951"/>
      <c r="F53" s="289" t="e">
        <f>SUM(F50:F52)</f>
        <v>#REF!</v>
      </c>
      <c r="G53" s="339"/>
      <c r="H53" s="340"/>
      <c r="I53" s="798" t="e">
        <f>+I52+I50+I49+I51</f>
        <v>#REF!</v>
      </c>
    </row>
    <row r="54" spans="2:12" ht="18.75" customHeight="1" thickBot="1" x14ac:dyDescent="0.25">
      <c r="B54" s="974" t="s">
        <v>149</v>
      </c>
      <c r="C54" s="975"/>
      <c r="D54" s="975"/>
      <c r="E54" s="975"/>
      <c r="F54" s="975"/>
      <c r="G54" s="975"/>
      <c r="H54" s="975"/>
      <c r="I54" s="563" t="e">
        <f>#REF!</f>
        <v>#REF!</v>
      </c>
      <c r="L54" s="579" t="e">
        <f>+L50+I54+I55+I56+I58</f>
        <v>#REF!</v>
      </c>
    </row>
    <row r="55" spans="2:12" ht="18.75" customHeight="1" thickBot="1" x14ac:dyDescent="0.25">
      <c r="B55" s="974" t="s">
        <v>150</v>
      </c>
      <c r="C55" s="975"/>
      <c r="D55" s="975"/>
      <c r="E55" s="975"/>
      <c r="F55" s="975"/>
      <c r="G55" s="975"/>
      <c r="H55" s="975"/>
      <c r="I55" s="497" t="e">
        <f>#REF!</f>
        <v>#REF!</v>
      </c>
    </row>
    <row r="56" spans="2:12" ht="17.100000000000001" customHeight="1" thickBot="1" x14ac:dyDescent="0.25">
      <c r="B56" s="974" t="s">
        <v>151</v>
      </c>
      <c r="C56" s="975"/>
      <c r="D56" s="975"/>
      <c r="E56" s="975"/>
      <c r="F56" s="976"/>
      <c r="G56" s="801" t="e">
        <f>#REF!</f>
        <v>#REF!</v>
      </c>
      <c r="H56" s="498">
        <v>11.553000000000001</v>
      </c>
      <c r="I56" s="497" t="e">
        <f>G56*H56</f>
        <v>#REF!</v>
      </c>
      <c r="K56" s="292" t="e">
        <f>I56/1.19</f>
        <v>#REF!</v>
      </c>
    </row>
    <row r="57" spans="2:12" ht="18.75" customHeight="1" thickBot="1" x14ac:dyDescent="0.25">
      <c r="B57" s="974" t="s">
        <v>152</v>
      </c>
      <c r="C57" s="975"/>
      <c r="D57" s="975"/>
      <c r="E57" s="975"/>
      <c r="F57" s="975"/>
      <c r="G57" s="975"/>
      <c r="H57" s="977"/>
      <c r="I57" s="582" t="e">
        <f>I53+I54+I55+I56</f>
        <v>#REF!</v>
      </c>
      <c r="K57" s="262" t="e">
        <f>I53+I54+I55+K56</f>
        <v>#REF!</v>
      </c>
    </row>
    <row r="58" spans="2:12" ht="18.75" customHeight="1" thickBot="1" x14ac:dyDescent="0.25">
      <c r="B58" s="974" t="s">
        <v>153</v>
      </c>
      <c r="C58" s="975"/>
      <c r="D58" s="975"/>
      <c r="E58" s="975"/>
      <c r="F58" s="975"/>
      <c r="G58" s="975"/>
      <c r="H58" s="977"/>
      <c r="I58" s="583" t="e">
        <f>#REF!</f>
        <v>#REF!</v>
      </c>
      <c r="K58" s="565" t="e">
        <f>I58/I57</f>
        <v>#REF!</v>
      </c>
      <c r="L58" s="796"/>
    </row>
    <row r="59" spans="2:12" ht="6" customHeight="1" thickBot="1" x14ac:dyDescent="0.25">
      <c r="B59" s="342"/>
      <c r="C59" s="290"/>
      <c r="D59" s="290"/>
      <c r="E59" s="290"/>
      <c r="F59" s="290"/>
      <c r="G59" s="290"/>
      <c r="H59" s="290"/>
      <c r="I59" s="584"/>
      <c r="K59" s="341"/>
    </row>
    <row r="60" spans="2:12" ht="19.5" customHeight="1" thickBot="1" x14ac:dyDescent="0.25">
      <c r="B60" s="978" t="s">
        <v>154</v>
      </c>
      <c r="C60" s="979"/>
      <c r="D60" s="979"/>
      <c r="E60" s="980"/>
      <c r="F60" s="980"/>
      <c r="G60" s="980"/>
      <c r="H60" s="980"/>
      <c r="I60" s="588" t="e">
        <f>I57+I58</f>
        <v>#REF!</v>
      </c>
      <c r="K60" s="341">
        <v>6778974521.1191998</v>
      </c>
      <c r="L60" s="552" t="e">
        <f>I60-K60</f>
        <v>#REF!</v>
      </c>
    </row>
    <row r="61" spans="2:12" ht="7.5" customHeight="1" x14ac:dyDescent="0.2">
      <c r="B61" s="343"/>
      <c r="C61" s="344"/>
      <c r="D61" s="344"/>
      <c r="E61" s="291"/>
      <c r="F61" s="291"/>
      <c r="G61" s="344"/>
      <c r="H61" s="291"/>
      <c r="I61" s="345"/>
      <c r="K61" s="341"/>
    </row>
    <row r="62" spans="2:12" ht="19.5" customHeight="1" x14ac:dyDescent="0.2">
      <c r="B62" s="972" t="s">
        <v>155</v>
      </c>
      <c r="C62" s="973"/>
      <c r="D62" s="973"/>
      <c r="E62" s="973"/>
      <c r="F62" s="92" t="s">
        <v>156</v>
      </c>
      <c r="H62" s="205"/>
      <c r="I62" s="203"/>
      <c r="K62" s="564" t="e">
        <f>+(I50+I51+I52)/I49</f>
        <v>#REF!</v>
      </c>
    </row>
    <row r="63" spans="2:12" x14ac:dyDescent="0.2">
      <c r="B63" s="166"/>
      <c r="C63" s="470"/>
      <c r="D63" s="470"/>
      <c r="E63" s="82"/>
      <c r="F63" s="167"/>
      <c r="H63" s="206"/>
      <c r="I63" s="203"/>
      <c r="K63" s="549" t="e">
        <f>1+K62</f>
        <v>#REF!</v>
      </c>
    </row>
    <row r="64" spans="2:12" x14ac:dyDescent="0.2">
      <c r="B64" s="166"/>
      <c r="C64" s="470"/>
      <c r="D64" s="470"/>
      <c r="E64" s="82"/>
      <c r="F64" s="167"/>
      <c r="H64" s="206"/>
      <c r="I64" s="203"/>
      <c r="K64" s="341"/>
    </row>
    <row r="65" spans="2:11" x14ac:dyDescent="0.2">
      <c r="B65" s="166"/>
      <c r="C65" s="470"/>
      <c r="D65" s="470"/>
      <c r="E65" s="82"/>
      <c r="F65" s="167"/>
      <c r="H65" s="206"/>
      <c r="I65" s="203"/>
      <c r="K65" s="341"/>
    </row>
    <row r="66" spans="2:11" x14ac:dyDescent="0.2">
      <c r="B66" s="166"/>
      <c r="C66" s="470"/>
      <c r="D66" s="470"/>
      <c r="E66" s="82"/>
      <c r="F66" s="167"/>
      <c r="H66" s="206"/>
      <c r="I66" s="203"/>
      <c r="K66" s="341"/>
    </row>
    <row r="67" spans="2:11" ht="15" customHeight="1" x14ac:dyDescent="0.2">
      <c r="B67" s="168"/>
      <c r="C67" s="471"/>
      <c r="D67" s="471"/>
      <c r="E67" s="82"/>
      <c r="F67" s="167"/>
      <c r="H67" s="204"/>
      <c r="I67" s="203"/>
      <c r="K67" s="341"/>
    </row>
    <row r="68" spans="2:11" x14ac:dyDescent="0.2">
      <c r="B68" s="473" t="s">
        <v>157</v>
      </c>
      <c r="C68" s="474"/>
      <c r="D68" s="474"/>
      <c r="E68" s="82"/>
      <c r="F68" s="83" t="s">
        <v>158</v>
      </c>
      <c r="H68" s="204"/>
      <c r="I68" s="203"/>
      <c r="K68" s="341"/>
    </row>
    <row r="69" spans="2:11" x14ac:dyDescent="0.2">
      <c r="B69" s="473" t="s">
        <v>159</v>
      </c>
      <c r="C69" s="474"/>
      <c r="D69" s="474"/>
      <c r="E69" s="82"/>
      <c r="F69" s="83" t="s">
        <v>160</v>
      </c>
      <c r="H69" s="204"/>
      <c r="I69" s="203"/>
    </row>
    <row r="70" spans="2:11" x14ac:dyDescent="0.2">
      <c r="B70" s="202" t="s">
        <v>161</v>
      </c>
      <c r="C70" s="186"/>
      <c r="D70" s="186"/>
      <c r="E70" s="82"/>
      <c r="F70" s="186" t="s">
        <v>162</v>
      </c>
      <c r="H70" s="204"/>
      <c r="I70" s="203"/>
    </row>
    <row r="71" spans="2:11" x14ac:dyDescent="0.2">
      <c r="B71" s="202" t="s">
        <v>163</v>
      </c>
      <c r="C71" s="186"/>
      <c r="D71" s="186"/>
      <c r="E71" s="82"/>
      <c r="H71" s="204"/>
      <c r="I71" s="203"/>
    </row>
    <row r="72" spans="2:11" x14ac:dyDescent="0.2">
      <c r="B72" s="202"/>
      <c r="C72" s="186"/>
      <c r="D72" s="186"/>
      <c r="E72" s="82"/>
      <c r="H72" s="204"/>
      <c r="I72" s="203"/>
      <c r="K72" s="454"/>
    </row>
    <row r="73" spans="2:11" x14ac:dyDescent="0.2">
      <c r="B73" s="972"/>
      <c r="C73" s="973"/>
      <c r="D73" s="973"/>
      <c r="E73" s="973"/>
      <c r="H73" s="204"/>
      <c r="I73" s="203"/>
      <c r="K73" s="453"/>
    </row>
    <row r="74" spans="2:11" ht="15.95" customHeight="1" x14ac:dyDescent="0.2">
      <c r="B74" s="135"/>
      <c r="C74" s="134"/>
      <c r="D74" s="134"/>
      <c r="E74" s="82"/>
      <c r="H74" s="204"/>
      <c r="I74" s="203"/>
    </row>
    <row r="75" spans="2:11" ht="15.75" thickBot="1" x14ac:dyDescent="0.25">
      <c r="B75" s="169"/>
      <c r="C75" s="99"/>
      <c r="D75" s="99"/>
      <c r="E75" s="84"/>
      <c r="F75" s="99"/>
      <c r="G75" s="800"/>
      <c r="H75" s="346"/>
      <c r="I75" s="209"/>
    </row>
    <row r="76" spans="2:11" x14ac:dyDescent="0.2">
      <c r="B76" s="347"/>
      <c r="C76" s="347"/>
      <c r="D76" s="347"/>
      <c r="E76" s="82"/>
      <c r="F76" s="83"/>
      <c r="H76" s="204"/>
    </row>
    <row r="77" spans="2:11" ht="15.75" x14ac:dyDescent="0.2">
      <c r="B77" s="348"/>
      <c r="C77" s="348"/>
      <c r="D77" s="348"/>
      <c r="H77" s="204"/>
    </row>
    <row r="78" spans="2:11" x14ac:dyDescent="0.2">
      <c r="B78" s="349"/>
      <c r="C78" s="349"/>
      <c r="D78" s="349"/>
      <c r="H78" s="204"/>
    </row>
    <row r="79" spans="2:11" x14ac:dyDescent="0.2">
      <c r="B79" s="350"/>
      <c r="C79" s="350"/>
      <c r="D79" s="350"/>
      <c r="H79" s="204"/>
    </row>
    <row r="80" spans="2:11" x14ac:dyDescent="0.2">
      <c r="B80" s="186"/>
      <c r="C80" s="186"/>
      <c r="D80" s="186"/>
      <c r="H80" s="204"/>
    </row>
  </sheetData>
  <mergeCells count="20">
    <mergeCell ref="B62:E62"/>
    <mergeCell ref="B73:E73"/>
    <mergeCell ref="B54:H54"/>
    <mergeCell ref="B55:H55"/>
    <mergeCell ref="B56:F56"/>
    <mergeCell ref="B57:H57"/>
    <mergeCell ref="B58:H58"/>
    <mergeCell ref="B60:H60"/>
    <mergeCell ref="B53:E53"/>
    <mergeCell ref="B1:I1"/>
    <mergeCell ref="B2:I2"/>
    <mergeCell ref="B3:I3"/>
    <mergeCell ref="B4:I4"/>
    <mergeCell ref="B5:F5"/>
    <mergeCell ref="G5:I5"/>
    <mergeCell ref="C6:D6"/>
    <mergeCell ref="B49:E49"/>
    <mergeCell ref="B50:E50"/>
    <mergeCell ref="B51:E51"/>
    <mergeCell ref="B52:E52"/>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80"/>
  <sheetViews>
    <sheetView workbookViewId="0"/>
  </sheetViews>
  <sheetFormatPr baseColWidth="10" defaultColWidth="20.42578125" defaultRowHeight="15" x14ac:dyDescent="0.2"/>
  <cols>
    <col min="1" max="1" width="1.7109375" style="186" customWidth="1"/>
    <col min="2" max="2" width="8.140625" style="211" customWidth="1"/>
    <col min="3" max="3" width="20.85546875" style="211" customWidth="1"/>
    <col min="4" max="4" width="11" style="211" customWidth="1"/>
    <col min="5" max="5" width="46.7109375" style="186" customWidth="1"/>
    <col min="6" max="6" width="12.28515625" style="186" customWidth="1"/>
    <col min="7" max="7" width="17" style="211" customWidth="1"/>
    <col min="8" max="8" width="15.140625" style="186" customWidth="1"/>
    <col min="9" max="9" width="25.28515625" style="186" customWidth="1"/>
    <col min="10" max="10" width="4.140625" style="186" customWidth="1"/>
    <col min="11" max="11" width="22.85546875" style="292" customWidth="1"/>
    <col min="12" max="12" width="25.42578125" style="186" bestFit="1" customWidth="1"/>
    <col min="13" max="16384" width="20.42578125" style="186"/>
  </cols>
  <sheetData>
    <row r="1" spans="2:12" ht="71.25" customHeight="1" thickBot="1" x14ac:dyDescent="0.25">
      <c r="B1" s="952"/>
      <c r="C1" s="952"/>
      <c r="D1" s="952"/>
      <c r="E1" s="952"/>
      <c r="F1" s="952"/>
      <c r="G1" s="952"/>
      <c r="H1" s="952"/>
      <c r="I1" s="952"/>
    </row>
    <row r="2" spans="2:12" ht="35.25" customHeight="1" x14ac:dyDescent="0.2">
      <c r="B2" s="953" t="s">
        <v>51</v>
      </c>
      <c r="C2" s="954"/>
      <c r="D2" s="954"/>
      <c r="E2" s="955"/>
      <c r="F2" s="955"/>
      <c r="G2" s="955"/>
      <c r="H2" s="955"/>
      <c r="I2" s="956"/>
    </row>
    <row r="3" spans="2:12" ht="35.25" customHeight="1" thickBot="1" x14ac:dyDescent="0.25">
      <c r="B3" s="957" t="s">
        <v>52</v>
      </c>
      <c r="C3" s="958"/>
      <c r="D3" s="958"/>
      <c r="E3" s="959"/>
      <c r="F3" s="959"/>
      <c r="G3" s="959"/>
      <c r="H3" s="959"/>
      <c r="I3" s="960"/>
    </row>
    <row r="4" spans="2:12" ht="35.25" customHeight="1" x14ac:dyDescent="0.2">
      <c r="B4" s="953" t="s">
        <v>53</v>
      </c>
      <c r="C4" s="954"/>
      <c r="D4" s="954"/>
      <c r="E4" s="955"/>
      <c r="F4" s="955"/>
      <c r="G4" s="955"/>
      <c r="H4" s="955"/>
      <c r="I4" s="956"/>
      <c r="K4" s="293"/>
    </row>
    <row r="5" spans="2:12" ht="35.25" customHeight="1" x14ac:dyDescent="0.2">
      <c r="B5" s="961" t="s">
        <v>54</v>
      </c>
      <c r="C5" s="962"/>
      <c r="D5" s="962"/>
      <c r="E5" s="962"/>
      <c r="F5" s="962"/>
      <c r="G5" s="962" t="s">
        <v>55</v>
      </c>
      <c r="H5" s="962"/>
      <c r="I5" s="963"/>
    </row>
    <row r="6" spans="2:12" ht="33" customHeight="1" x14ac:dyDescent="0.2">
      <c r="B6" s="276" t="s">
        <v>56</v>
      </c>
      <c r="C6" s="964" t="s">
        <v>57</v>
      </c>
      <c r="D6" s="965"/>
      <c r="E6" s="277" t="s">
        <v>58</v>
      </c>
      <c r="F6" s="277" t="s">
        <v>59</v>
      </c>
      <c r="G6" s="277" t="s">
        <v>46</v>
      </c>
      <c r="H6" s="277" t="s">
        <v>60</v>
      </c>
      <c r="I6" s="278" t="s">
        <v>61</v>
      </c>
    </row>
    <row r="7" spans="2:12" ht="15.75" x14ac:dyDescent="0.25">
      <c r="B7" s="294"/>
      <c r="C7" s="459"/>
      <c r="D7" s="459"/>
      <c r="E7" s="280" t="s">
        <v>62</v>
      </c>
      <c r="F7" s="280"/>
      <c r="G7" s="295"/>
      <c r="H7" s="296"/>
      <c r="I7" s="297"/>
    </row>
    <row r="8" spans="2:12" ht="30" x14ac:dyDescent="0.2">
      <c r="B8" s="258" t="s">
        <v>63</v>
      </c>
      <c r="C8" s="461" t="s">
        <v>64</v>
      </c>
      <c r="D8" s="461">
        <v>210</v>
      </c>
      <c r="E8" s="557" t="str">
        <f>CANTIDADES!B11</f>
        <v>Excavación sin clasificar de la explanación, canales y prestamos. No incluye botada.</v>
      </c>
      <c r="F8" s="253" t="s">
        <v>65</v>
      </c>
      <c r="G8" s="185">
        <f>CANTIDADES!G11</f>
        <v>1798</v>
      </c>
      <c r="H8" s="785">
        <v>8372</v>
      </c>
      <c r="I8" s="301">
        <f>G8*H8</f>
        <v>15052856</v>
      </c>
      <c r="K8" s="550" t="e">
        <f t="shared" ref="K8:K16" si="0">+I8*$K$63</f>
        <v>#REF!</v>
      </c>
    </row>
    <row r="9" spans="2:12" ht="30" x14ac:dyDescent="0.2">
      <c r="B9" s="298" t="s">
        <v>66</v>
      </c>
      <c r="C9" s="569" t="s">
        <v>67</v>
      </c>
      <c r="D9" s="460" t="s">
        <v>66</v>
      </c>
      <c r="E9" s="299" t="s">
        <v>68</v>
      </c>
      <c r="F9" s="253" t="s">
        <v>65</v>
      </c>
      <c r="G9" s="185">
        <f>+CANTIDADES!G12</f>
        <v>3419</v>
      </c>
      <c r="H9" s="300">
        <v>3250</v>
      </c>
      <c r="I9" s="301">
        <f>+H9*G9</f>
        <v>11111750</v>
      </c>
      <c r="K9" s="550" t="e">
        <f t="shared" si="0"/>
        <v>#REF!</v>
      </c>
    </row>
    <row r="10" spans="2:12" ht="30" x14ac:dyDescent="0.2">
      <c r="B10" s="570" t="s">
        <v>69</v>
      </c>
      <c r="C10" s="571" t="s">
        <v>67</v>
      </c>
      <c r="D10" s="572" t="s">
        <v>69</v>
      </c>
      <c r="E10" s="302" t="s">
        <v>70</v>
      </c>
      <c r="F10" s="253" t="s">
        <v>65</v>
      </c>
      <c r="G10" s="303">
        <f>+CANTIDADES!G14</f>
        <v>816</v>
      </c>
      <c r="H10" s="300">
        <v>15589</v>
      </c>
      <c r="I10" s="301">
        <f>+H10*G10</f>
        <v>12720624</v>
      </c>
      <c r="K10" s="550" t="e">
        <f t="shared" si="0"/>
        <v>#REF!</v>
      </c>
    </row>
    <row r="11" spans="2:12" ht="36.950000000000003" customHeight="1" x14ac:dyDescent="0.2">
      <c r="B11" s="570" t="s">
        <v>71</v>
      </c>
      <c r="C11" s="571" t="s">
        <v>67</v>
      </c>
      <c r="D11" s="572" t="s">
        <v>71</v>
      </c>
      <c r="E11" s="302" t="str">
        <f>CANTIDADES!B23</f>
        <v>Lleno mecánico compactado con material de la excavación</v>
      </c>
      <c r="F11" s="253" t="str">
        <f>F10</f>
        <v>m³</v>
      </c>
      <c r="G11" s="303">
        <f>CANTIDADES!G23</f>
        <v>1798</v>
      </c>
      <c r="H11" s="300">
        <v>12706</v>
      </c>
      <c r="I11" s="301">
        <f>+H11*G11</f>
        <v>22845388</v>
      </c>
      <c r="K11" s="550" t="e">
        <f t="shared" si="0"/>
        <v>#REF!</v>
      </c>
    </row>
    <row r="12" spans="2:12" ht="36" customHeight="1" x14ac:dyDescent="0.2">
      <c r="B12" s="570" t="s">
        <v>72</v>
      </c>
      <c r="C12" s="571" t="s">
        <v>67</v>
      </c>
      <c r="D12" s="572" t="s">
        <v>72</v>
      </c>
      <c r="E12" s="302" t="s">
        <v>73</v>
      </c>
      <c r="F12" s="253" t="s">
        <v>65</v>
      </c>
      <c r="G12" s="303">
        <f>CANTIDADES!G24</f>
        <v>1786</v>
      </c>
      <c r="H12" s="300">
        <v>67530</v>
      </c>
      <c r="I12" s="301">
        <f>G12*H12</f>
        <v>120608580</v>
      </c>
      <c r="K12" s="550" t="e">
        <f t="shared" si="0"/>
        <v>#REF!</v>
      </c>
    </row>
    <row r="13" spans="2:12" ht="30" x14ac:dyDescent="0.2">
      <c r="B13" s="298" t="s">
        <v>74</v>
      </c>
      <c r="C13" s="460" t="s">
        <v>64</v>
      </c>
      <c r="D13" s="460" t="s">
        <v>75</v>
      </c>
      <c r="E13" s="299" t="s">
        <v>76</v>
      </c>
      <c r="F13" s="253" t="s">
        <v>77</v>
      </c>
      <c r="G13" s="185">
        <f>+CANTIDADES!G158</f>
        <v>18</v>
      </c>
      <c r="H13" s="300">
        <v>525988</v>
      </c>
      <c r="I13" s="301">
        <f>+H13*G13</f>
        <v>9467784</v>
      </c>
      <c r="K13" s="550" t="e">
        <f t="shared" si="0"/>
        <v>#REF!</v>
      </c>
    </row>
    <row r="14" spans="2:12" ht="30" x14ac:dyDescent="0.2">
      <c r="B14" s="298" t="s">
        <v>78</v>
      </c>
      <c r="C14" s="460" t="s">
        <v>64</v>
      </c>
      <c r="D14" s="460" t="s">
        <v>79</v>
      </c>
      <c r="E14" s="299" t="s">
        <v>80</v>
      </c>
      <c r="F14" s="253" t="s">
        <v>81</v>
      </c>
      <c r="G14" s="185">
        <f>+CANTIDADES!G26</f>
        <v>25085</v>
      </c>
      <c r="H14" s="300">
        <v>1091</v>
      </c>
      <c r="I14" s="301">
        <f>+H14*G14</f>
        <v>27367735</v>
      </c>
      <c r="K14" s="550" t="e">
        <f t="shared" si="0"/>
        <v>#REF!</v>
      </c>
    </row>
    <row r="15" spans="2:12" ht="30" x14ac:dyDescent="0.2">
      <c r="B15" s="298" t="s">
        <v>82</v>
      </c>
      <c r="C15" s="571" t="s">
        <v>67</v>
      </c>
      <c r="D15" s="460" t="s">
        <v>82</v>
      </c>
      <c r="E15" s="299" t="s">
        <v>83</v>
      </c>
      <c r="F15" s="253" t="s">
        <v>81</v>
      </c>
      <c r="G15" s="185">
        <f>CANTIDADES!G27</f>
        <v>5047</v>
      </c>
      <c r="H15" s="300">
        <v>6170</v>
      </c>
      <c r="I15" s="301">
        <f>G15*H15</f>
        <v>31139990</v>
      </c>
      <c r="K15" s="550" t="e">
        <f t="shared" si="0"/>
        <v>#REF!</v>
      </c>
    </row>
    <row r="16" spans="2:12" s="204" customFormat="1" ht="15.75" x14ac:dyDescent="0.2">
      <c r="B16" s="258"/>
      <c r="C16" s="461"/>
      <c r="D16" s="461"/>
      <c r="E16" s="304" t="s">
        <v>84</v>
      </c>
      <c r="F16" s="189"/>
      <c r="G16" s="187"/>
      <c r="H16" s="305"/>
      <c r="I16" s="176">
        <f>SUM(I8:I15)</f>
        <v>250314707</v>
      </c>
      <c r="K16" s="551" t="e">
        <f t="shared" si="0"/>
        <v>#REF!</v>
      </c>
      <c r="L16" s="561" t="e">
        <f>SUM(K8:K15)</f>
        <v>#REF!</v>
      </c>
    </row>
    <row r="17" spans="2:12" ht="15.75" x14ac:dyDescent="0.2">
      <c r="B17" s="306"/>
      <c r="C17" s="462"/>
      <c r="D17" s="462"/>
      <c r="E17" s="281" t="s">
        <v>85</v>
      </c>
      <c r="F17" s="281"/>
      <c r="G17" s="307"/>
      <c r="H17" s="296"/>
      <c r="I17" s="308"/>
      <c r="K17" s="550"/>
    </row>
    <row r="18" spans="2:12" s="309" customFormat="1" ht="51" customHeight="1" x14ac:dyDescent="0.2">
      <c r="B18" s="298" t="s">
        <v>86</v>
      </c>
      <c r="C18" s="460" t="s">
        <v>64</v>
      </c>
      <c r="D18" s="460" t="s">
        <v>87</v>
      </c>
      <c r="E18" s="299" t="str">
        <f>CANTIDADES!B34</f>
        <v>Suministro, colocación, conformación y compactación de material de la zona para afirmado de vías, no incluye transporte.</v>
      </c>
      <c r="F18" s="253" t="s">
        <v>65</v>
      </c>
      <c r="G18" s="185">
        <f>CANTIDADES!G34</f>
        <v>2509</v>
      </c>
      <c r="H18" s="300">
        <v>46234</v>
      </c>
      <c r="I18" s="301">
        <f>+H18*G18</f>
        <v>116001106</v>
      </c>
      <c r="K18" s="550" t="e">
        <f t="shared" ref="K18:K48" si="1">+I18*$K$63</f>
        <v>#REF!</v>
      </c>
    </row>
    <row r="19" spans="2:12" s="309" customFormat="1" ht="51" customHeight="1" x14ac:dyDescent="0.2">
      <c r="B19" s="298" t="s">
        <v>88</v>
      </c>
      <c r="C19" s="460" t="s">
        <v>64</v>
      </c>
      <c r="D19" s="460" t="s">
        <v>89</v>
      </c>
      <c r="E19" s="299" t="s">
        <v>90</v>
      </c>
      <c r="F19" s="253" t="s">
        <v>65</v>
      </c>
      <c r="G19" s="185">
        <f>CANTIDADES!G37</f>
        <v>6171</v>
      </c>
      <c r="H19" s="802">
        <v>86939</v>
      </c>
      <c r="I19" s="301">
        <f>+H19*G19</f>
        <v>536500569</v>
      </c>
      <c r="K19" s="550" t="e">
        <f t="shared" si="1"/>
        <v>#REF!</v>
      </c>
    </row>
    <row r="20" spans="2:12" s="309" customFormat="1" x14ac:dyDescent="0.2">
      <c r="B20" s="298"/>
      <c r="C20" s="460"/>
      <c r="D20" s="460"/>
      <c r="E20" s="299"/>
      <c r="F20" s="253"/>
      <c r="G20" s="185"/>
      <c r="H20" s="300"/>
      <c r="I20" s="301"/>
      <c r="K20" s="550" t="e">
        <f t="shared" si="1"/>
        <v>#REF!</v>
      </c>
    </row>
    <row r="21" spans="2:12" ht="15.75" x14ac:dyDescent="0.2">
      <c r="B21" s="310"/>
      <c r="C21" s="463"/>
      <c r="D21" s="463"/>
      <c r="E21" s="282" t="s">
        <v>91</v>
      </c>
      <c r="F21" s="282"/>
      <c r="G21" s="311"/>
      <c r="H21" s="312"/>
      <c r="I21" s="313">
        <f>SUM(I18:I19)</f>
        <v>652501675</v>
      </c>
      <c r="K21" s="551" t="e">
        <f t="shared" si="1"/>
        <v>#REF!</v>
      </c>
      <c r="L21" s="552" t="e">
        <f>SUM(K18:K19)</f>
        <v>#REF!</v>
      </c>
    </row>
    <row r="22" spans="2:12" ht="15.75" x14ac:dyDescent="0.25">
      <c r="B22" s="294"/>
      <c r="C22" s="459"/>
      <c r="D22" s="459"/>
      <c r="E22" s="280" t="s">
        <v>92</v>
      </c>
      <c r="F22" s="280"/>
      <c r="G22" s="296"/>
      <c r="H22" s="296"/>
      <c r="I22" s="314"/>
      <c r="K22" s="550" t="e">
        <f t="shared" si="1"/>
        <v>#REF!</v>
      </c>
    </row>
    <row r="23" spans="2:12" ht="97.5" customHeight="1" x14ac:dyDescent="0.2">
      <c r="B23" s="575" t="s">
        <v>93</v>
      </c>
      <c r="C23" s="464" t="s">
        <v>64</v>
      </c>
      <c r="D23" s="464">
        <v>900</v>
      </c>
      <c r="E23" s="299" t="s">
        <v>94</v>
      </c>
      <c r="F23" s="253" t="s">
        <v>95</v>
      </c>
      <c r="G23" s="185">
        <f>+CANTIDADES!G44</f>
        <v>840961</v>
      </c>
      <c r="H23" s="300">
        <v>1222</v>
      </c>
      <c r="I23" s="301">
        <f>+H23*G23</f>
        <v>1027654342</v>
      </c>
      <c r="K23" s="550" t="e">
        <f t="shared" si="1"/>
        <v>#REF!</v>
      </c>
    </row>
    <row r="24" spans="2:12" ht="15.75" x14ac:dyDescent="0.25">
      <c r="B24" s="258"/>
      <c r="C24" s="461"/>
      <c r="D24" s="461"/>
      <c r="E24" s="315" t="s">
        <v>96</v>
      </c>
      <c r="F24" s="283"/>
      <c r="G24" s="185"/>
      <c r="H24" s="316"/>
      <c r="I24" s="176">
        <f>+SUM(I23:I23)</f>
        <v>1027654342</v>
      </c>
      <c r="K24" s="551" t="e">
        <f t="shared" si="1"/>
        <v>#REF!</v>
      </c>
      <c r="L24" s="552" t="e">
        <f>SUM(K23)</f>
        <v>#REF!</v>
      </c>
    </row>
    <row r="25" spans="2:12" ht="31.5" x14ac:dyDescent="0.2">
      <c r="B25" s="294"/>
      <c r="C25" s="459"/>
      <c r="D25" s="459"/>
      <c r="E25" s="284" t="s">
        <v>97</v>
      </c>
      <c r="F25" s="284"/>
      <c r="G25" s="317"/>
      <c r="H25" s="296"/>
      <c r="I25" s="314"/>
      <c r="K25" s="550" t="e">
        <f t="shared" si="1"/>
        <v>#REF!</v>
      </c>
    </row>
    <row r="26" spans="2:12" ht="42" customHeight="1" x14ac:dyDescent="0.2">
      <c r="B26" s="570" t="s">
        <v>98</v>
      </c>
      <c r="C26" s="465" t="s">
        <v>64</v>
      </c>
      <c r="D26" s="572" t="s">
        <v>99</v>
      </c>
      <c r="E26" s="318" t="s">
        <v>100</v>
      </c>
      <c r="F26" s="285" t="s">
        <v>101</v>
      </c>
      <c r="G26" s="319">
        <f>+CANTIDADES!G48</f>
        <v>32708</v>
      </c>
      <c r="H26" s="320">
        <v>4215</v>
      </c>
      <c r="I26" s="301">
        <f>+H26*G26</f>
        <v>137864220</v>
      </c>
      <c r="K26" s="550" t="e">
        <f t="shared" si="1"/>
        <v>#REF!</v>
      </c>
    </row>
    <row r="27" spans="2:12" ht="15.75" x14ac:dyDescent="0.25">
      <c r="B27" s="258"/>
      <c r="C27" s="461"/>
      <c r="D27" s="461"/>
      <c r="E27" s="315" t="s">
        <v>102</v>
      </c>
      <c r="F27" s="283"/>
      <c r="G27" s="185"/>
      <c r="H27" s="316"/>
      <c r="I27" s="176">
        <f>SUM(I26:I26)</f>
        <v>137864220</v>
      </c>
      <c r="K27" s="551" t="e">
        <f t="shared" si="1"/>
        <v>#REF!</v>
      </c>
      <c r="L27" s="552" t="e">
        <f>SUM(K26)</f>
        <v>#REF!</v>
      </c>
    </row>
    <row r="28" spans="2:12" ht="15.75" x14ac:dyDescent="0.25">
      <c r="B28" s="294"/>
      <c r="C28" s="459"/>
      <c r="D28" s="459"/>
      <c r="E28" s="280" t="s">
        <v>103</v>
      </c>
      <c r="F28" s="280"/>
      <c r="G28" s="296"/>
      <c r="H28" s="296"/>
      <c r="I28" s="314"/>
      <c r="K28" s="550" t="e">
        <f t="shared" si="1"/>
        <v>#REF!</v>
      </c>
    </row>
    <row r="29" spans="2:12" ht="30" x14ac:dyDescent="0.2">
      <c r="B29" s="575" t="s">
        <v>104</v>
      </c>
      <c r="C29" s="464" t="s">
        <v>64</v>
      </c>
      <c r="D29" s="464">
        <v>600</v>
      </c>
      <c r="E29" s="299" t="s">
        <v>105</v>
      </c>
      <c r="F29" s="253" t="s">
        <v>65</v>
      </c>
      <c r="G29" s="185">
        <f>+CANTIDADES!G81</f>
        <v>10</v>
      </c>
      <c r="H29" s="300">
        <v>296866</v>
      </c>
      <c r="I29" s="301">
        <f t="shared" ref="I29:I39" si="2">+H29*G29</f>
        <v>2968660</v>
      </c>
      <c r="K29" s="550" t="e">
        <f t="shared" si="1"/>
        <v>#REF!</v>
      </c>
    </row>
    <row r="30" spans="2:12" ht="45.95" customHeight="1" x14ac:dyDescent="0.2">
      <c r="B30" s="575" t="s">
        <v>106</v>
      </c>
      <c r="C30" s="464" t="s">
        <v>64</v>
      </c>
      <c r="D30" s="464">
        <v>600</v>
      </c>
      <c r="E30" s="299" t="s">
        <v>107</v>
      </c>
      <c r="F30" s="253" t="s">
        <v>65</v>
      </c>
      <c r="G30" s="185">
        <f>+CANTIDADES!G104</f>
        <v>3409</v>
      </c>
      <c r="H30" s="300">
        <v>16311</v>
      </c>
      <c r="I30" s="301">
        <f t="shared" si="2"/>
        <v>55604199</v>
      </c>
      <c r="K30" s="550" t="e">
        <f t="shared" si="1"/>
        <v>#REF!</v>
      </c>
    </row>
    <row r="31" spans="2:12" ht="30" x14ac:dyDescent="0.2">
      <c r="B31" s="575" t="s">
        <v>108</v>
      </c>
      <c r="C31" s="464" t="s">
        <v>64</v>
      </c>
      <c r="D31" s="464">
        <v>630</v>
      </c>
      <c r="E31" s="299" t="s">
        <v>109</v>
      </c>
      <c r="F31" s="253" t="s">
        <v>65</v>
      </c>
      <c r="G31" s="185">
        <f>+CANTIDADES!G111</f>
        <v>293</v>
      </c>
      <c r="H31" s="300">
        <v>651735</v>
      </c>
      <c r="I31" s="301">
        <f t="shared" si="2"/>
        <v>190958355</v>
      </c>
      <c r="K31" s="550" t="e">
        <f t="shared" si="1"/>
        <v>#REF!</v>
      </c>
    </row>
    <row r="32" spans="2:12" x14ac:dyDescent="0.2">
      <c r="B32" s="575" t="s">
        <v>110</v>
      </c>
      <c r="C32" s="464" t="s">
        <v>64</v>
      </c>
      <c r="D32" s="464">
        <v>630</v>
      </c>
      <c r="E32" s="321" t="s">
        <v>111</v>
      </c>
      <c r="F32" s="253" t="s">
        <v>65</v>
      </c>
      <c r="G32" s="185">
        <f>+CANTIDADES!G140</f>
        <v>15</v>
      </c>
      <c r="H32" s="322">
        <v>443035</v>
      </c>
      <c r="I32" s="301">
        <f t="shared" si="2"/>
        <v>6645525</v>
      </c>
      <c r="K32" s="550" t="e">
        <f t="shared" si="1"/>
        <v>#REF!</v>
      </c>
    </row>
    <row r="33" spans="2:12" ht="18" customHeight="1" x14ac:dyDescent="0.2">
      <c r="B33" s="575" t="s">
        <v>112</v>
      </c>
      <c r="C33" s="464" t="s">
        <v>64</v>
      </c>
      <c r="D33" s="464">
        <v>630</v>
      </c>
      <c r="E33" s="507" t="s">
        <v>113</v>
      </c>
      <c r="F33" s="253" t="s">
        <v>65</v>
      </c>
      <c r="G33" s="185">
        <f>CANTIDADES!G146</f>
        <v>6</v>
      </c>
      <c r="H33" s="305">
        <v>604285</v>
      </c>
      <c r="I33" s="301">
        <f t="shared" si="2"/>
        <v>3625710</v>
      </c>
      <c r="K33" s="550" t="e">
        <f t="shared" si="1"/>
        <v>#REF!</v>
      </c>
    </row>
    <row r="34" spans="2:12" ht="45.95" customHeight="1" x14ac:dyDescent="0.2">
      <c r="B34" s="575" t="s">
        <v>114</v>
      </c>
      <c r="C34" s="464" t="s">
        <v>64</v>
      </c>
      <c r="D34" s="464">
        <v>630</v>
      </c>
      <c r="E34" s="507" t="s">
        <v>115</v>
      </c>
      <c r="F34" s="253" t="s">
        <v>65</v>
      </c>
      <c r="G34" s="185">
        <f>CANTIDADES!G150</f>
        <v>14</v>
      </c>
      <c r="H34" s="305">
        <v>647086</v>
      </c>
      <c r="I34" s="301">
        <f t="shared" si="2"/>
        <v>9059204</v>
      </c>
      <c r="K34" s="550" t="e">
        <f t="shared" si="1"/>
        <v>#REF!</v>
      </c>
    </row>
    <row r="35" spans="2:12" ht="87" customHeight="1" x14ac:dyDescent="0.2">
      <c r="B35" s="575" t="s">
        <v>116</v>
      </c>
      <c r="C35" s="472" t="s">
        <v>67</v>
      </c>
      <c r="D35" s="464" t="s">
        <v>116</v>
      </c>
      <c r="E35" s="323" t="s">
        <v>117</v>
      </c>
      <c r="F35" s="285" t="s">
        <v>118</v>
      </c>
      <c r="G35" s="185">
        <f>+CANTIDADES!G160</f>
        <v>32</v>
      </c>
      <c r="H35" s="300">
        <v>64364</v>
      </c>
      <c r="I35" s="301">
        <f t="shared" si="2"/>
        <v>2059648</v>
      </c>
      <c r="K35" s="550" t="e">
        <f t="shared" si="1"/>
        <v>#REF!</v>
      </c>
    </row>
    <row r="36" spans="2:12" ht="30" x14ac:dyDescent="0.2">
      <c r="B36" s="575" t="s">
        <v>119</v>
      </c>
      <c r="C36" s="472" t="s">
        <v>67</v>
      </c>
      <c r="D36" s="464" t="s">
        <v>119</v>
      </c>
      <c r="E36" s="321" t="s">
        <v>120</v>
      </c>
      <c r="F36" s="253" t="s">
        <v>65</v>
      </c>
      <c r="G36" s="324">
        <f>+CANTIDADES!G162</f>
        <v>2154</v>
      </c>
      <c r="H36" s="322">
        <v>91552</v>
      </c>
      <c r="I36" s="301">
        <f>+H36*G36</f>
        <v>197203008</v>
      </c>
      <c r="K36" s="550" t="e">
        <f t="shared" si="1"/>
        <v>#REF!</v>
      </c>
    </row>
    <row r="37" spans="2:12" ht="45" x14ac:dyDescent="0.2">
      <c r="B37" s="575" t="s">
        <v>121</v>
      </c>
      <c r="C37" s="464" t="s">
        <v>64</v>
      </c>
      <c r="D37" s="464">
        <v>201</v>
      </c>
      <c r="E37" s="321" t="s">
        <v>122</v>
      </c>
      <c r="F37" s="253" t="s">
        <v>65</v>
      </c>
      <c r="G37" s="324">
        <f>CANTIDADES!G164</f>
        <v>1057</v>
      </c>
      <c r="H37" s="322">
        <v>105279</v>
      </c>
      <c r="I37" s="301">
        <f>+H37*G37</f>
        <v>111279903</v>
      </c>
      <c r="K37" s="550" t="e">
        <f t="shared" si="1"/>
        <v>#REF!</v>
      </c>
    </row>
    <row r="38" spans="2:12" ht="38.25" customHeight="1" x14ac:dyDescent="0.2">
      <c r="B38" s="573" t="s">
        <v>123</v>
      </c>
      <c r="C38" s="466" t="s">
        <v>64</v>
      </c>
      <c r="D38" s="466">
        <v>663</v>
      </c>
      <c r="E38" s="321" t="s">
        <v>124</v>
      </c>
      <c r="F38" s="286" t="s">
        <v>125</v>
      </c>
      <c r="G38" s="185">
        <f>+CANTIDADES!G180</f>
        <v>179</v>
      </c>
      <c r="H38" s="322">
        <v>1202769</v>
      </c>
      <c r="I38" s="301">
        <f t="shared" si="2"/>
        <v>215295651</v>
      </c>
      <c r="K38" s="550" t="e">
        <f t="shared" si="1"/>
        <v>#REF!</v>
      </c>
    </row>
    <row r="39" spans="2:12" ht="21.75" customHeight="1" x14ac:dyDescent="0.2">
      <c r="B39" s="576" t="s">
        <v>126</v>
      </c>
      <c r="C39" s="467" t="s">
        <v>64</v>
      </c>
      <c r="D39" s="467" t="s">
        <v>127</v>
      </c>
      <c r="E39" s="321" t="s">
        <v>128</v>
      </c>
      <c r="F39" s="253" t="s">
        <v>65</v>
      </c>
      <c r="G39" s="185">
        <f>+CANTIDADES!G182</f>
        <v>1064</v>
      </c>
      <c r="H39" s="322">
        <v>522275</v>
      </c>
      <c r="I39" s="301">
        <f t="shared" si="2"/>
        <v>555700600</v>
      </c>
      <c r="K39" s="550" t="e">
        <f t="shared" si="1"/>
        <v>#REF!</v>
      </c>
    </row>
    <row r="40" spans="2:12" ht="15.75" x14ac:dyDescent="0.2">
      <c r="B40" s="258"/>
      <c r="C40" s="461"/>
      <c r="D40" s="461"/>
      <c r="E40" s="325" t="s">
        <v>129</v>
      </c>
      <c r="F40" s="190"/>
      <c r="G40" s="326"/>
      <c r="H40" s="316"/>
      <c r="I40" s="176">
        <f>SUM(I29:I39)</f>
        <v>1350400463</v>
      </c>
      <c r="K40" s="551" t="e">
        <f t="shared" si="1"/>
        <v>#REF!</v>
      </c>
      <c r="L40" s="552" t="e">
        <f>SUM(K29:K39)</f>
        <v>#REF!</v>
      </c>
    </row>
    <row r="41" spans="2:12" ht="31.5" x14ac:dyDescent="0.2">
      <c r="B41" s="294"/>
      <c r="C41" s="459"/>
      <c r="D41" s="459"/>
      <c r="E41" s="284" t="s">
        <v>130</v>
      </c>
      <c r="F41" s="284"/>
      <c r="G41" s="317"/>
      <c r="H41" s="317"/>
      <c r="I41" s="314"/>
      <c r="K41" s="550" t="e">
        <f t="shared" si="1"/>
        <v>#REF!</v>
      </c>
    </row>
    <row r="42" spans="2:12" s="204" customFormat="1" ht="54.75" customHeight="1" x14ac:dyDescent="0.2">
      <c r="B42" s="573" t="s">
        <v>131</v>
      </c>
      <c r="C42" s="472" t="s">
        <v>67</v>
      </c>
      <c r="D42" s="286" t="s">
        <v>131</v>
      </c>
      <c r="E42" s="218" t="s">
        <v>132</v>
      </c>
      <c r="F42" s="253" t="s">
        <v>125</v>
      </c>
      <c r="G42" s="185">
        <f>CANTIDADES!G185</f>
        <v>5386</v>
      </c>
      <c r="H42" s="322">
        <v>49001</v>
      </c>
      <c r="I42" s="327">
        <f>+H42*G42</f>
        <v>263919386</v>
      </c>
      <c r="K42" s="550" t="e">
        <f t="shared" si="1"/>
        <v>#REF!</v>
      </c>
    </row>
    <row r="43" spans="2:12" ht="30" x14ac:dyDescent="0.2">
      <c r="B43" s="258" t="s">
        <v>133</v>
      </c>
      <c r="C43" s="461" t="s">
        <v>64</v>
      </c>
      <c r="D43" s="461">
        <v>700</v>
      </c>
      <c r="E43" s="328" t="s">
        <v>134</v>
      </c>
      <c r="F43" s="253" t="s">
        <v>125</v>
      </c>
      <c r="G43" s="185">
        <f>+CANTIDADES!G187</f>
        <v>20068</v>
      </c>
      <c r="H43" s="322">
        <v>1941</v>
      </c>
      <c r="I43" s="327">
        <f>+H43*G43</f>
        <v>38951988</v>
      </c>
      <c r="K43" s="550" t="e">
        <f t="shared" si="1"/>
        <v>#REF!</v>
      </c>
    </row>
    <row r="44" spans="2:12" s="204" customFormat="1" ht="60" x14ac:dyDescent="0.2">
      <c r="B44" s="574" t="s">
        <v>135</v>
      </c>
      <c r="C44" s="468" t="s">
        <v>64</v>
      </c>
      <c r="D44" s="468" t="s">
        <v>136</v>
      </c>
      <c r="E44" s="351" t="s">
        <v>137</v>
      </c>
      <c r="F44" s="253" t="s">
        <v>65</v>
      </c>
      <c r="G44" s="275">
        <f>CANTIDADES!G188</f>
        <v>1605</v>
      </c>
      <c r="H44" s="329">
        <v>752773</v>
      </c>
      <c r="I44" s="327">
        <f>G44*H44</f>
        <v>1208200665</v>
      </c>
      <c r="K44" s="550" t="e">
        <f t="shared" si="1"/>
        <v>#REF!</v>
      </c>
    </row>
    <row r="45" spans="2:12" ht="15.75" x14ac:dyDescent="0.2">
      <c r="B45" s="330"/>
      <c r="C45" s="469"/>
      <c r="D45" s="469"/>
      <c r="E45" s="331" t="s">
        <v>138</v>
      </c>
      <c r="F45" s="287"/>
      <c r="G45" s="332"/>
      <c r="H45" s="333"/>
      <c r="I45" s="334">
        <f>SUM(I42:I44)</f>
        <v>1511072039</v>
      </c>
      <c r="K45" s="551" t="e">
        <f t="shared" si="1"/>
        <v>#REF!</v>
      </c>
      <c r="L45" s="552" t="e">
        <f>SUM(K42:K44)</f>
        <v>#REF!</v>
      </c>
    </row>
    <row r="46" spans="2:12" ht="15.75" x14ac:dyDescent="0.2">
      <c r="B46" s="294"/>
      <c r="C46" s="459"/>
      <c r="D46" s="459"/>
      <c r="E46" s="284" t="s">
        <v>139</v>
      </c>
      <c r="F46" s="284"/>
      <c r="G46" s="317"/>
      <c r="H46" s="317"/>
      <c r="I46" s="314"/>
      <c r="K46" s="550" t="e">
        <f t="shared" si="1"/>
        <v>#REF!</v>
      </c>
    </row>
    <row r="47" spans="2:12" ht="102" customHeight="1" x14ac:dyDescent="0.2">
      <c r="B47" s="570" t="s">
        <v>140</v>
      </c>
      <c r="C47" s="465" t="s">
        <v>64</v>
      </c>
      <c r="D47" s="465" t="s">
        <v>141</v>
      </c>
      <c r="E47" s="299" t="s">
        <v>142</v>
      </c>
      <c r="F47" s="285" t="s">
        <v>118</v>
      </c>
      <c r="G47" s="185">
        <f>+CANTIDADES!G197</f>
        <v>64</v>
      </c>
      <c r="H47" s="320">
        <v>258430</v>
      </c>
      <c r="I47" s="301">
        <f>+H47*G47</f>
        <v>16539520</v>
      </c>
      <c r="K47" s="550" t="e">
        <f t="shared" si="1"/>
        <v>#REF!</v>
      </c>
    </row>
    <row r="48" spans="2:12" ht="16.5" thickBot="1" x14ac:dyDescent="0.25">
      <c r="B48" s="330"/>
      <c r="C48" s="469"/>
      <c r="D48" s="469"/>
      <c r="E48" s="331" t="s">
        <v>143</v>
      </c>
      <c r="F48" s="287"/>
      <c r="G48" s="332"/>
      <c r="H48" s="333"/>
      <c r="I48" s="334">
        <f>SUM(I47)</f>
        <v>16539520</v>
      </c>
      <c r="K48" s="551" t="e">
        <f t="shared" si="1"/>
        <v>#REF!</v>
      </c>
      <c r="L48" s="552" t="e">
        <f>SUM(K47)</f>
        <v>#REF!</v>
      </c>
    </row>
    <row r="49" spans="2:12" ht="18.75" customHeight="1" x14ac:dyDescent="0.2">
      <c r="B49" s="966" t="s">
        <v>144</v>
      </c>
      <c r="C49" s="967"/>
      <c r="D49" s="967"/>
      <c r="E49" s="968"/>
      <c r="F49" s="288"/>
      <c r="G49" s="335"/>
      <c r="H49" s="336"/>
      <c r="I49" s="580">
        <f>ROUND(+I45+I40+I27+I24+I16+I21+I48,0)</f>
        <v>4946346966</v>
      </c>
    </row>
    <row r="50" spans="2:12" ht="18.75" customHeight="1" x14ac:dyDescent="0.25">
      <c r="B50" s="969" t="s">
        <v>145</v>
      </c>
      <c r="C50" s="970"/>
      <c r="D50" s="970"/>
      <c r="E50" s="971"/>
      <c r="F50" s="289" t="e">
        <f>#REF!</f>
        <v>#REF!</v>
      </c>
      <c r="G50" s="337"/>
      <c r="H50" s="338"/>
      <c r="I50" s="581" t="e">
        <f>+I49*F50</f>
        <v>#REF!</v>
      </c>
      <c r="L50" s="553" t="e">
        <f>SUM(L6:L48)</f>
        <v>#REF!</v>
      </c>
    </row>
    <row r="51" spans="2:12" ht="18.75" customHeight="1" x14ac:dyDescent="0.2">
      <c r="B51" s="969" t="s">
        <v>146</v>
      </c>
      <c r="C51" s="970"/>
      <c r="D51" s="970"/>
      <c r="E51" s="971"/>
      <c r="F51" s="289">
        <v>0.03</v>
      </c>
      <c r="G51" s="337"/>
      <c r="H51" s="338"/>
      <c r="I51" s="581">
        <f>F51*I49</f>
        <v>148390408.97999999</v>
      </c>
    </row>
    <row r="52" spans="2:12" ht="18.75" customHeight="1" x14ac:dyDescent="0.2">
      <c r="B52" s="969" t="s">
        <v>147</v>
      </c>
      <c r="C52" s="970"/>
      <c r="D52" s="970"/>
      <c r="E52" s="971"/>
      <c r="F52" s="289" t="e">
        <f>+#REF!</f>
        <v>#REF!</v>
      </c>
      <c r="G52" s="486"/>
      <c r="H52" s="338"/>
      <c r="I52" s="581" t="e">
        <f>+I49*F52</f>
        <v>#REF!</v>
      </c>
    </row>
    <row r="53" spans="2:12" ht="18.75" customHeight="1" thickBot="1" x14ac:dyDescent="0.25">
      <c r="B53" s="949" t="s">
        <v>148</v>
      </c>
      <c r="C53" s="950"/>
      <c r="D53" s="950"/>
      <c r="E53" s="951"/>
      <c r="F53" s="289" t="e">
        <f>SUM(F50:F52)</f>
        <v>#REF!</v>
      </c>
      <c r="G53" s="339"/>
      <c r="H53" s="340"/>
      <c r="I53" s="798" t="e">
        <f>+I52+I50+I49+I51</f>
        <v>#REF!</v>
      </c>
    </row>
    <row r="54" spans="2:12" ht="18.75" customHeight="1" thickBot="1" x14ac:dyDescent="0.25">
      <c r="B54" s="974" t="s">
        <v>149</v>
      </c>
      <c r="C54" s="975"/>
      <c r="D54" s="975"/>
      <c r="E54" s="975"/>
      <c r="F54" s="975"/>
      <c r="G54" s="975"/>
      <c r="H54" s="975"/>
      <c r="I54" s="563" t="e">
        <f>#REF!</f>
        <v>#REF!</v>
      </c>
      <c r="L54" s="579" t="e">
        <f>+L50+I54+I55+I56+I58</f>
        <v>#REF!</v>
      </c>
    </row>
    <row r="55" spans="2:12" ht="18.75" customHeight="1" thickBot="1" x14ac:dyDescent="0.25">
      <c r="B55" s="974" t="s">
        <v>150</v>
      </c>
      <c r="C55" s="975"/>
      <c r="D55" s="975"/>
      <c r="E55" s="975"/>
      <c r="F55" s="975"/>
      <c r="G55" s="975"/>
      <c r="H55" s="975"/>
      <c r="I55" s="497" t="e">
        <f>#REF!</f>
        <v>#REF!</v>
      </c>
    </row>
    <row r="56" spans="2:12" ht="17.100000000000001" customHeight="1" thickBot="1" x14ac:dyDescent="0.25">
      <c r="B56" s="974" t="s">
        <v>151</v>
      </c>
      <c r="C56" s="975"/>
      <c r="D56" s="975"/>
      <c r="E56" s="975"/>
      <c r="F56" s="976"/>
      <c r="G56" s="801" t="e">
        <f>#REF!</f>
        <v>#REF!</v>
      </c>
      <c r="H56" s="498">
        <v>11.553000000000001</v>
      </c>
      <c r="I56" s="497" t="e">
        <f>G56*H56</f>
        <v>#REF!</v>
      </c>
      <c r="K56" s="292" t="e">
        <f>I56/1.19</f>
        <v>#REF!</v>
      </c>
    </row>
    <row r="57" spans="2:12" ht="18.75" customHeight="1" thickBot="1" x14ac:dyDescent="0.25">
      <c r="B57" s="974" t="s">
        <v>152</v>
      </c>
      <c r="C57" s="975"/>
      <c r="D57" s="975"/>
      <c r="E57" s="975"/>
      <c r="F57" s="975"/>
      <c r="G57" s="975"/>
      <c r="H57" s="977"/>
      <c r="I57" s="582" t="e">
        <f>I53+I54+I55+I56</f>
        <v>#REF!</v>
      </c>
      <c r="K57" s="262" t="e">
        <f>I53+I54+I55+K56</f>
        <v>#REF!</v>
      </c>
    </row>
    <row r="58" spans="2:12" ht="18.75" customHeight="1" thickBot="1" x14ac:dyDescent="0.25">
      <c r="B58" s="974" t="s">
        <v>153</v>
      </c>
      <c r="C58" s="975"/>
      <c r="D58" s="975"/>
      <c r="E58" s="975"/>
      <c r="F58" s="975"/>
      <c r="G58" s="975"/>
      <c r="H58" s="977"/>
      <c r="I58" s="583" t="e">
        <f>#REF!</f>
        <v>#REF!</v>
      </c>
      <c r="K58" s="565" t="e">
        <f>I58/I57</f>
        <v>#REF!</v>
      </c>
      <c r="L58" s="796"/>
    </row>
    <row r="59" spans="2:12" ht="6" customHeight="1" thickBot="1" x14ac:dyDescent="0.25">
      <c r="B59" s="342"/>
      <c r="C59" s="290"/>
      <c r="D59" s="290"/>
      <c r="E59" s="290"/>
      <c r="F59" s="290"/>
      <c r="G59" s="290"/>
      <c r="H59" s="290"/>
      <c r="I59" s="584"/>
      <c r="K59" s="341"/>
    </row>
    <row r="60" spans="2:12" ht="19.5" customHeight="1" thickBot="1" x14ac:dyDescent="0.25">
      <c r="B60" s="978" t="s">
        <v>154</v>
      </c>
      <c r="C60" s="979"/>
      <c r="D60" s="979"/>
      <c r="E60" s="980"/>
      <c r="F60" s="980"/>
      <c r="G60" s="980"/>
      <c r="H60" s="980"/>
      <c r="I60" s="588" t="e">
        <f>I57+I58</f>
        <v>#REF!</v>
      </c>
      <c r="K60" s="341">
        <v>6778974521.1191998</v>
      </c>
      <c r="L60" s="552" t="e">
        <f>I60-K60</f>
        <v>#REF!</v>
      </c>
    </row>
    <row r="61" spans="2:12" ht="7.5" customHeight="1" x14ac:dyDescent="0.2">
      <c r="B61" s="343"/>
      <c r="C61" s="344"/>
      <c r="D61" s="344"/>
      <c r="E61" s="291"/>
      <c r="F61" s="291"/>
      <c r="G61" s="344"/>
      <c r="H61" s="291"/>
      <c r="I61" s="345"/>
      <c r="K61" s="341"/>
    </row>
    <row r="62" spans="2:12" ht="19.5" customHeight="1" x14ac:dyDescent="0.2">
      <c r="B62" s="972" t="s">
        <v>155</v>
      </c>
      <c r="C62" s="973"/>
      <c r="D62" s="973"/>
      <c r="E62" s="973"/>
      <c r="F62" s="92" t="s">
        <v>156</v>
      </c>
      <c r="H62" s="205"/>
      <c r="I62" s="203"/>
      <c r="K62" s="564" t="e">
        <f>+(I50+I51+I52)/I49</f>
        <v>#REF!</v>
      </c>
    </row>
    <row r="63" spans="2:12" x14ac:dyDescent="0.2">
      <c r="B63" s="166"/>
      <c r="C63" s="470"/>
      <c r="D63" s="470"/>
      <c r="E63" s="82"/>
      <c r="F63" s="167"/>
      <c r="H63" s="206"/>
      <c r="I63" s="203"/>
      <c r="K63" s="549" t="e">
        <f>1+K62</f>
        <v>#REF!</v>
      </c>
    </row>
    <row r="64" spans="2:12" x14ac:dyDescent="0.2">
      <c r="B64" s="166"/>
      <c r="C64" s="470"/>
      <c r="D64" s="470"/>
      <c r="E64" s="82"/>
      <c r="F64" s="167"/>
      <c r="H64" s="206"/>
      <c r="I64" s="203"/>
      <c r="K64" s="341"/>
    </row>
    <row r="65" spans="2:11" x14ac:dyDescent="0.2">
      <c r="B65" s="166"/>
      <c r="C65" s="470"/>
      <c r="D65" s="470"/>
      <c r="E65" s="82"/>
      <c r="F65" s="167"/>
      <c r="H65" s="206"/>
      <c r="I65" s="203"/>
      <c r="K65" s="341"/>
    </row>
    <row r="66" spans="2:11" x14ac:dyDescent="0.2">
      <c r="B66" s="166"/>
      <c r="C66" s="470"/>
      <c r="D66" s="470"/>
      <c r="E66" s="82"/>
      <c r="F66" s="167"/>
      <c r="H66" s="206"/>
      <c r="I66" s="203"/>
      <c r="K66" s="341"/>
    </row>
    <row r="67" spans="2:11" ht="15" customHeight="1" x14ac:dyDescent="0.2">
      <c r="B67" s="168"/>
      <c r="C67" s="471"/>
      <c r="D67" s="471"/>
      <c r="E67" s="82"/>
      <c r="F67" s="167"/>
      <c r="H67" s="204"/>
      <c r="I67" s="203"/>
      <c r="K67" s="341"/>
    </row>
    <row r="68" spans="2:11" x14ac:dyDescent="0.2">
      <c r="B68" s="473" t="s">
        <v>157</v>
      </c>
      <c r="C68" s="474"/>
      <c r="D68" s="474"/>
      <c r="E68" s="82"/>
      <c r="F68" s="83" t="s">
        <v>158</v>
      </c>
      <c r="H68" s="204"/>
      <c r="I68" s="203"/>
      <c r="K68" s="341"/>
    </row>
    <row r="69" spans="2:11" x14ac:dyDescent="0.2">
      <c r="B69" s="473" t="s">
        <v>159</v>
      </c>
      <c r="C69" s="474"/>
      <c r="D69" s="474"/>
      <c r="E69" s="82"/>
      <c r="F69" s="83" t="s">
        <v>160</v>
      </c>
      <c r="H69" s="204"/>
      <c r="I69" s="203"/>
    </row>
    <row r="70" spans="2:11" x14ac:dyDescent="0.2">
      <c r="B70" s="202" t="s">
        <v>161</v>
      </c>
      <c r="C70" s="186"/>
      <c r="D70" s="186"/>
      <c r="E70" s="82"/>
      <c r="F70" s="186" t="s">
        <v>162</v>
      </c>
      <c r="H70" s="204"/>
      <c r="I70" s="203"/>
    </row>
    <row r="71" spans="2:11" x14ac:dyDescent="0.2">
      <c r="B71" s="202" t="s">
        <v>163</v>
      </c>
      <c r="C71" s="186"/>
      <c r="D71" s="186"/>
      <c r="E71" s="82"/>
      <c r="H71" s="204"/>
      <c r="I71" s="203"/>
    </row>
    <row r="72" spans="2:11" x14ac:dyDescent="0.2">
      <c r="B72" s="202"/>
      <c r="C72" s="186"/>
      <c r="D72" s="186"/>
      <c r="E72" s="82"/>
      <c r="H72" s="204"/>
      <c r="I72" s="203"/>
      <c r="K72" s="454"/>
    </row>
    <row r="73" spans="2:11" x14ac:dyDescent="0.2">
      <c r="B73" s="972"/>
      <c r="C73" s="973"/>
      <c r="D73" s="973"/>
      <c r="E73" s="973"/>
      <c r="H73" s="204"/>
      <c r="I73" s="203"/>
      <c r="K73" s="453"/>
    </row>
    <row r="74" spans="2:11" ht="15.95" customHeight="1" x14ac:dyDescent="0.2">
      <c r="B74" s="135"/>
      <c r="C74" s="134"/>
      <c r="D74" s="134"/>
      <c r="E74" s="82"/>
      <c r="H74" s="204"/>
      <c r="I74" s="203"/>
    </row>
    <row r="75" spans="2:11" ht="15.75" thickBot="1" x14ac:dyDescent="0.25">
      <c r="B75" s="169"/>
      <c r="C75" s="99"/>
      <c r="D75" s="99"/>
      <c r="E75" s="84"/>
      <c r="F75" s="99"/>
      <c r="G75" s="800"/>
      <c r="H75" s="346"/>
      <c r="I75" s="209"/>
    </row>
    <row r="76" spans="2:11" x14ac:dyDescent="0.2">
      <c r="B76" s="347"/>
      <c r="C76" s="347"/>
      <c r="D76" s="347"/>
      <c r="E76" s="82"/>
      <c r="F76" s="83"/>
      <c r="H76" s="204"/>
    </row>
    <row r="77" spans="2:11" ht="15.75" x14ac:dyDescent="0.2">
      <c r="B77" s="348"/>
      <c r="C77" s="348"/>
      <c r="D77" s="348"/>
      <c r="H77" s="204"/>
    </row>
    <row r="78" spans="2:11" x14ac:dyDescent="0.2">
      <c r="B78" s="349"/>
      <c r="C78" s="349"/>
      <c r="D78" s="349"/>
      <c r="H78" s="204"/>
    </row>
    <row r="79" spans="2:11" x14ac:dyDescent="0.2">
      <c r="B79" s="350"/>
      <c r="C79" s="350"/>
      <c r="D79" s="350"/>
      <c r="H79" s="204"/>
    </row>
    <row r="80" spans="2:11" x14ac:dyDescent="0.2">
      <c r="B80" s="186"/>
      <c r="C80" s="186"/>
      <c r="D80" s="186"/>
      <c r="H80" s="204"/>
    </row>
  </sheetData>
  <mergeCells count="20">
    <mergeCell ref="B53:E53"/>
    <mergeCell ref="B1:I1"/>
    <mergeCell ref="B2:I2"/>
    <mergeCell ref="B3:I3"/>
    <mergeCell ref="B4:I4"/>
    <mergeCell ref="B5:F5"/>
    <mergeCell ref="G5:I5"/>
    <mergeCell ref="C6:D6"/>
    <mergeCell ref="B49:E49"/>
    <mergeCell ref="B50:E50"/>
    <mergeCell ref="B51:E51"/>
    <mergeCell ref="B52:E52"/>
    <mergeCell ref="B62:E62"/>
    <mergeCell ref="B73:E73"/>
    <mergeCell ref="B54:H54"/>
    <mergeCell ref="B55:H55"/>
    <mergeCell ref="B56:F56"/>
    <mergeCell ref="B57:H57"/>
    <mergeCell ref="B58:H58"/>
    <mergeCell ref="B60:H60"/>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T73"/>
  <sheetViews>
    <sheetView workbookViewId="0"/>
  </sheetViews>
  <sheetFormatPr baseColWidth="10" defaultColWidth="11.42578125" defaultRowHeight="16.5" x14ac:dyDescent="0.3"/>
  <cols>
    <col min="1" max="2" width="3.42578125" style="593" customWidth="1"/>
    <col min="3" max="3" width="5.140625" style="593" customWidth="1"/>
    <col min="4" max="4" width="11.28515625" style="593" customWidth="1"/>
    <col min="5" max="5" width="19.42578125" style="676" customWidth="1"/>
    <col min="6" max="6" width="17.42578125" style="593" customWidth="1"/>
    <col min="7" max="7" width="73.28515625" style="593" customWidth="1"/>
    <col min="8" max="8" width="8.7109375" style="593" customWidth="1"/>
    <col min="9" max="9" width="18.85546875" style="593" customWidth="1"/>
    <col min="10" max="10" width="23.85546875" style="593" customWidth="1"/>
    <col min="11" max="11" width="30" style="593" customWidth="1"/>
    <col min="12" max="12" width="3.28515625" style="593" customWidth="1"/>
    <col min="13" max="13" width="2.7109375" style="593" customWidth="1"/>
    <col min="14" max="14" width="25.42578125" style="593" hidden="1" customWidth="1"/>
    <col min="15" max="15" width="14.85546875" style="593" hidden="1" customWidth="1"/>
    <col min="16" max="16" width="17.42578125" style="593" bestFit="1" customWidth="1"/>
    <col min="17" max="17" width="21" style="593" customWidth="1"/>
    <col min="18" max="18" width="31" style="593" customWidth="1"/>
    <col min="19" max="19" width="13.42578125" style="593" bestFit="1" customWidth="1"/>
    <col min="20" max="20" width="16" style="593" bestFit="1" customWidth="1"/>
    <col min="21" max="16384" width="11.42578125" style="593"/>
  </cols>
  <sheetData>
    <row r="1" spans="1:18" ht="17.25" thickBot="1" x14ac:dyDescent="0.35">
      <c r="A1" s="591"/>
      <c r="B1" s="591"/>
      <c r="C1" s="591"/>
      <c r="D1" s="591"/>
      <c r="E1" s="592"/>
      <c r="F1" s="591"/>
      <c r="G1" s="591"/>
      <c r="H1" s="591"/>
      <c r="I1" s="591"/>
      <c r="J1" s="591"/>
      <c r="K1" s="591"/>
      <c r="L1" s="591"/>
      <c r="M1" s="591"/>
    </row>
    <row r="2" spans="1:18" ht="17.25" thickTop="1" x14ac:dyDescent="0.3">
      <c r="A2" s="591"/>
      <c r="B2" s="594"/>
      <c r="C2" s="595"/>
      <c r="D2" s="595"/>
      <c r="E2" s="596"/>
      <c r="F2" s="595"/>
      <c r="G2" s="595"/>
      <c r="H2" s="595"/>
      <c r="I2" s="595"/>
      <c r="J2" s="595"/>
      <c r="K2" s="595"/>
      <c r="L2" s="597"/>
      <c r="M2" s="591"/>
    </row>
    <row r="3" spans="1:18" x14ac:dyDescent="0.3">
      <c r="A3" s="591"/>
      <c r="B3" s="598"/>
      <c r="C3" s="1003" t="s">
        <v>164</v>
      </c>
      <c r="D3" s="1004"/>
      <c r="E3" s="1004"/>
      <c r="F3" s="1004"/>
      <c r="G3" s="1004"/>
      <c r="H3" s="1004"/>
      <c r="I3" s="1004"/>
      <c r="J3" s="1004"/>
      <c r="K3" s="1005"/>
      <c r="L3" s="599"/>
      <c r="M3" s="591"/>
    </row>
    <row r="4" spans="1:18" x14ac:dyDescent="0.3">
      <c r="A4" s="591"/>
      <c r="B4" s="598"/>
      <c r="C4" s="1003" t="s">
        <v>165</v>
      </c>
      <c r="D4" s="1004"/>
      <c r="E4" s="1004"/>
      <c r="F4" s="1004"/>
      <c r="G4" s="1004"/>
      <c r="H4" s="1004"/>
      <c r="I4" s="1004"/>
      <c r="J4" s="1004"/>
      <c r="K4" s="1005"/>
      <c r="L4" s="599"/>
      <c r="M4" s="591"/>
    </row>
    <row r="5" spans="1:18" s="603" customFormat="1" x14ac:dyDescent="0.3">
      <c r="A5" s="600"/>
      <c r="B5" s="601"/>
      <c r="C5" s="1006" t="s">
        <v>166</v>
      </c>
      <c r="D5" s="1006"/>
      <c r="E5" s="1006"/>
      <c r="F5" s="1006"/>
      <c r="G5" s="1006"/>
      <c r="H5" s="1006"/>
      <c r="I5" s="1006"/>
      <c r="J5" s="1006"/>
      <c r="K5" s="1006"/>
      <c r="L5" s="602"/>
      <c r="M5" s="600"/>
    </row>
    <row r="6" spans="1:18" ht="17.25" thickBot="1" x14ac:dyDescent="0.35">
      <c r="A6" s="591"/>
      <c r="B6" s="598"/>
      <c r="C6" s="1007"/>
      <c r="D6" s="1007"/>
      <c r="E6" s="1007"/>
      <c r="F6" s="1007"/>
      <c r="G6" s="1007"/>
      <c r="H6" s="1007"/>
      <c r="I6" s="1007"/>
      <c r="J6" s="1007"/>
      <c r="K6" s="1007"/>
      <c r="L6" s="599"/>
      <c r="M6" s="591"/>
    </row>
    <row r="7" spans="1:18" ht="17.25" thickBot="1" x14ac:dyDescent="0.35">
      <c r="A7" s="591"/>
      <c r="B7" s="598"/>
      <c r="C7" s="1008"/>
      <c r="D7" s="1009"/>
      <c r="E7" s="1009"/>
      <c r="F7" s="1009"/>
      <c r="G7" s="1009"/>
      <c r="H7" s="1009"/>
      <c r="I7" s="1009"/>
      <c r="J7" s="1009"/>
      <c r="K7" s="1010"/>
      <c r="L7" s="599"/>
      <c r="M7" s="591"/>
    </row>
    <row r="8" spans="1:18" x14ac:dyDescent="0.3">
      <c r="A8" s="591"/>
      <c r="B8" s="598"/>
      <c r="C8" s="1011" t="s">
        <v>167</v>
      </c>
      <c r="D8" s="1013" t="s">
        <v>168</v>
      </c>
      <c r="E8" s="1015" t="s">
        <v>169</v>
      </c>
      <c r="F8" s="1015"/>
      <c r="G8" s="1011" t="s">
        <v>170</v>
      </c>
      <c r="H8" s="1013" t="s">
        <v>59</v>
      </c>
      <c r="I8" s="1013" t="s">
        <v>171</v>
      </c>
      <c r="J8" s="1016" t="s">
        <v>60</v>
      </c>
      <c r="K8" s="1018" t="s">
        <v>172</v>
      </c>
      <c r="L8" s="599"/>
      <c r="M8" s="591"/>
    </row>
    <row r="9" spans="1:18" ht="17.25" thickBot="1" x14ac:dyDescent="0.35">
      <c r="A9" s="591"/>
      <c r="B9" s="598"/>
      <c r="C9" s="1012"/>
      <c r="D9" s="1014"/>
      <c r="E9" s="604" t="s">
        <v>173</v>
      </c>
      <c r="F9" s="604" t="s">
        <v>174</v>
      </c>
      <c r="G9" s="1012"/>
      <c r="H9" s="1014"/>
      <c r="I9" s="1014"/>
      <c r="J9" s="1017"/>
      <c r="K9" s="1019"/>
      <c r="L9" s="599"/>
      <c r="M9" s="591"/>
      <c r="P9" s="727"/>
    </row>
    <row r="10" spans="1:18" ht="17.25" thickBot="1" x14ac:dyDescent="0.35">
      <c r="A10" s="591"/>
      <c r="B10" s="598"/>
      <c r="C10" s="605"/>
      <c r="D10" s="606"/>
      <c r="E10" s="606"/>
      <c r="F10" s="606"/>
      <c r="G10" s="606" t="s">
        <v>62</v>
      </c>
      <c r="H10" s="606"/>
      <c r="I10" s="606"/>
      <c r="J10" s="606"/>
      <c r="K10" s="607"/>
      <c r="L10" s="599"/>
      <c r="M10" s="591"/>
    </row>
    <row r="11" spans="1:18" x14ac:dyDescent="0.3">
      <c r="A11" s="591"/>
      <c r="B11" s="598"/>
      <c r="C11" s="609"/>
      <c r="D11" s="609" t="s">
        <v>63</v>
      </c>
      <c r="E11" s="609" t="s">
        <v>64</v>
      </c>
      <c r="F11" s="617">
        <v>210</v>
      </c>
      <c r="G11" s="743" t="e">
        <f>+#REF!</f>
        <v>#REF!</v>
      </c>
      <c r="H11" s="610" t="e">
        <f>+#REF!</f>
        <v>#REF!</v>
      </c>
      <c r="I11" s="728" t="e">
        <f>+#REF!</f>
        <v>#REF!</v>
      </c>
      <c r="J11" s="731" t="e">
        <f>ROUND(#REF!*(1+$K$70),0)</f>
        <v>#REF!</v>
      </c>
      <c r="K11" s="730" t="e">
        <f>+J11*I11</f>
        <v>#REF!</v>
      </c>
      <c r="L11" s="599"/>
      <c r="M11" s="591"/>
      <c r="N11" s="779" t="e">
        <f>(ROUND(J11,0))*I11</f>
        <v>#REF!</v>
      </c>
      <c r="O11" s="779" t="e">
        <f>+K11-N11</f>
        <v>#REF!</v>
      </c>
      <c r="Q11" s="781" t="e">
        <f>+ROUND(J11,0)</f>
        <v>#REF!</v>
      </c>
      <c r="R11" s="779" t="e">
        <f>+Q11*I11</f>
        <v>#REF!</v>
      </c>
    </row>
    <row r="12" spans="1:18" x14ac:dyDescent="0.3">
      <c r="A12" s="591"/>
      <c r="B12" s="598"/>
      <c r="C12" s="615"/>
      <c r="D12" s="615" t="s">
        <v>66</v>
      </c>
      <c r="E12" s="615" t="s">
        <v>67</v>
      </c>
      <c r="F12" s="617" t="s">
        <v>66</v>
      </c>
      <c r="G12" s="299" t="e">
        <f>+#REF!</f>
        <v>#REF!</v>
      </c>
      <c r="H12" s="610" t="e">
        <f>+#REF!</f>
        <v>#REF!</v>
      </c>
      <c r="I12" s="728" t="e">
        <f>+#REF!</f>
        <v>#REF!</v>
      </c>
      <c r="J12" s="791" t="e">
        <f>ROUNDUP(#REF!*(1+$K$70),0)+1</f>
        <v>#REF!</v>
      </c>
      <c r="K12" s="730" t="e">
        <f t="shared" ref="K12:K18" si="0">+J12*I12</f>
        <v>#REF!</v>
      </c>
      <c r="L12" s="599"/>
      <c r="M12" s="591"/>
      <c r="N12" s="779" t="e">
        <f t="shared" ref="N12:N18" si="1">(ROUND(J12,0))*I12</f>
        <v>#REF!</v>
      </c>
      <c r="O12" s="779" t="e">
        <f t="shared" ref="O12:O51" si="2">+K12-N12</f>
        <v>#REF!</v>
      </c>
      <c r="P12" s="726"/>
      <c r="Q12" s="781" t="e">
        <f t="shared" ref="Q12:Q22" si="3">+ROUND(J12,0)</f>
        <v>#REF!</v>
      </c>
      <c r="R12" s="779" t="e">
        <f t="shared" ref="R12:R18" si="4">+Q12*I12</f>
        <v>#REF!</v>
      </c>
    </row>
    <row r="13" spans="1:18" x14ac:dyDescent="0.3">
      <c r="A13" s="591"/>
      <c r="B13" s="598"/>
      <c r="C13" s="614"/>
      <c r="D13" s="614" t="s">
        <v>69</v>
      </c>
      <c r="E13" s="614" t="s">
        <v>67</v>
      </c>
      <c r="F13" s="732" t="s">
        <v>69</v>
      </c>
      <c r="G13" s="299" t="e">
        <f>+#REF!</f>
        <v>#REF!</v>
      </c>
      <c r="H13" s="610" t="e">
        <f>+#REF!</f>
        <v>#REF!</v>
      </c>
      <c r="I13" s="728" t="e">
        <f>+#REF!</f>
        <v>#REF!</v>
      </c>
      <c r="J13" s="731" t="e">
        <f>ROUND(#REF!*(1+$K$70),0)</f>
        <v>#REF!</v>
      </c>
      <c r="K13" s="730" t="e">
        <f t="shared" si="0"/>
        <v>#REF!</v>
      </c>
      <c r="L13" s="599"/>
      <c r="M13" s="591"/>
      <c r="N13" s="779" t="e">
        <f t="shared" si="1"/>
        <v>#REF!</v>
      </c>
      <c r="O13" s="779" t="e">
        <f t="shared" si="2"/>
        <v>#REF!</v>
      </c>
      <c r="Q13" s="781" t="e">
        <f t="shared" si="3"/>
        <v>#REF!</v>
      </c>
      <c r="R13" s="779" t="e">
        <f t="shared" si="4"/>
        <v>#REF!</v>
      </c>
    </row>
    <row r="14" spans="1:18" x14ac:dyDescent="0.3">
      <c r="A14" s="591"/>
      <c r="B14" s="598"/>
      <c r="C14" s="615"/>
      <c r="D14" s="615" t="s">
        <v>71</v>
      </c>
      <c r="E14" s="615" t="s">
        <v>67</v>
      </c>
      <c r="F14" s="617" t="s">
        <v>71</v>
      </c>
      <c r="G14" s="299" t="e">
        <f>+#REF!</f>
        <v>#REF!</v>
      </c>
      <c r="H14" s="610" t="e">
        <f>+#REF!</f>
        <v>#REF!</v>
      </c>
      <c r="I14" s="729" t="e">
        <f>+#REF!</f>
        <v>#REF!</v>
      </c>
      <c r="J14" s="731" t="e">
        <f>ROUND(#REF!*(1+$K$70),0)</f>
        <v>#REF!</v>
      </c>
      <c r="K14" s="730" t="e">
        <f t="shared" si="0"/>
        <v>#REF!</v>
      </c>
      <c r="L14" s="599"/>
      <c r="M14" s="591"/>
      <c r="N14" s="779" t="e">
        <f t="shared" si="1"/>
        <v>#REF!</v>
      </c>
      <c r="O14" s="779" t="e">
        <f t="shared" si="2"/>
        <v>#REF!</v>
      </c>
      <c r="Q14" s="781" t="e">
        <f t="shared" si="3"/>
        <v>#REF!</v>
      </c>
      <c r="R14" s="779" t="e">
        <f t="shared" si="4"/>
        <v>#REF!</v>
      </c>
    </row>
    <row r="15" spans="1:18" x14ac:dyDescent="0.3">
      <c r="A15" s="591"/>
      <c r="B15" s="598"/>
      <c r="C15" s="614"/>
      <c r="D15" s="614" t="s">
        <v>72</v>
      </c>
      <c r="E15" s="614" t="s">
        <v>67</v>
      </c>
      <c r="F15" s="732" t="s">
        <v>72</v>
      </c>
      <c r="G15" s="299" t="e">
        <f>+#REF!</f>
        <v>#REF!</v>
      </c>
      <c r="H15" s="610" t="e">
        <f>+#REF!</f>
        <v>#REF!</v>
      </c>
      <c r="I15" s="729" t="e">
        <f>+#REF!</f>
        <v>#REF!</v>
      </c>
      <c r="J15" s="791" t="e">
        <f>ROUNDUP(#REF!*(1+$K$70),0)</f>
        <v>#REF!</v>
      </c>
      <c r="K15" s="730" t="e">
        <f t="shared" si="0"/>
        <v>#REF!</v>
      </c>
      <c r="L15" s="599"/>
      <c r="M15" s="591"/>
      <c r="N15" s="779" t="e">
        <f t="shared" si="1"/>
        <v>#REF!</v>
      </c>
      <c r="O15" s="779" t="e">
        <f t="shared" si="2"/>
        <v>#REF!</v>
      </c>
      <c r="Q15" s="781" t="e">
        <f t="shared" si="3"/>
        <v>#REF!</v>
      </c>
      <c r="R15" s="779" t="e">
        <f t="shared" si="4"/>
        <v>#REF!</v>
      </c>
    </row>
    <row r="16" spans="1:18" x14ac:dyDescent="0.3">
      <c r="A16" s="591"/>
      <c r="B16" s="598"/>
      <c r="C16" s="615"/>
      <c r="D16" s="609" t="s">
        <v>74</v>
      </c>
      <c r="E16" s="615" t="s">
        <v>64</v>
      </c>
      <c r="F16" s="617" t="s">
        <v>75</v>
      </c>
      <c r="G16" s="299" t="e">
        <f>+#REF!</f>
        <v>#REF!</v>
      </c>
      <c r="H16" s="610" t="e">
        <f>+#REF!</f>
        <v>#REF!</v>
      </c>
      <c r="I16" s="728" t="e">
        <f>+#REF!</f>
        <v>#REF!</v>
      </c>
      <c r="J16" s="791" t="e">
        <f>ROUNDDOWN(#REF!*(1+$K$70),0)</f>
        <v>#REF!</v>
      </c>
      <c r="K16" s="730" t="e">
        <f t="shared" si="0"/>
        <v>#REF!</v>
      </c>
      <c r="L16" s="599"/>
      <c r="M16" s="591"/>
      <c r="N16" s="779" t="e">
        <f t="shared" si="1"/>
        <v>#REF!</v>
      </c>
      <c r="O16" s="779" t="e">
        <f t="shared" si="2"/>
        <v>#REF!</v>
      </c>
      <c r="Q16" s="781" t="e">
        <f t="shared" si="3"/>
        <v>#REF!</v>
      </c>
      <c r="R16" s="779" t="e">
        <f t="shared" si="4"/>
        <v>#REF!</v>
      </c>
    </row>
    <row r="17" spans="1:18" x14ac:dyDescent="0.3">
      <c r="A17" s="591"/>
      <c r="B17" s="598"/>
      <c r="C17" s="615"/>
      <c r="D17" s="615" t="s">
        <v>78</v>
      </c>
      <c r="E17" s="615" t="s">
        <v>64</v>
      </c>
      <c r="F17" s="617" t="s">
        <v>79</v>
      </c>
      <c r="G17" s="299" t="e">
        <f>+#REF!</f>
        <v>#REF!</v>
      </c>
      <c r="H17" s="610" t="e">
        <f>+#REF!</f>
        <v>#REF!</v>
      </c>
      <c r="I17" s="728" t="e">
        <f>+#REF!</f>
        <v>#REF!</v>
      </c>
      <c r="J17" s="791" t="e">
        <f>ROUNDUP(#REF!*(1+$K$70),0)</f>
        <v>#REF!</v>
      </c>
      <c r="K17" s="730" t="e">
        <f t="shared" si="0"/>
        <v>#REF!</v>
      </c>
      <c r="L17" s="599"/>
      <c r="M17" s="591"/>
      <c r="N17" s="779" t="e">
        <f t="shared" si="1"/>
        <v>#REF!</v>
      </c>
      <c r="O17" s="779" t="e">
        <f t="shared" si="2"/>
        <v>#REF!</v>
      </c>
      <c r="Q17" s="781" t="e">
        <f t="shared" si="3"/>
        <v>#REF!</v>
      </c>
      <c r="R17" s="779" t="e">
        <f t="shared" si="4"/>
        <v>#REF!</v>
      </c>
    </row>
    <row r="18" spans="1:18" x14ac:dyDescent="0.3">
      <c r="A18" s="591"/>
      <c r="B18" s="598"/>
      <c r="C18" s="609"/>
      <c r="D18" s="609" t="s">
        <v>82</v>
      </c>
      <c r="E18" s="609" t="s">
        <v>67</v>
      </c>
      <c r="F18" s="617" t="s">
        <v>82</v>
      </c>
      <c r="G18" s="299" t="e">
        <f>+#REF!</f>
        <v>#REF!</v>
      </c>
      <c r="H18" s="610" t="e">
        <f>+#REF!</f>
        <v>#REF!</v>
      </c>
      <c r="I18" s="728" t="e">
        <f>+#REF!</f>
        <v>#REF!</v>
      </c>
      <c r="J18" s="731" t="e">
        <f>ROUND(#REF!*(1+$K$70),0)</f>
        <v>#REF!</v>
      </c>
      <c r="K18" s="730" t="e">
        <f t="shared" si="0"/>
        <v>#REF!</v>
      </c>
      <c r="L18" s="599"/>
      <c r="M18" s="591"/>
      <c r="N18" s="779" t="e">
        <f t="shared" si="1"/>
        <v>#REF!</v>
      </c>
      <c r="O18" s="779" t="e">
        <f t="shared" si="2"/>
        <v>#REF!</v>
      </c>
      <c r="Q18" s="781" t="e">
        <f t="shared" si="3"/>
        <v>#REF!</v>
      </c>
      <c r="R18" s="779" t="e">
        <f t="shared" si="4"/>
        <v>#REF!</v>
      </c>
    </row>
    <row r="19" spans="1:18" ht="17.25" thickBot="1" x14ac:dyDescent="0.35">
      <c r="A19" s="591"/>
      <c r="B19" s="598"/>
      <c r="C19" s="615" t="s">
        <v>175</v>
      </c>
      <c r="D19" s="615"/>
      <c r="E19" s="615"/>
      <c r="F19" s="616"/>
      <c r="G19" s="615"/>
      <c r="H19" s="610"/>
      <c r="I19" s="611"/>
      <c r="J19" s="615"/>
      <c r="K19" s="736" t="e">
        <f>SUM(K11:K18)</f>
        <v>#REF!</v>
      </c>
      <c r="L19" s="599"/>
      <c r="M19" s="591"/>
      <c r="N19" s="736" t="e">
        <f>SUM(N11:N18)</f>
        <v>#REF!</v>
      </c>
      <c r="O19" s="779" t="e">
        <f t="shared" si="2"/>
        <v>#REF!</v>
      </c>
      <c r="P19" s="769"/>
      <c r="Q19" s="782" t="e">
        <f>SUM(Q11:Q18)</f>
        <v>#REF!</v>
      </c>
      <c r="R19" s="782" t="e">
        <f>SUM(R11:R18)</f>
        <v>#REF!</v>
      </c>
    </row>
    <row r="20" spans="1:18" ht="17.25" thickBot="1" x14ac:dyDescent="0.35">
      <c r="A20" s="591"/>
      <c r="B20" s="598"/>
      <c r="C20" s="737"/>
      <c r="D20" s="738"/>
      <c r="E20" s="738"/>
      <c r="F20" s="738"/>
      <c r="G20" s="738" t="s">
        <v>85</v>
      </c>
      <c r="H20" s="738"/>
      <c r="I20" s="738"/>
      <c r="J20" s="738"/>
      <c r="K20" s="739"/>
      <c r="L20" s="599"/>
      <c r="M20" s="591"/>
      <c r="O20" s="779">
        <f t="shared" si="2"/>
        <v>0</v>
      </c>
    </row>
    <row r="21" spans="1:18" x14ac:dyDescent="0.3">
      <c r="A21" s="591"/>
      <c r="B21" s="598"/>
      <c r="C21" s="741"/>
      <c r="D21" s="742" t="s">
        <v>86</v>
      </c>
      <c r="E21" s="742" t="s">
        <v>64</v>
      </c>
      <c r="F21" s="742" t="s">
        <v>87</v>
      </c>
      <c r="G21" s="743" t="e">
        <f>+#REF!</f>
        <v>#REF!</v>
      </c>
      <c r="H21" s="744" t="e">
        <f>+#REF!</f>
        <v>#REF!</v>
      </c>
      <c r="I21" s="745" t="e">
        <f>+#REF!</f>
        <v>#REF!</v>
      </c>
      <c r="J21" s="731" t="e">
        <f>ROUND(#REF!*(1+$K$70),0)</f>
        <v>#REF!</v>
      </c>
      <c r="K21" s="770" t="e">
        <f>+J21*I21</f>
        <v>#REF!</v>
      </c>
      <c r="L21" s="599"/>
      <c r="M21" s="591"/>
      <c r="N21" s="779" t="e">
        <f>(ROUND(J21,0))*I21</f>
        <v>#REF!</v>
      </c>
      <c r="O21" s="779" t="e">
        <f t="shared" si="2"/>
        <v>#REF!</v>
      </c>
      <c r="Q21" s="781" t="e">
        <f t="shared" si="3"/>
        <v>#REF!</v>
      </c>
      <c r="R21" s="779" t="e">
        <f>+Q21*I21</f>
        <v>#REF!</v>
      </c>
    </row>
    <row r="22" spans="1:18" x14ac:dyDescent="0.3">
      <c r="A22" s="591"/>
      <c r="B22" s="598"/>
      <c r="C22" s="622"/>
      <c r="D22" s="740" t="s">
        <v>88</v>
      </c>
      <c r="E22" s="740" t="s">
        <v>64</v>
      </c>
      <c r="F22" s="740" t="s">
        <v>89</v>
      </c>
      <c r="G22" s="299" t="e">
        <f>+#REF!</f>
        <v>#REF!</v>
      </c>
      <c r="H22" s="733" t="e">
        <f>+#REF!</f>
        <v>#REF!</v>
      </c>
      <c r="I22" s="610" t="e">
        <f>+#REF!</f>
        <v>#REF!</v>
      </c>
      <c r="J22" s="791">
        <f>ROUND('PRESUPUESTO TOTAL (2)'!H19*(1+$K$70),0)</f>
        <v>114446</v>
      </c>
      <c r="K22" s="771" t="e">
        <f>+J22*I22</f>
        <v>#REF!</v>
      </c>
      <c r="L22" s="599"/>
      <c r="M22" s="591"/>
      <c r="N22" s="779" t="e">
        <f>(ROUND(J22,0))*I22</f>
        <v>#REF!</v>
      </c>
      <c r="O22" s="779" t="e">
        <f t="shared" si="2"/>
        <v>#REF!</v>
      </c>
      <c r="Q22" s="781">
        <f t="shared" si="3"/>
        <v>114446</v>
      </c>
      <c r="R22" s="779" t="e">
        <f>+Q22*I22</f>
        <v>#REF!</v>
      </c>
    </row>
    <row r="23" spans="1:18" ht="17.25" thickBot="1" x14ac:dyDescent="0.35">
      <c r="A23" s="591"/>
      <c r="B23" s="598"/>
      <c r="C23" s="747" t="s">
        <v>175</v>
      </c>
      <c r="D23" s="748"/>
      <c r="E23" s="748"/>
      <c r="F23" s="748"/>
      <c r="G23" s="749"/>
      <c r="H23" s="748"/>
      <c r="I23" s="750"/>
      <c r="J23" s="751"/>
      <c r="K23" s="772" t="e">
        <f>SUM(K21:K22)</f>
        <v>#REF!</v>
      </c>
      <c r="L23" s="599"/>
      <c r="M23" s="591"/>
      <c r="N23" s="772" t="e">
        <f>SUM(N21:N22)</f>
        <v>#REF!</v>
      </c>
      <c r="O23" s="779" t="e">
        <f t="shared" si="2"/>
        <v>#REF!</v>
      </c>
      <c r="Q23" s="782" t="e">
        <f>SUM(Q21:Q22)</f>
        <v>#REF!</v>
      </c>
      <c r="R23" s="782" t="e">
        <f>SUM(R21:R22)</f>
        <v>#REF!</v>
      </c>
    </row>
    <row r="24" spans="1:18" ht="17.25" thickBot="1" x14ac:dyDescent="0.35">
      <c r="A24" s="591"/>
      <c r="B24" s="598"/>
      <c r="C24" s="722"/>
      <c r="D24" s="723"/>
      <c r="E24" s="723"/>
      <c r="F24" s="723"/>
      <c r="G24" s="723" t="s">
        <v>92</v>
      </c>
      <c r="H24" s="723"/>
      <c r="I24" s="723"/>
      <c r="J24" s="723"/>
      <c r="K24" s="724"/>
      <c r="L24" s="599"/>
      <c r="M24" s="591"/>
      <c r="O24" s="779">
        <f t="shared" si="2"/>
        <v>0</v>
      </c>
    </row>
    <row r="25" spans="1:18" ht="17.25" thickBot="1" x14ac:dyDescent="0.35">
      <c r="A25" s="591"/>
      <c r="B25" s="598"/>
      <c r="C25" s="754"/>
      <c r="D25" s="755" t="s">
        <v>93</v>
      </c>
      <c r="E25" s="755" t="s">
        <v>64</v>
      </c>
      <c r="F25" s="755">
        <v>900</v>
      </c>
      <c r="G25" s="756" t="e">
        <f>+#REF!</f>
        <v>#REF!</v>
      </c>
      <c r="H25" s="757" t="e">
        <f>+#REF!</f>
        <v>#REF!</v>
      </c>
      <c r="I25" s="758" t="e">
        <f>+#REF!</f>
        <v>#REF!</v>
      </c>
      <c r="J25" s="792" t="e">
        <f>ROUND(#REF!*(1+$K$70),0)-1</f>
        <v>#REF!</v>
      </c>
      <c r="K25" s="773" t="e">
        <f>+J25*I25</f>
        <v>#REF!</v>
      </c>
      <c r="L25" s="599"/>
      <c r="M25" s="591"/>
      <c r="N25" s="779" t="e">
        <f>(ROUND(J25,0))*I25</f>
        <v>#REF!</v>
      </c>
      <c r="O25" s="779" t="e">
        <f t="shared" si="2"/>
        <v>#REF!</v>
      </c>
      <c r="Q25" s="781" t="e">
        <f>+ROUND(J25,0)</f>
        <v>#REF!</v>
      </c>
      <c r="R25" s="779" t="e">
        <f>+Q25*I25</f>
        <v>#REF!</v>
      </c>
    </row>
    <row r="26" spans="1:18" ht="17.25" thickBot="1" x14ac:dyDescent="0.35">
      <c r="A26" s="591"/>
      <c r="B26" s="598"/>
      <c r="C26" s="618" t="s">
        <v>175</v>
      </c>
      <c r="D26" s="619"/>
      <c r="E26" s="619"/>
      <c r="F26" s="619"/>
      <c r="G26" s="620"/>
      <c r="H26" s="619"/>
      <c r="I26" s="753"/>
      <c r="J26" s="621"/>
      <c r="K26" s="774" t="e">
        <f>+K25</f>
        <v>#REF!</v>
      </c>
      <c r="L26" s="599"/>
      <c r="M26" s="591"/>
      <c r="N26" s="774" t="e">
        <f>+N25</f>
        <v>#REF!</v>
      </c>
      <c r="O26" s="779" t="e">
        <f t="shared" si="2"/>
        <v>#REF!</v>
      </c>
      <c r="Q26" s="782" t="e">
        <f>SUM(Q25)</f>
        <v>#REF!</v>
      </c>
      <c r="R26" s="782" t="e">
        <f>SUM(R25)</f>
        <v>#REF!</v>
      </c>
    </row>
    <row r="27" spans="1:18" ht="17.25" thickBot="1" x14ac:dyDescent="0.35">
      <c r="A27" s="591"/>
      <c r="B27" s="598"/>
      <c r="C27" s="737"/>
      <c r="D27" s="738"/>
      <c r="E27" s="738"/>
      <c r="F27" s="738"/>
      <c r="G27" s="284" t="s">
        <v>97</v>
      </c>
      <c r="H27" s="738"/>
      <c r="I27" s="738"/>
      <c r="J27" s="738"/>
      <c r="K27" s="739"/>
      <c r="L27" s="599"/>
      <c r="M27" s="591"/>
      <c r="O27" s="779">
        <f t="shared" si="2"/>
        <v>0</v>
      </c>
    </row>
    <row r="28" spans="1:18" ht="30.75" thickBot="1" x14ac:dyDescent="0.35">
      <c r="A28" s="591"/>
      <c r="B28" s="598"/>
      <c r="C28" s="741"/>
      <c r="D28" s="570" t="s">
        <v>98</v>
      </c>
      <c r="E28" s="465" t="s">
        <v>64</v>
      </c>
      <c r="F28" s="572" t="s">
        <v>99</v>
      </c>
      <c r="G28" s="318" t="s">
        <v>100</v>
      </c>
      <c r="H28" s="285" t="s">
        <v>101</v>
      </c>
      <c r="I28" s="758" t="e">
        <f>+#REF!</f>
        <v>#REF!</v>
      </c>
      <c r="J28" s="746" t="e">
        <f>ROUND(#REF!*(1+$K$70),0)</f>
        <v>#REF!</v>
      </c>
      <c r="K28" s="770" t="e">
        <f>+J28*I28</f>
        <v>#REF!</v>
      </c>
      <c r="L28" s="599"/>
      <c r="M28" s="591"/>
      <c r="N28" s="779" t="e">
        <f>(ROUND(J28,0))*I28</f>
        <v>#REF!</v>
      </c>
      <c r="O28" s="779" t="e">
        <f t="shared" si="2"/>
        <v>#REF!</v>
      </c>
      <c r="Q28" s="781" t="e">
        <f>+ROUND(J28,0)</f>
        <v>#REF!</v>
      </c>
      <c r="R28" s="779" t="e">
        <f>+Q28*I28</f>
        <v>#REF!</v>
      </c>
    </row>
    <row r="29" spans="1:18" ht="17.25" thickBot="1" x14ac:dyDescent="0.35">
      <c r="A29" s="591"/>
      <c r="B29" s="598"/>
      <c r="C29" s="618"/>
      <c r="D29" s="619"/>
      <c r="E29" s="619"/>
      <c r="F29" s="619"/>
      <c r="G29" s="620"/>
      <c r="H29" s="619"/>
      <c r="I29" s="753"/>
      <c r="J29" s="621"/>
      <c r="K29" s="774" t="e">
        <f>+K28</f>
        <v>#REF!</v>
      </c>
      <c r="L29" s="599"/>
      <c r="M29" s="591"/>
      <c r="N29" s="774" t="e">
        <f>+N28</f>
        <v>#REF!</v>
      </c>
      <c r="O29" s="779" t="e">
        <f t="shared" si="2"/>
        <v>#REF!</v>
      </c>
      <c r="Q29" s="782" t="e">
        <f>SUM(Q28)</f>
        <v>#REF!</v>
      </c>
      <c r="R29" s="782" t="e">
        <f>SUM(R28)</f>
        <v>#REF!</v>
      </c>
    </row>
    <row r="30" spans="1:18" ht="17.25" thickBot="1" x14ac:dyDescent="0.35">
      <c r="A30" s="591"/>
      <c r="B30" s="598"/>
      <c r="C30" s="737"/>
      <c r="D30" s="738"/>
      <c r="E30" s="738"/>
      <c r="F30" s="738"/>
      <c r="G30" s="738" t="s">
        <v>103</v>
      </c>
      <c r="H30" s="738"/>
      <c r="I30" s="738"/>
      <c r="J30" s="738"/>
      <c r="K30" s="739"/>
      <c r="L30" s="599"/>
      <c r="M30" s="591"/>
      <c r="O30" s="779">
        <f t="shared" si="2"/>
        <v>0</v>
      </c>
    </row>
    <row r="31" spans="1:18" x14ac:dyDescent="0.3">
      <c r="A31" s="591"/>
      <c r="B31" s="598"/>
      <c r="C31" s="741"/>
      <c r="D31" s="760" t="s">
        <v>104</v>
      </c>
      <c r="E31" s="760" t="s">
        <v>64</v>
      </c>
      <c r="F31" s="760">
        <v>600</v>
      </c>
      <c r="G31" s="761" t="e">
        <f>+#REF!</f>
        <v>#REF!</v>
      </c>
      <c r="H31" s="762" t="e">
        <f>+#REF!</f>
        <v>#REF!</v>
      </c>
      <c r="I31" s="745" t="e">
        <f>+#REF!</f>
        <v>#REF!</v>
      </c>
      <c r="J31" s="746" t="e">
        <f>ROUND(#REF!*(1+$K$70),0)</f>
        <v>#REF!</v>
      </c>
      <c r="K31" s="770" t="e">
        <f>+J31*I31</f>
        <v>#REF!</v>
      </c>
      <c r="L31" s="599"/>
      <c r="M31" s="591"/>
      <c r="N31" s="779" t="e">
        <f t="shared" ref="N31:N41" si="5">(ROUND(J31,0))*I31</f>
        <v>#REF!</v>
      </c>
      <c r="O31" s="779" t="e">
        <f t="shared" si="2"/>
        <v>#REF!</v>
      </c>
      <c r="Q31" s="781" t="e">
        <f t="shared" ref="Q31:Q41" si="6">+ROUND(J31,0)</f>
        <v>#REF!</v>
      </c>
      <c r="R31" s="779" t="e">
        <f t="shared" ref="R31:R41" si="7">+Q31*I31</f>
        <v>#REF!</v>
      </c>
    </row>
    <row r="32" spans="1:18" x14ac:dyDescent="0.3">
      <c r="A32" s="591"/>
      <c r="B32" s="598"/>
      <c r="C32" s="622"/>
      <c r="D32" s="752" t="s">
        <v>106</v>
      </c>
      <c r="E32" s="752" t="s">
        <v>64</v>
      </c>
      <c r="F32" s="752">
        <v>600</v>
      </c>
      <c r="G32" s="734" t="e">
        <f>+#REF!</f>
        <v>#REF!</v>
      </c>
      <c r="H32" s="735" t="e">
        <f>+#REF!</f>
        <v>#REF!</v>
      </c>
      <c r="I32" s="610" t="e">
        <f>+#REF!</f>
        <v>#REF!</v>
      </c>
      <c r="J32" s="793" t="e">
        <f>ROUNDUP(#REF!*(1+$K$70),0)</f>
        <v>#REF!</v>
      </c>
      <c r="K32" s="771" t="e">
        <f t="shared" ref="K32:K41" si="8">+J32*I32</f>
        <v>#REF!</v>
      </c>
      <c r="L32" s="599"/>
      <c r="M32" s="591"/>
      <c r="N32" s="779" t="e">
        <f t="shared" si="5"/>
        <v>#REF!</v>
      </c>
      <c r="O32" s="779" t="e">
        <f t="shared" si="2"/>
        <v>#REF!</v>
      </c>
      <c r="Q32" s="781" t="e">
        <f t="shared" si="6"/>
        <v>#REF!</v>
      </c>
      <c r="R32" s="779" t="e">
        <f t="shared" si="7"/>
        <v>#REF!</v>
      </c>
    </row>
    <row r="33" spans="1:18" x14ac:dyDescent="0.3">
      <c r="A33" s="591"/>
      <c r="B33" s="598"/>
      <c r="C33" s="622"/>
      <c r="D33" s="752" t="s">
        <v>108</v>
      </c>
      <c r="E33" s="752" t="s">
        <v>64</v>
      </c>
      <c r="F33" s="752">
        <v>630</v>
      </c>
      <c r="G33" s="734" t="e">
        <f>+#REF!</f>
        <v>#REF!</v>
      </c>
      <c r="H33" s="735" t="e">
        <f>+#REF!</f>
        <v>#REF!</v>
      </c>
      <c r="I33" s="610" t="e">
        <f>+#REF!</f>
        <v>#REF!</v>
      </c>
      <c r="J33" s="611" t="e">
        <f>ROUND(#REF!*(1+$K$70),0)</f>
        <v>#REF!</v>
      </c>
      <c r="K33" s="771" t="e">
        <f t="shared" si="8"/>
        <v>#REF!</v>
      </c>
      <c r="L33" s="599"/>
      <c r="M33" s="591"/>
      <c r="N33" s="779" t="e">
        <f t="shared" si="5"/>
        <v>#REF!</v>
      </c>
      <c r="O33" s="779" t="e">
        <f t="shared" si="2"/>
        <v>#REF!</v>
      </c>
      <c r="Q33" s="781" t="e">
        <f t="shared" si="6"/>
        <v>#REF!</v>
      </c>
      <c r="R33" s="779" t="e">
        <f t="shared" si="7"/>
        <v>#REF!</v>
      </c>
    </row>
    <row r="34" spans="1:18" x14ac:dyDescent="0.3">
      <c r="A34" s="591"/>
      <c r="B34" s="598"/>
      <c r="C34" s="622"/>
      <c r="D34" s="752" t="s">
        <v>110</v>
      </c>
      <c r="E34" s="752" t="s">
        <v>64</v>
      </c>
      <c r="F34" s="752">
        <v>630</v>
      </c>
      <c r="G34" s="734" t="e">
        <f>+#REF!</f>
        <v>#REF!</v>
      </c>
      <c r="H34" s="735" t="e">
        <f>+#REF!</f>
        <v>#REF!</v>
      </c>
      <c r="I34" s="610" t="e">
        <f>+#REF!</f>
        <v>#REF!</v>
      </c>
      <c r="J34" s="793" t="e">
        <f>ROUNDUP(#REF!*(1+$K$70),0)+2</f>
        <v>#REF!</v>
      </c>
      <c r="K34" s="771" t="e">
        <f t="shared" si="8"/>
        <v>#REF!</v>
      </c>
      <c r="L34" s="599"/>
      <c r="M34" s="591"/>
      <c r="N34" s="779" t="e">
        <f t="shared" si="5"/>
        <v>#REF!</v>
      </c>
      <c r="O34" s="779" t="e">
        <f t="shared" si="2"/>
        <v>#REF!</v>
      </c>
      <c r="Q34" s="781" t="e">
        <f t="shared" si="6"/>
        <v>#REF!</v>
      </c>
      <c r="R34" s="779" t="e">
        <f t="shared" si="7"/>
        <v>#REF!</v>
      </c>
    </row>
    <row r="35" spans="1:18" x14ac:dyDescent="0.3">
      <c r="A35" s="591"/>
      <c r="B35" s="598"/>
      <c r="C35" s="622"/>
      <c r="D35" s="752" t="s">
        <v>112</v>
      </c>
      <c r="E35" s="752" t="s">
        <v>64</v>
      </c>
      <c r="F35" s="752">
        <v>630</v>
      </c>
      <c r="G35" s="734" t="e">
        <f>+#REF!</f>
        <v>#REF!</v>
      </c>
      <c r="H35" s="735" t="e">
        <f>+#REF!</f>
        <v>#REF!</v>
      </c>
      <c r="I35" s="610" t="e">
        <f>+#REF!</f>
        <v>#REF!</v>
      </c>
      <c r="J35" s="793" t="e">
        <f>ROUNDDOWN(#REF!*(1+$K$70),0)</f>
        <v>#REF!</v>
      </c>
      <c r="K35" s="771" t="e">
        <f t="shared" si="8"/>
        <v>#REF!</v>
      </c>
      <c r="L35" s="599"/>
      <c r="M35" s="591"/>
      <c r="N35" s="779" t="e">
        <f t="shared" si="5"/>
        <v>#REF!</v>
      </c>
      <c r="O35" s="779" t="e">
        <f t="shared" si="2"/>
        <v>#REF!</v>
      </c>
      <c r="Q35" s="781" t="e">
        <f t="shared" si="6"/>
        <v>#REF!</v>
      </c>
      <c r="R35" s="779" t="e">
        <f t="shared" si="7"/>
        <v>#REF!</v>
      </c>
    </row>
    <row r="36" spans="1:18" x14ac:dyDescent="0.3">
      <c r="A36" s="591"/>
      <c r="B36" s="598"/>
      <c r="C36" s="622"/>
      <c r="D36" s="752" t="s">
        <v>114</v>
      </c>
      <c r="E36" s="752" t="s">
        <v>64</v>
      </c>
      <c r="F36" s="752">
        <v>630</v>
      </c>
      <c r="G36" s="734" t="e">
        <f>+#REF!</f>
        <v>#REF!</v>
      </c>
      <c r="H36" s="735" t="e">
        <f>+#REF!</f>
        <v>#REF!</v>
      </c>
      <c r="I36" s="610" t="e">
        <f>+#REF!</f>
        <v>#REF!</v>
      </c>
      <c r="J36" s="611" t="e">
        <f>ROUND(#REF!*(1+$K$70),0)</f>
        <v>#REF!</v>
      </c>
      <c r="K36" s="771" t="e">
        <f t="shared" si="8"/>
        <v>#REF!</v>
      </c>
      <c r="L36" s="599"/>
      <c r="M36" s="591"/>
      <c r="N36" s="779" t="e">
        <f t="shared" si="5"/>
        <v>#REF!</v>
      </c>
      <c r="O36" s="779" t="e">
        <f t="shared" si="2"/>
        <v>#REF!</v>
      </c>
      <c r="Q36" s="781" t="e">
        <f t="shared" si="6"/>
        <v>#REF!</v>
      </c>
      <c r="R36" s="779" t="e">
        <f t="shared" si="7"/>
        <v>#REF!</v>
      </c>
    </row>
    <row r="37" spans="1:18" ht="45" x14ac:dyDescent="0.3">
      <c r="A37" s="591"/>
      <c r="B37" s="598"/>
      <c r="C37" s="622"/>
      <c r="D37" s="752" t="s">
        <v>116</v>
      </c>
      <c r="E37" s="759" t="s">
        <v>67</v>
      </c>
      <c r="F37" s="752" t="s">
        <v>116</v>
      </c>
      <c r="G37" s="734" t="e">
        <f>+#REF!</f>
        <v>#REF!</v>
      </c>
      <c r="H37" s="735" t="e">
        <f>+#REF!</f>
        <v>#REF!</v>
      </c>
      <c r="I37" s="610" t="e">
        <f>+#REF!</f>
        <v>#REF!</v>
      </c>
      <c r="J37" s="793" t="e">
        <f>ROUND(#REF!*(1+$K$70),0)+2</f>
        <v>#REF!</v>
      </c>
      <c r="K37" s="771" t="e">
        <f t="shared" si="8"/>
        <v>#REF!</v>
      </c>
      <c r="L37" s="599"/>
      <c r="M37" s="591"/>
      <c r="N37" s="779" t="e">
        <f t="shared" si="5"/>
        <v>#REF!</v>
      </c>
      <c r="O37" s="779" t="e">
        <f t="shared" si="2"/>
        <v>#REF!</v>
      </c>
      <c r="Q37" s="781" t="e">
        <f t="shared" si="6"/>
        <v>#REF!</v>
      </c>
      <c r="R37" s="779" t="e">
        <f t="shared" si="7"/>
        <v>#REF!</v>
      </c>
    </row>
    <row r="38" spans="1:18" ht="45" x14ac:dyDescent="0.3">
      <c r="A38" s="591"/>
      <c r="B38" s="598"/>
      <c r="C38" s="622"/>
      <c r="D38" s="752" t="s">
        <v>119</v>
      </c>
      <c r="E38" s="759" t="s">
        <v>67</v>
      </c>
      <c r="F38" s="752" t="s">
        <v>119</v>
      </c>
      <c r="G38" s="734" t="e">
        <f>+#REF!</f>
        <v>#REF!</v>
      </c>
      <c r="H38" s="735" t="e">
        <f>+#REF!</f>
        <v>#REF!</v>
      </c>
      <c r="I38" s="610" t="e">
        <f>+#REF!</f>
        <v>#REF!</v>
      </c>
      <c r="J38" s="793" t="e">
        <f>ROUNDUP(#REF!*(1+$K$70),0)+1</f>
        <v>#REF!</v>
      </c>
      <c r="K38" s="771" t="e">
        <f t="shared" si="8"/>
        <v>#REF!</v>
      </c>
      <c r="L38" s="599"/>
      <c r="M38" s="591"/>
      <c r="N38" s="779" t="e">
        <f t="shared" si="5"/>
        <v>#REF!</v>
      </c>
      <c r="O38" s="779" t="e">
        <f t="shared" si="2"/>
        <v>#REF!</v>
      </c>
      <c r="Q38" s="781" t="e">
        <f t="shared" si="6"/>
        <v>#REF!</v>
      </c>
      <c r="R38" s="779" t="e">
        <f t="shared" si="7"/>
        <v>#REF!</v>
      </c>
    </row>
    <row r="39" spans="1:18" s="591" customFormat="1" x14ac:dyDescent="0.3">
      <c r="B39" s="598"/>
      <c r="C39" s="622"/>
      <c r="D39" s="752" t="s">
        <v>121</v>
      </c>
      <c r="E39" s="752" t="s">
        <v>64</v>
      </c>
      <c r="F39" s="752">
        <v>201</v>
      </c>
      <c r="G39" s="734" t="e">
        <f>+#REF!</f>
        <v>#REF!</v>
      </c>
      <c r="H39" s="735" t="e">
        <f>+#REF!</f>
        <v>#REF!</v>
      </c>
      <c r="I39" s="610" t="e">
        <f>+#REF!</f>
        <v>#REF!</v>
      </c>
      <c r="J39" s="611" t="e">
        <f>ROUND(#REF!*(1+$K$70),0)</f>
        <v>#REF!</v>
      </c>
      <c r="K39" s="771" t="e">
        <f t="shared" si="8"/>
        <v>#REF!</v>
      </c>
      <c r="L39" s="599"/>
      <c r="N39" s="779" t="e">
        <f t="shared" si="5"/>
        <v>#REF!</v>
      </c>
      <c r="O39" s="779" t="e">
        <f t="shared" si="2"/>
        <v>#REF!</v>
      </c>
      <c r="Q39" s="781" t="e">
        <f t="shared" si="6"/>
        <v>#REF!</v>
      </c>
      <c r="R39" s="779" t="e">
        <f t="shared" si="7"/>
        <v>#REF!</v>
      </c>
    </row>
    <row r="40" spans="1:18" x14ac:dyDescent="0.3">
      <c r="A40" s="591"/>
      <c r="B40" s="598"/>
      <c r="C40" s="622"/>
      <c r="D40" s="286" t="s">
        <v>123</v>
      </c>
      <c r="E40" s="286" t="s">
        <v>64</v>
      </c>
      <c r="F40" s="286">
        <v>663</v>
      </c>
      <c r="G40" s="734" t="e">
        <f>+#REF!</f>
        <v>#REF!</v>
      </c>
      <c r="H40" s="735" t="e">
        <f>+#REF!</f>
        <v>#REF!</v>
      </c>
      <c r="I40" s="610" t="e">
        <f>+#REF!</f>
        <v>#REF!</v>
      </c>
      <c r="J40" s="611" t="e">
        <f>ROUND(#REF!*(1+$K$70),0)</f>
        <v>#REF!</v>
      </c>
      <c r="K40" s="771" t="e">
        <f t="shared" si="8"/>
        <v>#REF!</v>
      </c>
      <c r="L40" s="599"/>
      <c r="M40" s="591"/>
      <c r="N40" s="779" t="e">
        <f t="shared" si="5"/>
        <v>#REF!</v>
      </c>
      <c r="O40" s="779" t="e">
        <f t="shared" si="2"/>
        <v>#REF!</v>
      </c>
      <c r="Q40" s="781" t="e">
        <f t="shared" si="6"/>
        <v>#REF!</v>
      </c>
      <c r="R40" s="779" t="e">
        <f t="shared" si="7"/>
        <v>#REF!</v>
      </c>
    </row>
    <row r="41" spans="1:18" s="591" customFormat="1" ht="17.25" thickBot="1" x14ac:dyDescent="0.35">
      <c r="B41" s="598"/>
      <c r="C41" s="763"/>
      <c r="D41" s="764" t="s">
        <v>126</v>
      </c>
      <c r="E41" s="764" t="s">
        <v>64</v>
      </c>
      <c r="F41" s="764" t="s">
        <v>127</v>
      </c>
      <c r="G41" s="765" t="e">
        <f>+#REF!</f>
        <v>#REF!</v>
      </c>
      <c r="H41" s="766" t="e">
        <f>+#REF!</f>
        <v>#REF!</v>
      </c>
      <c r="I41" s="750" t="e">
        <f>+#REF!</f>
        <v>#REF!</v>
      </c>
      <c r="J41" s="794" t="e">
        <f>ROUND(#REF!*(1+$K$70),0)+4</f>
        <v>#REF!</v>
      </c>
      <c r="K41" s="775" t="e">
        <f t="shared" si="8"/>
        <v>#REF!</v>
      </c>
      <c r="L41" s="599"/>
      <c r="N41" s="779" t="e">
        <f t="shared" si="5"/>
        <v>#REF!</v>
      </c>
      <c r="O41" s="779" t="e">
        <f t="shared" si="2"/>
        <v>#REF!</v>
      </c>
      <c r="Q41" s="781" t="e">
        <f t="shared" si="6"/>
        <v>#REF!</v>
      </c>
      <c r="R41" s="779" t="e">
        <f t="shared" si="7"/>
        <v>#REF!</v>
      </c>
    </row>
    <row r="42" spans="1:18" ht="17.25" thickBot="1" x14ac:dyDescent="0.35">
      <c r="A42" s="591"/>
      <c r="B42" s="598"/>
      <c r="C42" s="618" t="s">
        <v>175</v>
      </c>
      <c r="D42" s="619"/>
      <c r="E42" s="619"/>
      <c r="F42" s="619"/>
      <c r="G42" s="620"/>
      <c r="H42" s="619"/>
      <c r="I42" s="753"/>
      <c r="J42" s="621"/>
      <c r="K42" s="774" t="e">
        <f>SUM(K31:K41)</f>
        <v>#REF!</v>
      </c>
      <c r="L42" s="599"/>
      <c r="M42" s="591"/>
      <c r="N42" s="774" t="e">
        <f>SUM(N31:N41)</f>
        <v>#REF!</v>
      </c>
      <c r="O42" s="779" t="e">
        <f t="shared" si="2"/>
        <v>#REF!</v>
      </c>
      <c r="Q42" s="782" t="e">
        <f>SUM(Q31:Q41)</f>
        <v>#REF!</v>
      </c>
      <c r="R42" s="782" t="e">
        <f>SUM(R31:R41)</f>
        <v>#REF!</v>
      </c>
    </row>
    <row r="43" spans="1:18" x14ac:dyDescent="0.3">
      <c r="A43" s="591"/>
      <c r="B43" s="598"/>
      <c r="C43" s="737"/>
      <c r="D43" s="738"/>
      <c r="E43" s="738"/>
      <c r="F43" s="738"/>
      <c r="G43" s="738" t="s">
        <v>130</v>
      </c>
      <c r="H43" s="738"/>
      <c r="I43" s="738"/>
      <c r="J43" s="738"/>
      <c r="K43" s="739"/>
      <c r="L43" s="599"/>
      <c r="M43" s="591"/>
      <c r="O43" s="779">
        <f t="shared" si="2"/>
        <v>0</v>
      </c>
    </row>
    <row r="44" spans="1:18" ht="45" x14ac:dyDescent="0.3">
      <c r="A44" s="591"/>
      <c r="B44" s="598"/>
      <c r="C44" s="615"/>
      <c r="D44" s="286" t="s">
        <v>131</v>
      </c>
      <c r="E44" s="759" t="s">
        <v>67</v>
      </c>
      <c r="F44" s="286" t="s">
        <v>131</v>
      </c>
      <c r="G44" s="767" t="s">
        <v>132</v>
      </c>
      <c r="H44" s="253" t="s">
        <v>125</v>
      </c>
      <c r="I44" s="610" t="e">
        <f>+#REF!</f>
        <v>#REF!</v>
      </c>
      <c r="J44" s="793" t="e">
        <f>ROUNDDOWN(#REF!*(1+$K$70),0)</f>
        <v>#REF!</v>
      </c>
      <c r="K44" s="776" t="e">
        <f>+J44*I44</f>
        <v>#REF!</v>
      </c>
      <c r="L44" s="599"/>
      <c r="M44" s="591"/>
      <c r="N44" s="779" t="e">
        <f>(ROUND(J44,0))*I44</f>
        <v>#REF!</v>
      </c>
      <c r="O44" s="779" t="e">
        <f t="shared" si="2"/>
        <v>#REF!</v>
      </c>
      <c r="Q44" s="781" t="e">
        <f>+ROUND(J44,0)</f>
        <v>#REF!</v>
      </c>
      <c r="R44" s="779" t="e">
        <f>+Q44*I44</f>
        <v>#REF!</v>
      </c>
    </row>
    <row r="45" spans="1:18" x14ac:dyDescent="0.3">
      <c r="A45" s="591"/>
      <c r="B45" s="598"/>
      <c r="C45" s="615"/>
      <c r="D45" s="456" t="s">
        <v>133</v>
      </c>
      <c r="E45" s="456" t="s">
        <v>64</v>
      </c>
      <c r="F45" s="456">
        <v>700</v>
      </c>
      <c r="G45" s="328" t="s">
        <v>134</v>
      </c>
      <c r="H45" s="253" t="s">
        <v>125</v>
      </c>
      <c r="I45" s="610" t="e">
        <f>+#REF!</f>
        <v>#REF!</v>
      </c>
      <c r="J45" s="793" t="e">
        <f>ROUNDDOWN(#REF!*(1+$K$70),0)</f>
        <v>#REF!</v>
      </c>
      <c r="K45" s="776" t="e">
        <f>+J45*I45</f>
        <v>#REF!</v>
      </c>
      <c r="L45" s="599"/>
      <c r="M45" s="591"/>
      <c r="N45" s="779" t="e">
        <f>(ROUND(J45,0))*I45</f>
        <v>#REF!</v>
      </c>
      <c r="O45" s="779" t="e">
        <f t="shared" si="2"/>
        <v>#REF!</v>
      </c>
      <c r="Q45" s="781" t="e">
        <f>+ROUND(J45,0)</f>
        <v>#REF!</v>
      </c>
      <c r="R45" s="779" t="e">
        <f>+Q45*I45</f>
        <v>#REF!</v>
      </c>
    </row>
    <row r="46" spans="1:18" ht="30" x14ac:dyDescent="0.3">
      <c r="A46" s="591"/>
      <c r="B46" s="598"/>
      <c r="C46" s="615"/>
      <c r="D46" s="456" t="s">
        <v>135</v>
      </c>
      <c r="E46" s="456" t="s">
        <v>64</v>
      </c>
      <c r="F46" s="456" t="s">
        <v>136</v>
      </c>
      <c r="G46" s="768" t="s">
        <v>137</v>
      </c>
      <c r="H46" s="253" t="s">
        <v>65</v>
      </c>
      <c r="I46" s="610" t="e">
        <f>+#REF!</f>
        <v>#REF!</v>
      </c>
      <c r="J46" s="793" t="e">
        <f>ROUNDUP(#REF!*(1+$K$70),0)</f>
        <v>#REF!</v>
      </c>
      <c r="K46" s="776" t="e">
        <f>+J46*I46</f>
        <v>#REF!</v>
      </c>
      <c r="L46" s="599"/>
      <c r="M46" s="591"/>
      <c r="N46" s="779" t="e">
        <f>(ROUND(J46,0))*I46</f>
        <v>#REF!</v>
      </c>
      <c r="O46" s="779" t="e">
        <f t="shared" si="2"/>
        <v>#REF!</v>
      </c>
      <c r="Q46" s="781" t="e">
        <f>+ROUND(J46,0)</f>
        <v>#REF!</v>
      </c>
      <c r="R46" s="779" t="e">
        <f>+Q46*I46</f>
        <v>#REF!</v>
      </c>
    </row>
    <row r="47" spans="1:18" ht="17.25" thickBot="1" x14ac:dyDescent="0.35">
      <c r="A47" s="591"/>
      <c r="B47" s="598"/>
      <c r="C47" s="618" t="s">
        <v>175</v>
      </c>
      <c r="D47" s="619"/>
      <c r="E47" s="619"/>
      <c r="F47" s="619"/>
      <c r="G47" s="620"/>
      <c r="H47" s="619"/>
      <c r="I47" s="610"/>
      <c r="J47" s="621"/>
      <c r="K47" s="774" t="e">
        <f>SUM(K44:K46)</f>
        <v>#REF!</v>
      </c>
      <c r="L47" s="599"/>
      <c r="M47" s="591"/>
      <c r="N47" s="774" t="e">
        <f>SUM(N44:N46)</f>
        <v>#REF!</v>
      </c>
      <c r="O47" s="779" t="e">
        <f t="shared" si="2"/>
        <v>#REF!</v>
      </c>
      <c r="Q47" s="782" t="e">
        <f>SUM(Q44:Q46)</f>
        <v>#REF!</v>
      </c>
      <c r="R47" s="782" t="e">
        <f>SUM(R44:R46)</f>
        <v>#REF!</v>
      </c>
    </row>
    <row r="48" spans="1:18" ht="17.25" thickBot="1" x14ac:dyDescent="0.35">
      <c r="A48" s="591"/>
      <c r="B48" s="598"/>
      <c r="C48" s="605"/>
      <c r="D48" s="606"/>
      <c r="E48" s="606"/>
      <c r="F48" s="606"/>
      <c r="G48" s="738" t="s">
        <v>139</v>
      </c>
      <c r="H48" s="606"/>
      <c r="I48" s="606"/>
      <c r="J48" s="606"/>
      <c r="K48" s="607"/>
      <c r="L48" s="599"/>
      <c r="M48" s="591"/>
      <c r="O48" s="779">
        <f t="shared" si="2"/>
        <v>0</v>
      </c>
    </row>
    <row r="49" spans="1:20" ht="60" x14ac:dyDescent="0.3">
      <c r="A49" s="591"/>
      <c r="B49" s="598"/>
      <c r="C49" s="608"/>
      <c r="D49" s="570" t="s">
        <v>140</v>
      </c>
      <c r="E49" s="465" t="s">
        <v>64</v>
      </c>
      <c r="F49" s="465" t="s">
        <v>141</v>
      </c>
      <c r="G49" s="299" t="s">
        <v>142</v>
      </c>
      <c r="H49" s="285" t="s">
        <v>118</v>
      </c>
      <c r="I49" s="610">
        <v>64</v>
      </c>
      <c r="J49" s="793" t="e">
        <f>ROUNDUP(#REF!*(1+$K$70),0)+1</f>
        <v>#REF!</v>
      </c>
      <c r="K49" s="771" t="e">
        <f>+J49*I49</f>
        <v>#REF!</v>
      </c>
      <c r="L49" s="599"/>
      <c r="M49" s="591"/>
      <c r="N49" s="779" t="e">
        <f>(ROUND(J49,0))*I49</f>
        <v>#REF!</v>
      </c>
      <c r="O49" s="779" t="e">
        <f t="shared" si="2"/>
        <v>#REF!</v>
      </c>
      <c r="Q49" s="781" t="e">
        <f>+ROUND(J49,0)</f>
        <v>#REF!</v>
      </c>
      <c r="R49" s="779" t="e">
        <f>+Q49*I49</f>
        <v>#REF!</v>
      </c>
      <c r="T49" s="726"/>
    </row>
    <row r="50" spans="1:20" ht="17.25" thickBot="1" x14ac:dyDescent="0.35">
      <c r="A50" s="591"/>
      <c r="B50" s="598"/>
      <c r="C50" s="612" t="s">
        <v>175</v>
      </c>
      <c r="D50" s="623"/>
      <c r="E50" s="623"/>
      <c r="F50" s="623"/>
      <c r="G50" s="624"/>
      <c r="H50" s="625"/>
      <c r="I50" s="610"/>
      <c r="J50" s="613"/>
      <c r="K50" s="777" t="e">
        <f>+K49</f>
        <v>#REF!</v>
      </c>
      <c r="L50" s="599"/>
      <c r="M50" s="591"/>
      <c r="N50" s="777" t="e">
        <f>+N49</f>
        <v>#REF!</v>
      </c>
      <c r="O50" s="779" t="e">
        <f t="shared" si="2"/>
        <v>#REF!</v>
      </c>
      <c r="Q50" s="777" t="e">
        <f>+Q49</f>
        <v>#REF!</v>
      </c>
      <c r="R50" s="777" t="e">
        <f>+R49</f>
        <v>#REF!</v>
      </c>
    </row>
    <row r="51" spans="1:20" s="630" customFormat="1" ht="17.25" thickBot="1" x14ac:dyDescent="0.35">
      <c r="A51" s="626"/>
      <c r="B51" s="627"/>
      <c r="C51" s="997" t="s">
        <v>176</v>
      </c>
      <c r="D51" s="998"/>
      <c r="E51" s="998"/>
      <c r="F51" s="998"/>
      <c r="G51" s="998"/>
      <c r="H51" s="998"/>
      <c r="I51" s="998"/>
      <c r="J51" s="999"/>
      <c r="K51" s="799" t="e">
        <f>+K50+K47+K42+K29+K26+K23+K19</f>
        <v>#REF!</v>
      </c>
      <c r="L51" s="629"/>
      <c r="M51" s="626"/>
      <c r="N51" s="778" t="e">
        <f>+N50+N47+N42+N29+N26+N23+N19</f>
        <v>#REF!</v>
      </c>
      <c r="O51" s="779" t="e">
        <f t="shared" si="2"/>
        <v>#REF!</v>
      </c>
      <c r="P51" s="797" t="e">
        <f>+K51-#REF!</f>
        <v>#REF!</v>
      </c>
      <c r="Q51" s="778" t="e">
        <f>+Q50+Q47+Q42+Q29+Q26+Q23+Q19</f>
        <v>#REF!</v>
      </c>
      <c r="R51" s="780" t="e">
        <f>+R50+R47+R42+R29+R26+R23+R19</f>
        <v>#REF!</v>
      </c>
    </row>
    <row r="52" spans="1:20" s="630" customFormat="1" thickBot="1" x14ac:dyDescent="0.3">
      <c r="A52" s="626"/>
      <c r="B52" s="627"/>
      <c r="C52" s="631"/>
      <c r="D52" s="631"/>
      <c r="E52" s="631"/>
      <c r="F52" s="631"/>
      <c r="G52" s="631"/>
      <c r="H52" s="631"/>
      <c r="I52" s="631"/>
      <c r="J52" s="631"/>
      <c r="K52" s="632"/>
      <c r="L52" s="629"/>
      <c r="M52" s="626"/>
      <c r="P52" s="803" t="e">
        <f>+K51-#REF!</f>
        <v>#REF!</v>
      </c>
      <c r="Q52" s="630" t="s">
        <v>177</v>
      </c>
    </row>
    <row r="53" spans="1:20" s="630" customFormat="1" ht="15.75" x14ac:dyDescent="0.25">
      <c r="A53" s="626"/>
      <c r="B53" s="627"/>
      <c r="C53" s="633"/>
      <c r="D53" s="634"/>
      <c r="E53" s="633"/>
      <c r="F53" s="633"/>
      <c r="G53" s="1000" t="s">
        <v>178</v>
      </c>
      <c r="H53" s="1001"/>
      <c r="I53" s="1002"/>
      <c r="J53" s="635"/>
      <c r="K53" s="636"/>
      <c r="L53" s="629"/>
      <c r="M53" s="626"/>
      <c r="Q53" s="790"/>
      <c r="R53" s="784" t="e">
        <f>+R51-K51</f>
        <v>#REF!</v>
      </c>
      <c r="S53" s="786" t="e">
        <f>+R53/R51</f>
        <v>#REF!</v>
      </c>
    </row>
    <row r="54" spans="1:20" s="630" customFormat="1" ht="15.75" x14ac:dyDescent="0.25">
      <c r="A54" s="626"/>
      <c r="B54" s="627"/>
      <c r="C54" s="633"/>
      <c r="D54" s="634"/>
      <c r="E54" s="633"/>
      <c r="F54" s="633"/>
      <c r="G54" s="637"/>
      <c r="H54" s="638"/>
      <c r="I54" s="639"/>
      <c r="J54" s="640"/>
      <c r="K54" s="641"/>
      <c r="L54" s="629"/>
      <c r="M54" s="626"/>
    </row>
    <row r="55" spans="1:20" s="630" customFormat="1" ht="15.75" x14ac:dyDescent="0.25">
      <c r="A55" s="626"/>
      <c r="B55" s="627"/>
      <c r="C55" s="633"/>
      <c r="D55" s="642"/>
      <c r="E55" s="642"/>
      <c r="F55" s="642"/>
      <c r="G55" s="637"/>
      <c r="H55" s="643"/>
      <c r="I55" s="644"/>
      <c r="J55" s="645"/>
      <c r="K55" s="641"/>
      <c r="L55" s="629"/>
      <c r="M55" s="626"/>
    </row>
    <row r="56" spans="1:20" s="630" customFormat="1" ht="15.75" x14ac:dyDescent="0.25">
      <c r="A56" s="626"/>
      <c r="B56" s="627"/>
      <c r="C56" s="633"/>
      <c r="D56" s="642"/>
      <c r="E56" s="642"/>
      <c r="F56" s="642"/>
      <c r="G56" s="646" t="s">
        <v>179</v>
      </c>
      <c r="H56" s="643"/>
      <c r="I56" s="644"/>
      <c r="J56" s="645"/>
      <c r="K56" s="647" t="e">
        <f>+K51</f>
        <v>#REF!</v>
      </c>
      <c r="L56" s="629"/>
      <c r="M56" s="626"/>
      <c r="R56" s="647" t="e">
        <f>+R51</f>
        <v>#REF!</v>
      </c>
    </row>
    <row r="57" spans="1:20" s="630" customFormat="1" ht="15.75" x14ac:dyDescent="0.25">
      <c r="A57" s="626"/>
      <c r="B57" s="627"/>
      <c r="C57" s="633"/>
      <c r="D57" s="642"/>
      <c r="E57" s="642"/>
      <c r="F57" s="642"/>
      <c r="G57" s="646" t="s">
        <v>149</v>
      </c>
      <c r="H57" s="643"/>
      <c r="I57" s="644"/>
      <c r="J57" s="645"/>
      <c r="K57" s="647">
        <v>7491688</v>
      </c>
      <c r="L57" s="629"/>
      <c r="M57" s="626"/>
      <c r="R57" s="647">
        <v>7491688</v>
      </c>
    </row>
    <row r="58" spans="1:20" s="630" customFormat="1" ht="15.75" x14ac:dyDescent="0.25">
      <c r="A58" s="626"/>
      <c r="B58" s="627"/>
      <c r="C58" s="633"/>
      <c r="D58" s="642"/>
      <c r="E58" s="642"/>
      <c r="F58" s="642"/>
      <c r="G58" s="646" t="s">
        <v>150</v>
      </c>
      <c r="H58" s="643"/>
      <c r="I58" s="644"/>
      <c r="J58" s="645"/>
      <c r="K58" s="647">
        <v>39968328</v>
      </c>
      <c r="L58" s="629"/>
      <c r="M58" s="626"/>
      <c r="R58" s="647">
        <v>39968328</v>
      </c>
    </row>
    <row r="59" spans="1:20" s="630" customFormat="1" ht="15.75" x14ac:dyDescent="0.25">
      <c r="A59" s="626"/>
      <c r="B59" s="627"/>
      <c r="C59" s="633"/>
      <c r="D59" s="642"/>
      <c r="E59" s="642"/>
      <c r="F59" s="642"/>
      <c r="G59" s="646" t="s">
        <v>151</v>
      </c>
      <c r="H59" s="643" t="s">
        <v>180</v>
      </c>
      <c r="I59" s="783">
        <v>777221</v>
      </c>
      <c r="J59" s="645" t="e">
        <f>+#REF!</f>
        <v>#REF!</v>
      </c>
      <c r="K59" s="647" t="e">
        <f>ROUND(J59*I59,0)</f>
        <v>#REF!</v>
      </c>
      <c r="L59" s="629"/>
      <c r="M59" s="626"/>
      <c r="R59" s="647" t="e">
        <f>ROUND(J59*I59,0)</f>
        <v>#REF!</v>
      </c>
    </row>
    <row r="60" spans="1:20" s="630" customFormat="1" ht="15.75" x14ac:dyDescent="0.25">
      <c r="A60" s="626"/>
      <c r="B60" s="627"/>
      <c r="C60" s="633"/>
      <c r="D60" s="634"/>
      <c r="E60" s="633"/>
      <c r="F60" s="633"/>
      <c r="G60" s="648"/>
      <c r="H60" s="649"/>
      <c r="I60" s="650"/>
      <c r="J60" s="651"/>
      <c r="K60" s="641"/>
      <c r="L60" s="629"/>
      <c r="M60" s="626"/>
    </row>
    <row r="61" spans="1:20" s="630" customFormat="1" ht="15.75" x14ac:dyDescent="0.25">
      <c r="A61" s="626"/>
      <c r="B61" s="627"/>
      <c r="C61" s="633"/>
      <c r="D61" s="634"/>
      <c r="E61" s="633"/>
      <c r="F61" s="633"/>
      <c r="G61" s="652"/>
      <c r="H61" s="643"/>
      <c r="I61" s="644"/>
      <c r="J61" s="653"/>
      <c r="K61" s="641"/>
      <c r="L61" s="629"/>
      <c r="M61" s="626"/>
    </row>
    <row r="62" spans="1:20" s="630" customFormat="1" thickBot="1" x14ac:dyDescent="0.3">
      <c r="A62" s="626"/>
      <c r="B62" s="627"/>
      <c r="C62" s="633"/>
      <c r="D62" s="634"/>
      <c r="E62" s="633"/>
      <c r="F62" s="654"/>
      <c r="G62" s="655"/>
      <c r="H62" s="643"/>
      <c r="I62" s="644"/>
      <c r="J62" s="653"/>
      <c r="K62" s="647"/>
      <c r="L62" s="629"/>
      <c r="M62" s="626"/>
    </row>
    <row r="63" spans="1:20" s="630" customFormat="1" thickBot="1" x14ac:dyDescent="0.3">
      <c r="A63" s="626"/>
      <c r="B63" s="627"/>
      <c r="C63" s="633"/>
      <c r="D63" s="634"/>
      <c r="E63" s="633"/>
      <c r="F63" s="633"/>
      <c r="G63" s="656" t="s">
        <v>181</v>
      </c>
      <c r="H63" s="657"/>
      <c r="I63" s="658"/>
      <c r="J63" s="659"/>
      <c r="K63" s="628" t="e">
        <f>+K59+K58+K57+K56</f>
        <v>#REF!</v>
      </c>
      <c r="L63" s="629"/>
      <c r="M63" s="626"/>
      <c r="P63" s="797" t="e">
        <f>+K63-#REF!</f>
        <v>#REF!</v>
      </c>
      <c r="Q63" s="795" t="e">
        <f>+K63-#REF!</f>
        <v>#REF!</v>
      </c>
      <c r="R63" s="788">
        <v>6567604946</v>
      </c>
      <c r="S63" s="789"/>
    </row>
    <row r="64" spans="1:20" s="630" customFormat="1" thickBot="1" x14ac:dyDescent="0.3">
      <c r="A64" s="626"/>
      <c r="B64" s="627"/>
      <c r="C64" s="633"/>
      <c r="D64" s="634"/>
      <c r="E64" s="634"/>
      <c r="F64" s="634"/>
      <c r="G64" s="633"/>
      <c r="H64" s="633"/>
      <c r="I64" s="660"/>
      <c r="J64" s="661"/>
      <c r="K64" s="662"/>
      <c r="L64" s="629"/>
      <c r="M64" s="626"/>
      <c r="P64" s="790" t="e">
        <f>+#REF!-'Ppto TIPO (2)'!K51</f>
        <v>#REF!</v>
      </c>
      <c r="R64" s="787" t="e">
        <f>+K63-R63</f>
        <v>#REF!</v>
      </c>
    </row>
    <row r="65" spans="1:13" s="630" customFormat="1" ht="15.75" x14ac:dyDescent="0.25">
      <c r="A65" s="626"/>
      <c r="B65" s="627"/>
      <c r="C65" s="663" t="s">
        <v>182</v>
      </c>
      <c r="D65" s="664"/>
      <c r="E65" s="665"/>
      <c r="F65" s="981"/>
      <c r="G65" s="981"/>
      <c r="H65" s="981"/>
      <c r="I65" s="981"/>
      <c r="J65" s="981"/>
      <c r="K65" s="982"/>
      <c r="L65" s="666"/>
      <c r="M65" s="626"/>
    </row>
    <row r="66" spans="1:13" s="630" customFormat="1" ht="15.75" x14ac:dyDescent="0.25">
      <c r="A66" s="626"/>
      <c r="B66" s="627"/>
      <c r="C66" s="989" t="s">
        <v>183</v>
      </c>
      <c r="D66" s="990"/>
      <c r="E66" s="990"/>
      <c r="F66" s="990"/>
      <c r="G66" s="990"/>
      <c r="H66" s="996" t="s">
        <v>170</v>
      </c>
      <c r="I66" s="996"/>
      <c r="J66" s="996"/>
      <c r="K66" s="667" t="s">
        <v>184</v>
      </c>
      <c r="L66" s="668"/>
      <c r="M66" s="626"/>
    </row>
    <row r="67" spans="1:13" s="630" customFormat="1" ht="36" customHeight="1" x14ac:dyDescent="0.25">
      <c r="A67" s="626"/>
      <c r="B67" s="627"/>
      <c r="C67" s="989" t="s">
        <v>185</v>
      </c>
      <c r="D67" s="990"/>
      <c r="E67" s="990"/>
      <c r="F67" s="990"/>
      <c r="G67" s="990"/>
      <c r="H67" s="985" t="s">
        <v>145</v>
      </c>
      <c r="I67" s="985"/>
      <c r="J67" s="669" t="s">
        <v>186</v>
      </c>
      <c r="K67" s="725">
        <v>0.25190000000000001</v>
      </c>
      <c r="L67" s="668"/>
      <c r="M67" s="626"/>
    </row>
    <row r="68" spans="1:13" s="630" customFormat="1" ht="59.25" customHeight="1" x14ac:dyDescent="0.25">
      <c r="A68" s="626"/>
      <c r="B68" s="627"/>
      <c r="C68" s="983" t="s">
        <v>187</v>
      </c>
      <c r="D68" s="984"/>
      <c r="E68" s="984"/>
      <c r="F68" s="984"/>
      <c r="G68" s="984"/>
      <c r="H68" s="991" t="s">
        <v>188</v>
      </c>
      <c r="I68" s="992"/>
      <c r="J68" s="669" t="s">
        <v>189</v>
      </c>
      <c r="K68" s="804">
        <v>1.4500000000000001E-2</v>
      </c>
      <c r="L68" s="668"/>
      <c r="M68" s="626"/>
    </row>
    <row r="69" spans="1:13" s="670" customFormat="1" ht="37.5" customHeight="1" x14ac:dyDescent="0.25">
      <c r="A69" s="626"/>
      <c r="B69" s="627"/>
      <c r="C69" s="993" t="s">
        <v>190</v>
      </c>
      <c r="D69" s="994"/>
      <c r="E69" s="994"/>
      <c r="F69" s="994"/>
      <c r="G69" s="994"/>
      <c r="H69" s="995" t="s">
        <v>191</v>
      </c>
      <c r="I69" s="985"/>
      <c r="J69" s="669" t="s">
        <v>192</v>
      </c>
      <c r="K69" s="725">
        <v>0.05</v>
      </c>
      <c r="L69" s="629"/>
      <c r="M69" s="626"/>
    </row>
    <row r="70" spans="1:13" ht="43.5" customHeight="1" x14ac:dyDescent="0.3">
      <c r="A70" s="591"/>
      <c r="B70" s="598"/>
      <c r="C70" s="983" t="s">
        <v>193</v>
      </c>
      <c r="D70" s="984"/>
      <c r="E70" s="984"/>
      <c r="F70" s="984"/>
      <c r="G70" s="984"/>
      <c r="H70" s="985" t="s">
        <v>194</v>
      </c>
      <c r="I70" s="985"/>
      <c r="J70" s="669" t="s">
        <v>195</v>
      </c>
      <c r="K70" s="725">
        <f>SUM(K67:K69)</f>
        <v>0.31640000000000001</v>
      </c>
      <c r="L70" s="599"/>
      <c r="M70" s="591"/>
    </row>
    <row r="71" spans="1:13" x14ac:dyDescent="0.3">
      <c r="A71" s="591"/>
      <c r="B71" s="598"/>
      <c r="C71" s="986" t="s">
        <v>196</v>
      </c>
      <c r="D71" s="984"/>
      <c r="E71" s="984"/>
      <c r="F71" s="984"/>
      <c r="G71" s="984"/>
      <c r="H71" s="987"/>
      <c r="I71" s="987"/>
      <c r="J71" s="987"/>
      <c r="K71" s="988"/>
      <c r="L71" s="599"/>
      <c r="M71" s="591"/>
    </row>
    <row r="72" spans="1:13" ht="17.25" thickBot="1" x14ac:dyDescent="0.35">
      <c r="A72" s="591"/>
      <c r="B72" s="671"/>
      <c r="C72" s="672"/>
      <c r="D72" s="672"/>
      <c r="E72" s="673"/>
      <c r="F72" s="672"/>
      <c r="G72" s="674"/>
      <c r="H72" s="672"/>
      <c r="I72" s="672"/>
      <c r="J72" s="672"/>
      <c r="K72" s="672"/>
      <c r="L72" s="675"/>
      <c r="M72" s="591"/>
    </row>
    <row r="73" spans="1:13" ht="17.25" thickTop="1" x14ac:dyDescent="0.3">
      <c r="A73" s="591"/>
      <c r="B73" s="591"/>
      <c r="C73" s="591"/>
      <c r="D73" s="591"/>
      <c r="E73" s="592"/>
      <c r="F73" s="591"/>
      <c r="G73" s="591"/>
      <c r="H73" s="591"/>
      <c r="I73" s="591"/>
      <c r="J73" s="591"/>
      <c r="K73" s="591"/>
      <c r="L73" s="591"/>
      <c r="M73" s="591"/>
    </row>
  </sheetData>
  <mergeCells count="27">
    <mergeCell ref="C51:J51"/>
    <mergeCell ref="G53:I53"/>
    <mergeCell ref="C3:K3"/>
    <mergeCell ref="C4:K4"/>
    <mergeCell ref="C5:K6"/>
    <mergeCell ref="C7:K7"/>
    <mergeCell ref="C8:C9"/>
    <mergeCell ref="D8:D9"/>
    <mergeCell ref="E8:F8"/>
    <mergeCell ref="G8:G9"/>
    <mergeCell ref="H8:H9"/>
    <mergeCell ref="I8:I9"/>
    <mergeCell ref="J8:J9"/>
    <mergeCell ref="K8:K9"/>
    <mergeCell ref="F65:K65"/>
    <mergeCell ref="C70:G70"/>
    <mergeCell ref="H70:I70"/>
    <mergeCell ref="C71:G71"/>
    <mergeCell ref="H71:K71"/>
    <mergeCell ref="C67:G67"/>
    <mergeCell ref="H67:I67"/>
    <mergeCell ref="C68:G68"/>
    <mergeCell ref="H68:I68"/>
    <mergeCell ref="C69:G69"/>
    <mergeCell ref="H69:I69"/>
    <mergeCell ref="C66:G66"/>
    <mergeCell ref="H66:J66"/>
  </mergeCells>
  <pageMargins left="0.7" right="0.7" top="0.75" bottom="0.75" header="0.3" footer="0.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Q26"/>
  <sheetViews>
    <sheetView workbookViewId="0"/>
  </sheetViews>
  <sheetFormatPr baseColWidth="10" defaultColWidth="11.42578125" defaultRowHeight="15" x14ac:dyDescent="0.25"/>
  <cols>
    <col min="1" max="1" width="10.7109375" style="228" customWidth="1"/>
    <col min="2" max="2" width="42.7109375" style="228" customWidth="1"/>
    <col min="3" max="3" width="18" style="228" customWidth="1"/>
    <col min="4" max="4" width="19.28515625" style="228" customWidth="1"/>
    <col min="5" max="5" width="5.85546875" style="228" customWidth="1"/>
    <col min="6" max="6" width="14.7109375" style="228" customWidth="1"/>
    <col min="7" max="7" width="5.85546875" style="228" customWidth="1"/>
    <col min="8" max="8" width="14.85546875" style="228" customWidth="1"/>
    <col min="9" max="9" width="5.85546875" style="228" customWidth="1"/>
    <col min="10" max="10" width="14.7109375" style="228" customWidth="1"/>
    <col min="11" max="11" width="5.85546875" style="228" customWidth="1"/>
    <col min="12" max="12" width="13.42578125" style="228" customWidth="1"/>
    <col min="13" max="13" width="5.85546875" style="228" customWidth="1"/>
    <col min="14" max="14" width="14.85546875" style="228" customWidth="1"/>
    <col min="15" max="15" width="11.42578125" style="228" hidden="1" customWidth="1"/>
    <col min="16" max="16" width="21" style="228" customWidth="1"/>
    <col min="17" max="17" width="20.28515625" style="228" bestFit="1" customWidth="1"/>
    <col min="18" max="16384" width="11.42578125" style="228"/>
  </cols>
  <sheetData>
    <row r="2" spans="1:17" ht="42" customHeight="1" x14ac:dyDescent="0.3">
      <c r="B2" s="1021" t="s">
        <v>197</v>
      </c>
      <c r="C2" s="1022"/>
      <c r="D2" s="1022"/>
      <c r="E2" s="1022"/>
      <c r="F2" s="1022"/>
      <c r="G2" s="1022"/>
      <c r="H2" s="1022"/>
    </row>
    <row r="4" spans="1:17" ht="57" customHeight="1" x14ac:dyDescent="0.25">
      <c r="A4" s="238" t="s">
        <v>198</v>
      </c>
      <c r="B4" s="222" t="s">
        <v>170</v>
      </c>
      <c r="C4" s="239" t="s">
        <v>199</v>
      </c>
      <c r="D4" s="239" t="s">
        <v>200</v>
      </c>
      <c r="E4" s="1020" t="s">
        <v>201</v>
      </c>
      <c r="F4" s="1020"/>
      <c r="G4" s="1020" t="s">
        <v>202</v>
      </c>
      <c r="H4" s="1020"/>
      <c r="I4" s="1020" t="s">
        <v>203</v>
      </c>
      <c r="J4" s="1020"/>
      <c r="K4" s="1020" t="s">
        <v>204</v>
      </c>
      <c r="L4" s="1020"/>
      <c r="M4" s="1020" t="s">
        <v>205</v>
      </c>
      <c r="N4" s="1020"/>
      <c r="P4" s="585" t="s">
        <v>206</v>
      </c>
    </row>
    <row r="5" spans="1:17" x14ac:dyDescent="0.25">
      <c r="A5" s="180">
        <v>1</v>
      </c>
      <c r="B5" s="179" t="s">
        <v>207</v>
      </c>
      <c r="C5" s="219" t="e">
        <f>+#REF!</f>
        <v>#REF!</v>
      </c>
      <c r="D5" s="219" t="e">
        <f>C5*(1+#REF!)</f>
        <v>#REF!</v>
      </c>
      <c r="E5" s="231">
        <v>0.03</v>
      </c>
      <c r="F5" s="219" t="e">
        <f>+ROUND($D5*E5,0)</f>
        <v>#REF!</v>
      </c>
      <c r="G5" s="231">
        <v>7.0000000000000007E-2</v>
      </c>
      <c r="H5" s="219" t="e">
        <f>+ROUND($D5*G5,0)-1</f>
        <v>#REF!</v>
      </c>
      <c r="I5" s="180"/>
      <c r="J5" s="219" t="e">
        <f>+ROUND($D5*I5,0)</f>
        <v>#REF!</v>
      </c>
      <c r="K5" s="180"/>
      <c r="L5" s="219" t="e">
        <f t="shared" ref="L5:L11" si="0">+ROUND($D5*K5,0)</f>
        <v>#REF!</v>
      </c>
      <c r="M5" s="231">
        <v>0.9</v>
      </c>
      <c r="N5" s="219" t="e">
        <f t="shared" ref="N5:N10" si="1">+ROUND($D5*M5,0)</f>
        <v>#REF!</v>
      </c>
      <c r="P5" s="586" t="e">
        <f>+F5+H5+J5+L5+N5</f>
        <v>#REF!</v>
      </c>
      <c r="Q5" s="230" t="e">
        <f>+D5-P5</f>
        <v>#REF!</v>
      </c>
    </row>
    <row r="6" spans="1:17" ht="25.5" x14ac:dyDescent="0.25">
      <c r="A6" s="180">
        <v>2</v>
      </c>
      <c r="B6" s="179" t="s">
        <v>208</v>
      </c>
      <c r="C6" s="219" t="e">
        <f>+#REF!</f>
        <v>#REF!</v>
      </c>
      <c r="D6" s="219" t="e">
        <f>C6*(1+#REF!)</f>
        <v>#REF!</v>
      </c>
      <c r="E6" s="231">
        <v>0.03</v>
      </c>
      <c r="F6" s="219" t="e">
        <f t="shared" ref="F6:F16" si="2">+ROUND($D6*E6,0)</f>
        <v>#REF!</v>
      </c>
      <c r="G6" s="231">
        <v>0.12</v>
      </c>
      <c r="H6" s="219" t="e">
        <f>+ROUND($D6*G6,0)-1</f>
        <v>#REF!</v>
      </c>
      <c r="I6" s="231">
        <v>0.05</v>
      </c>
      <c r="J6" s="219" t="e">
        <f t="shared" ref="J6:J11" si="3">+ROUND($D6*I6,0)</f>
        <v>#REF!</v>
      </c>
      <c r="K6" s="231">
        <v>0.7</v>
      </c>
      <c r="L6" s="219" t="e">
        <f t="shared" si="0"/>
        <v>#REF!</v>
      </c>
      <c r="M6" s="231">
        <v>0.1</v>
      </c>
      <c r="N6" s="219" t="e">
        <f t="shared" si="1"/>
        <v>#REF!</v>
      </c>
      <c r="P6" s="586" t="e">
        <f>+F6+H6+J6+L6+N6</f>
        <v>#REF!</v>
      </c>
      <c r="Q6" s="230" t="e">
        <f t="shared" ref="Q6:Q17" si="4">+D6-P6</f>
        <v>#REF!</v>
      </c>
    </row>
    <row r="7" spans="1:17" ht="25.5" x14ac:dyDescent="0.25">
      <c r="A7" s="180">
        <v>3</v>
      </c>
      <c r="B7" s="179" t="s">
        <v>209</v>
      </c>
      <c r="C7" s="219" t="e">
        <f>+#REF!</f>
        <v>#REF!</v>
      </c>
      <c r="D7" s="219" t="e">
        <f>C7*(1+#REF!)</f>
        <v>#REF!</v>
      </c>
      <c r="E7" s="231">
        <v>0.03</v>
      </c>
      <c r="F7" s="219" t="e">
        <f t="shared" si="2"/>
        <v>#REF!</v>
      </c>
      <c r="G7" s="231">
        <v>0.05</v>
      </c>
      <c r="H7" s="219" t="e">
        <f>+ROUND($D7*G7,0)</f>
        <v>#REF!</v>
      </c>
      <c r="I7" s="231">
        <v>0.3</v>
      </c>
      <c r="J7" s="219" t="e">
        <f t="shared" si="3"/>
        <v>#REF!</v>
      </c>
      <c r="K7" s="231">
        <v>0.5</v>
      </c>
      <c r="L7" s="219" t="e">
        <f t="shared" si="0"/>
        <v>#REF!</v>
      </c>
      <c r="M7" s="231">
        <v>0.12</v>
      </c>
      <c r="N7" s="219" t="e">
        <f t="shared" si="1"/>
        <v>#REF!</v>
      </c>
      <c r="P7" s="586" t="e">
        <f>+F7+H7+J7+L7+N7</f>
        <v>#REF!</v>
      </c>
      <c r="Q7" s="230" t="e">
        <f t="shared" si="4"/>
        <v>#REF!</v>
      </c>
    </row>
    <row r="8" spans="1:17" ht="25.5" x14ac:dyDescent="0.25">
      <c r="A8" s="180">
        <v>4</v>
      </c>
      <c r="B8" s="179" t="s">
        <v>210</v>
      </c>
      <c r="C8" s="219" t="e">
        <f>+#REF!</f>
        <v>#REF!</v>
      </c>
      <c r="D8" s="219" t="e">
        <f>C8*(1+#REF!)</f>
        <v>#REF!</v>
      </c>
      <c r="E8" s="231">
        <v>0.03</v>
      </c>
      <c r="F8" s="219" t="e">
        <f t="shared" si="2"/>
        <v>#REF!</v>
      </c>
      <c r="G8" s="231">
        <v>0.12</v>
      </c>
      <c r="H8" s="219" t="e">
        <f>+ROUND($D8*G8,0)</f>
        <v>#REF!</v>
      </c>
      <c r="I8" s="231">
        <v>0.05</v>
      </c>
      <c r="J8" s="219" t="e">
        <f t="shared" si="3"/>
        <v>#REF!</v>
      </c>
      <c r="K8" s="231">
        <v>0.7</v>
      </c>
      <c r="L8" s="219" t="e">
        <f t="shared" si="0"/>
        <v>#REF!</v>
      </c>
      <c r="M8" s="231">
        <v>0.1</v>
      </c>
      <c r="N8" s="219" t="e">
        <f t="shared" si="1"/>
        <v>#REF!</v>
      </c>
      <c r="P8" s="586" t="e">
        <f t="shared" ref="P8:P15" si="5">+F8+H8+J8+L8+N8</f>
        <v>#REF!</v>
      </c>
      <c r="Q8" s="230" t="e">
        <f t="shared" si="4"/>
        <v>#REF!</v>
      </c>
    </row>
    <row r="9" spans="1:17" ht="25.5" x14ac:dyDescent="0.25">
      <c r="A9" s="180">
        <v>6</v>
      </c>
      <c r="B9" s="179" t="s">
        <v>211</v>
      </c>
      <c r="C9" s="219" t="e">
        <f>+#REF!</f>
        <v>#REF!</v>
      </c>
      <c r="D9" s="219" t="e">
        <f>C9*(1+#REF!)</f>
        <v>#REF!</v>
      </c>
      <c r="E9" s="231">
        <v>0.03</v>
      </c>
      <c r="F9" s="219" t="e">
        <f t="shared" si="2"/>
        <v>#REF!</v>
      </c>
      <c r="G9" s="231">
        <v>0.12</v>
      </c>
      <c r="H9" s="219" t="e">
        <f>+ROUND($D9*G9,0)</f>
        <v>#REF!</v>
      </c>
      <c r="I9" s="231">
        <v>0.05</v>
      </c>
      <c r="J9" s="219" t="e">
        <f t="shared" si="3"/>
        <v>#REF!</v>
      </c>
      <c r="K9" s="231">
        <v>0.7</v>
      </c>
      <c r="L9" s="219" t="e">
        <f t="shared" si="0"/>
        <v>#REF!</v>
      </c>
      <c r="M9" s="231">
        <v>0.1</v>
      </c>
      <c r="N9" s="219" t="e">
        <f t="shared" si="1"/>
        <v>#REF!</v>
      </c>
      <c r="P9" s="586" t="e">
        <f t="shared" si="5"/>
        <v>#REF!</v>
      </c>
      <c r="Q9" s="230" t="e">
        <f t="shared" si="4"/>
        <v>#REF!</v>
      </c>
    </row>
    <row r="10" spans="1:17" ht="24.75" customHeight="1" x14ac:dyDescent="0.25">
      <c r="A10" s="180">
        <v>8</v>
      </c>
      <c r="B10" s="179" t="s">
        <v>212</v>
      </c>
      <c r="C10" s="219" t="e">
        <f>+#REF!</f>
        <v>#REF!</v>
      </c>
      <c r="D10" s="219" t="e">
        <f>C10*(1+#REF!)</f>
        <v>#REF!</v>
      </c>
      <c r="E10" s="231">
        <v>0.03</v>
      </c>
      <c r="F10" s="219" t="e">
        <f t="shared" si="2"/>
        <v>#REF!</v>
      </c>
      <c r="G10" s="231">
        <v>0.05</v>
      </c>
      <c r="H10" s="219" t="e">
        <f>+ROUND($D10*G10,0)+1</f>
        <v>#REF!</v>
      </c>
      <c r="I10" s="231">
        <v>0.3</v>
      </c>
      <c r="J10" s="219" t="e">
        <f t="shared" si="3"/>
        <v>#REF!</v>
      </c>
      <c r="K10" s="231">
        <v>0.5</v>
      </c>
      <c r="L10" s="219" t="e">
        <f t="shared" si="0"/>
        <v>#REF!</v>
      </c>
      <c r="M10" s="231">
        <v>0.12</v>
      </c>
      <c r="N10" s="219" t="e">
        <f t="shared" si="1"/>
        <v>#REF!</v>
      </c>
      <c r="P10" s="586" t="e">
        <f t="shared" si="5"/>
        <v>#REF!</v>
      </c>
      <c r="Q10" s="230" t="e">
        <f t="shared" si="4"/>
        <v>#REF!</v>
      </c>
    </row>
    <row r="11" spans="1:17" x14ac:dyDescent="0.25">
      <c r="A11" s="180">
        <v>12</v>
      </c>
      <c r="B11" s="179" t="s">
        <v>213</v>
      </c>
      <c r="C11" s="219" t="e">
        <f>+#REF!</f>
        <v>#REF!</v>
      </c>
      <c r="D11" s="219" t="e">
        <f>C11*(1+#REF!)</f>
        <v>#REF!</v>
      </c>
      <c r="E11" s="231"/>
      <c r="F11" s="219"/>
      <c r="G11" s="231">
        <v>7.0000000000000007E-2</v>
      </c>
      <c r="H11" s="219" t="e">
        <f>+ROUND($D11*G11,0)</f>
        <v>#REF!</v>
      </c>
      <c r="I11" s="231">
        <v>0.01</v>
      </c>
      <c r="J11" s="219" t="e">
        <f t="shared" si="3"/>
        <v>#REF!</v>
      </c>
      <c r="K11" s="231">
        <v>0.92</v>
      </c>
      <c r="L11" s="219" t="e">
        <f t="shared" si="0"/>
        <v>#REF!</v>
      </c>
      <c r="M11" s="231"/>
      <c r="N11" s="219"/>
      <c r="P11" s="586" t="e">
        <f t="shared" si="5"/>
        <v>#REF!</v>
      </c>
      <c r="Q11" s="230" t="e">
        <f t="shared" si="4"/>
        <v>#REF!</v>
      </c>
    </row>
    <row r="12" spans="1:17" x14ac:dyDescent="0.25">
      <c r="A12" s="180"/>
      <c r="B12" s="179"/>
      <c r="C12" s="219"/>
      <c r="D12" s="219"/>
      <c r="E12" s="231"/>
      <c r="F12" s="219"/>
      <c r="G12" s="231"/>
      <c r="H12" s="219"/>
      <c r="I12" s="231"/>
      <c r="J12" s="219"/>
      <c r="K12" s="231"/>
      <c r="L12" s="219"/>
      <c r="M12" s="231"/>
      <c r="N12" s="219"/>
      <c r="P12" s="586">
        <f t="shared" si="5"/>
        <v>0</v>
      </c>
      <c r="Q12" s="230">
        <f t="shared" si="4"/>
        <v>0</v>
      </c>
    </row>
    <row r="13" spans="1:17" x14ac:dyDescent="0.25">
      <c r="A13" s="180"/>
      <c r="B13" s="179" t="s">
        <v>149</v>
      </c>
      <c r="C13" s="219" t="e">
        <f>#REF!</f>
        <v>#REF!</v>
      </c>
      <c r="D13" s="219" t="e">
        <f>C13</f>
        <v>#REF!</v>
      </c>
      <c r="E13" s="231">
        <v>1</v>
      </c>
      <c r="F13" s="219" t="e">
        <f>D13</f>
        <v>#REF!</v>
      </c>
      <c r="G13" s="231"/>
      <c r="H13" s="219"/>
      <c r="I13" s="231"/>
      <c r="J13" s="219"/>
      <c r="K13" s="231"/>
      <c r="L13" s="219"/>
      <c r="M13" s="231"/>
      <c r="N13" s="219"/>
      <c r="P13" s="586" t="e">
        <f>F13</f>
        <v>#REF!</v>
      </c>
      <c r="Q13" s="230"/>
    </row>
    <row r="14" spans="1:17" x14ac:dyDescent="0.25">
      <c r="A14" s="180"/>
      <c r="B14" s="179" t="s">
        <v>150</v>
      </c>
      <c r="C14" s="219" t="e">
        <f>#REF!</f>
        <v>#REF!</v>
      </c>
      <c r="D14" s="219" t="e">
        <f>C14</f>
        <v>#REF!</v>
      </c>
      <c r="E14" s="231">
        <v>1</v>
      </c>
      <c r="F14" s="219" t="e">
        <f>D14</f>
        <v>#REF!</v>
      </c>
      <c r="G14" s="231"/>
      <c r="H14" s="219"/>
      <c r="I14" s="231"/>
      <c r="J14" s="219"/>
      <c r="K14" s="231"/>
      <c r="L14" s="219"/>
      <c r="M14" s="231"/>
      <c r="N14" s="219"/>
      <c r="P14" s="586" t="e">
        <f>F14</f>
        <v>#REF!</v>
      </c>
      <c r="Q14" s="230"/>
    </row>
    <row r="15" spans="1:17" x14ac:dyDescent="0.25">
      <c r="A15" s="180"/>
      <c r="B15" s="179" t="s">
        <v>151</v>
      </c>
      <c r="C15" s="219" t="e">
        <f>#REF!</f>
        <v>#REF!</v>
      </c>
      <c r="D15" s="219" t="e">
        <f>C15</f>
        <v>#REF!</v>
      </c>
      <c r="E15" s="455">
        <v>1</v>
      </c>
      <c r="F15" s="219" t="e">
        <f>E15*D15</f>
        <v>#REF!</v>
      </c>
      <c r="G15" s="231"/>
      <c r="H15" s="219"/>
      <c r="I15" s="231"/>
      <c r="J15" s="219"/>
      <c r="K15" s="231"/>
      <c r="L15" s="219"/>
      <c r="M15" s="231"/>
      <c r="N15" s="219"/>
      <c r="P15" s="586" t="e">
        <f t="shared" si="5"/>
        <v>#REF!</v>
      </c>
      <c r="Q15" s="230" t="e">
        <f t="shared" si="4"/>
        <v>#REF!</v>
      </c>
    </row>
    <row r="16" spans="1:17" x14ac:dyDescent="0.25">
      <c r="A16" s="180"/>
      <c r="B16" s="179" t="s">
        <v>214</v>
      </c>
      <c r="C16" s="219" t="e">
        <f>#REF!</f>
        <v>#REF!</v>
      </c>
      <c r="D16" s="219" t="e">
        <f>+C16</f>
        <v>#REF!</v>
      </c>
      <c r="E16" s="231">
        <v>1</v>
      </c>
      <c r="F16" s="219" t="e">
        <f t="shared" si="2"/>
        <v>#REF!</v>
      </c>
      <c r="G16" s="219"/>
      <c r="H16" s="219"/>
      <c r="I16" s="219"/>
      <c r="J16" s="219"/>
      <c r="K16" s="219"/>
      <c r="L16" s="219"/>
      <c r="M16" s="219"/>
      <c r="N16" s="219"/>
      <c r="P16" s="586" t="e">
        <f>+F16+H16+J16+L16+N16</f>
        <v>#REF!</v>
      </c>
      <c r="Q16" s="230" t="e">
        <f t="shared" si="4"/>
        <v>#REF!</v>
      </c>
    </row>
    <row r="17" spans="1:17" x14ac:dyDescent="0.25">
      <c r="A17" s="226"/>
      <c r="B17" s="177"/>
      <c r="C17" s="232" t="e">
        <f>SUM(C5:C16)</f>
        <v>#REF!</v>
      </c>
      <c r="D17" s="232" t="e">
        <f>SUM(D5:D16)</f>
        <v>#REF!</v>
      </c>
      <c r="E17" s="232"/>
      <c r="F17" s="232" t="e">
        <f>SUM(F5:F16)</f>
        <v>#REF!</v>
      </c>
      <c r="G17" s="232"/>
      <c r="H17" s="232" t="e">
        <f>SUM(H5:H16)</f>
        <v>#REF!</v>
      </c>
      <c r="I17" s="232"/>
      <c r="J17" s="232" t="e">
        <f>SUM(J5:J16)</f>
        <v>#REF!</v>
      </c>
      <c r="K17" s="232"/>
      <c r="L17" s="232" t="e">
        <f>SUM(L5:L16)</f>
        <v>#REF!</v>
      </c>
      <c r="M17" s="232"/>
      <c r="N17" s="232" t="e">
        <f>SUM(N5:N16)</f>
        <v>#REF!</v>
      </c>
      <c r="P17" s="587" t="e">
        <f>SUM(F17:O17)</f>
        <v>#REF!</v>
      </c>
      <c r="Q17" s="230" t="e">
        <f t="shared" si="4"/>
        <v>#REF!</v>
      </c>
    </row>
    <row r="18" spans="1:17" x14ac:dyDescent="0.25">
      <c r="A18" s="177"/>
      <c r="B18" s="177"/>
      <c r="C18" s="181"/>
      <c r="D18" s="233" t="e">
        <f>ROUND(+#REF!,0)</f>
        <v>#REF!</v>
      </c>
      <c r="E18" s="177"/>
      <c r="F18" s="177"/>
      <c r="G18" s="177"/>
      <c r="H18" s="177"/>
      <c r="I18" s="177"/>
      <c r="J18" s="177"/>
      <c r="K18" s="177"/>
      <c r="L18" s="177"/>
      <c r="M18" s="177"/>
      <c r="N18" s="177"/>
      <c r="P18" s="229" t="e">
        <f>SUM(P5:P16)</f>
        <v>#REF!</v>
      </c>
    </row>
    <row r="19" spans="1:17" x14ac:dyDescent="0.25">
      <c r="A19" s="226"/>
      <c r="C19" s="181"/>
      <c r="D19" s="223"/>
      <c r="E19" s="177"/>
      <c r="F19" s="177"/>
      <c r="G19" s="177"/>
      <c r="H19" s="177"/>
      <c r="I19" s="177"/>
      <c r="J19" s="177"/>
      <c r="K19" s="177"/>
      <c r="L19" s="177"/>
      <c r="M19" s="177"/>
      <c r="N19" s="177"/>
      <c r="P19" s="234"/>
    </row>
    <row r="20" spans="1:17" x14ac:dyDescent="0.25">
      <c r="C20" s="234"/>
      <c r="D20" s="237"/>
    </row>
    <row r="21" spans="1:17" x14ac:dyDescent="0.25">
      <c r="B21" s="236"/>
      <c r="D21" s="235"/>
    </row>
    <row r="24" spans="1:17" x14ac:dyDescent="0.25">
      <c r="Q24" s="230" t="e">
        <f>+P5+P6+P7+P8+P9+P10+P11+P13+P14+P16</f>
        <v>#REF!</v>
      </c>
    </row>
    <row r="26" spans="1:17" x14ac:dyDescent="0.25">
      <c r="Q26" s="230" t="e">
        <f>+Q24+P15</f>
        <v>#REF!</v>
      </c>
    </row>
  </sheetData>
  <dataConsolidate link="1"/>
  <mergeCells count="6">
    <mergeCell ref="M4:N4"/>
    <mergeCell ref="B2:H2"/>
    <mergeCell ref="E4:F4"/>
    <mergeCell ref="G4:H4"/>
    <mergeCell ref="I4:J4"/>
    <mergeCell ref="K4:L4"/>
  </mergeCells>
  <printOptions horizontalCentered="1"/>
  <pageMargins left="0.70866141732283472" right="0.70866141732283472" top="0.74803149606299213" bottom="0.74803149606299213" header="0.31496062992125984" footer="0.31496062992125984"/>
  <pageSetup paperSize="14"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R1072"/>
  <sheetViews>
    <sheetView workbookViewId="0">
      <selection sqref="A1:K1"/>
    </sheetView>
  </sheetViews>
  <sheetFormatPr baseColWidth="10" defaultColWidth="14" defaultRowHeight="12.75" x14ac:dyDescent="0.2"/>
  <cols>
    <col min="2" max="7" width="0" hidden="1" customWidth="1"/>
    <col min="8" max="9" width="14" style="435"/>
    <col min="10" max="10" width="20.140625" style="435" customWidth="1"/>
    <col min="11" max="11" width="22.28515625" style="435" customWidth="1"/>
  </cols>
  <sheetData>
    <row r="1" spans="1:11" ht="15" x14ac:dyDescent="0.25">
      <c r="A1" s="1023" t="s">
        <v>215</v>
      </c>
      <c r="B1" s="1023"/>
      <c r="C1" s="1023"/>
      <c r="D1" s="1023"/>
      <c r="E1" s="1023"/>
      <c r="F1" s="1023"/>
      <c r="G1" s="1023"/>
      <c r="H1" s="1023"/>
      <c r="I1" s="1023"/>
      <c r="J1" s="1023"/>
      <c r="K1" s="1023"/>
    </row>
    <row r="3" spans="1:11" x14ac:dyDescent="0.2">
      <c r="A3" s="566" t="s">
        <v>216</v>
      </c>
      <c r="B3" s="566" t="s">
        <v>217</v>
      </c>
      <c r="C3" s="566" t="s">
        <v>218</v>
      </c>
      <c r="D3" s="566" t="s">
        <v>219</v>
      </c>
      <c r="E3" s="566" t="s">
        <v>220</v>
      </c>
      <c r="F3" s="566"/>
      <c r="G3" s="566"/>
      <c r="H3" s="566" t="s">
        <v>217</v>
      </c>
      <c r="I3" s="566" t="s">
        <v>218</v>
      </c>
      <c r="J3" s="566" t="s">
        <v>219</v>
      </c>
      <c r="K3" s="566" t="s">
        <v>220</v>
      </c>
    </row>
    <row r="4" spans="1:11" x14ac:dyDescent="0.2">
      <c r="A4" s="566"/>
      <c r="B4" s="566"/>
      <c r="C4" s="566"/>
      <c r="D4" s="566"/>
      <c r="E4" s="566"/>
      <c r="F4" s="566"/>
      <c r="G4" s="566"/>
      <c r="H4" s="566"/>
      <c r="I4" s="566"/>
      <c r="J4" s="566"/>
      <c r="K4" s="566"/>
    </row>
    <row r="5" spans="1:11" x14ac:dyDescent="0.2">
      <c r="A5" s="566" t="s">
        <v>221</v>
      </c>
      <c r="B5" s="566" t="s">
        <v>222</v>
      </c>
      <c r="C5" s="566"/>
      <c r="D5" s="566"/>
      <c r="E5" s="566"/>
      <c r="F5" s="566"/>
      <c r="G5" s="566"/>
      <c r="H5" s="566">
        <v>2.2400000000000002</v>
      </c>
      <c r="I5" s="566"/>
      <c r="J5" s="566"/>
      <c r="K5" s="566"/>
    </row>
    <row r="6" spans="1:11" x14ac:dyDescent="0.2">
      <c r="A6" s="566"/>
      <c r="B6" s="566"/>
      <c r="C6" s="566"/>
      <c r="D6" s="566" t="s">
        <v>223</v>
      </c>
      <c r="E6" s="566" t="s">
        <v>224</v>
      </c>
      <c r="F6" s="566"/>
      <c r="G6" s="566"/>
      <c r="H6" s="566"/>
      <c r="I6" s="566"/>
      <c r="J6" s="566">
        <v>12.74</v>
      </c>
      <c r="K6" s="566">
        <v>0.23</v>
      </c>
    </row>
    <row r="7" spans="1:11" x14ac:dyDescent="0.2">
      <c r="A7" s="566" t="s">
        <v>225</v>
      </c>
      <c r="B7" s="566" t="s">
        <v>226</v>
      </c>
      <c r="C7" s="566" t="s">
        <v>227</v>
      </c>
      <c r="D7" s="566"/>
      <c r="E7" s="566"/>
      <c r="F7" s="566"/>
      <c r="G7" s="566"/>
      <c r="H7" s="566">
        <v>1.4</v>
      </c>
      <c r="I7" s="566">
        <v>0.1</v>
      </c>
      <c r="J7" s="566"/>
      <c r="K7" s="566"/>
    </row>
    <row r="8" spans="1:11" x14ac:dyDescent="0.2">
      <c r="A8" s="566"/>
      <c r="B8" s="566"/>
      <c r="C8" s="566"/>
      <c r="D8" s="566" t="s">
        <v>228</v>
      </c>
      <c r="E8" s="566" t="s">
        <v>229</v>
      </c>
      <c r="F8" s="566"/>
      <c r="G8" s="566"/>
      <c r="H8" s="566"/>
      <c r="I8" s="566"/>
      <c r="J8" s="566">
        <v>12.9</v>
      </c>
      <c r="K8" s="566">
        <v>0.6</v>
      </c>
    </row>
    <row r="9" spans="1:11" x14ac:dyDescent="0.2">
      <c r="A9" s="566" t="s">
        <v>230</v>
      </c>
      <c r="B9" s="566" t="s">
        <v>78</v>
      </c>
      <c r="C9" s="566" t="s">
        <v>231</v>
      </c>
      <c r="D9" s="566"/>
      <c r="E9" s="566"/>
      <c r="F9" s="566"/>
      <c r="G9" s="566"/>
      <c r="H9" s="566">
        <v>1.18</v>
      </c>
      <c r="I9" s="566">
        <v>0.02</v>
      </c>
      <c r="J9" s="566"/>
      <c r="K9" s="566"/>
    </row>
    <row r="10" spans="1:11" x14ac:dyDescent="0.2">
      <c r="A10" s="566"/>
      <c r="B10" s="566"/>
      <c r="C10" s="566"/>
      <c r="D10" s="566" t="s">
        <v>232</v>
      </c>
      <c r="E10" s="566" t="s">
        <v>233</v>
      </c>
      <c r="F10" s="566"/>
      <c r="G10" s="566"/>
      <c r="H10" s="566"/>
      <c r="I10" s="566"/>
      <c r="J10" s="566">
        <v>11.2</v>
      </c>
      <c r="K10" s="566">
        <v>7.0000000000000007E-2</v>
      </c>
    </row>
    <row r="11" spans="1:11" x14ac:dyDescent="0.2">
      <c r="A11" s="566" t="s">
        <v>234</v>
      </c>
      <c r="B11" s="566" t="s">
        <v>235</v>
      </c>
      <c r="C11" s="566"/>
      <c r="D11" s="566"/>
      <c r="E11" s="566"/>
      <c r="F11" s="566"/>
      <c r="G11" s="566"/>
      <c r="H11" s="566">
        <v>1.06</v>
      </c>
      <c r="I11" s="566"/>
      <c r="J11" s="566"/>
      <c r="K11" s="566"/>
    </row>
    <row r="12" spans="1:11" x14ac:dyDescent="0.2">
      <c r="A12" s="566"/>
      <c r="B12" s="566"/>
      <c r="C12" s="566"/>
      <c r="D12" s="566" t="s">
        <v>236</v>
      </c>
      <c r="E12" s="566" t="s">
        <v>237</v>
      </c>
      <c r="F12" s="566"/>
      <c r="G12" s="566"/>
      <c r="H12" s="566"/>
      <c r="I12" s="566"/>
      <c r="J12" s="566">
        <v>8.4499999999999993</v>
      </c>
      <c r="K12" s="566">
        <v>0</v>
      </c>
    </row>
    <row r="13" spans="1:11" x14ac:dyDescent="0.2">
      <c r="A13" s="566" t="s">
        <v>238</v>
      </c>
      <c r="B13" s="566" t="s">
        <v>239</v>
      </c>
      <c r="C13" s="566"/>
      <c r="D13" s="566"/>
      <c r="E13" s="566"/>
      <c r="F13" s="566"/>
      <c r="G13" s="566"/>
      <c r="H13" s="566">
        <v>0.63</v>
      </c>
      <c r="I13" s="566"/>
      <c r="J13" s="566"/>
      <c r="K13" s="566"/>
    </row>
    <row r="14" spans="1:11" x14ac:dyDescent="0.2">
      <c r="A14" s="566"/>
      <c r="B14" s="566"/>
      <c r="C14" s="566"/>
      <c r="D14" s="566" t="s">
        <v>240</v>
      </c>
      <c r="E14" s="566" t="s">
        <v>241</v>
      </c>
      <c r="F14" s="566"/>
      <c r="G14" s="566"/>
      <c r="H14" s="566"/>
      <c r="I14" s="566"/>
      <c r="J14" s="566">
        <v>4.1500000000000004</v>
      </c>
      <c r="K14" s="566">
        <v>0.13</v>
      </c>
    </row>
    <row r="15" spans="1:11" x14ac:dyDescent="0.2">
      <c r="A15" s="566" t="s">
        <v>242</v>
      </c>
      <c r="B15" s="566" t="s">
        <v>243</v>
      </c>
      <c r="C15" s="566" t="s">
        <v>244</v>
      </c>
      <c r="D15" s="566"/>
      <c r="E15" s="566"/>
      <c r="F15" s="566"/>
      <c r="G15" s="566"/>
      <c r="H15" s="566">
        <v>0.2</v>
      </c>
      <c r="I15" s="566">
        <v>0.04</v>
      </c>
      <c r="J15" s="566"/>
      <c r="K15" s="566"/>
    </row>
    <row r="16" spans="1:11" x14ac:dyDescent="0.2">
      <c r="A16" s="566"/>
      <c r="B16" s="566"/>
      <c r="C16" s="566"/>
      <c r="D16" s="566" t="s">
        <v>245</v>
      </c>
      <c r="E16" s="566" t="s">
        <v>246</v>
      </c>
      <c r="F16" s="566"/>
      <c r="G16" s="566"/>
      <c r="H16" s="566"/>
      <c r="I16" s="566"/>
      <c r="J16" s="566">
        <v>1.35</v>
      </c>
      <c r="K16" s="566">
        <v>0.35</v>
      </c>
    </row>
    <row r="17" spans="1:11" x14ac:dyDescent="0.2">
      <c r="A17" s="566" t="s">
        <v>247</v>
      </c>
      <c r="B17" s="566" t="s">
        <v>233</v>
      </c>
      <c r="C17" s="566" t="s">
        <v>248</v>
      </c>
      <c r="D17" s="566"/>
      <c r="E17" s="566"/>
      <c r="F17" s="566"/>
      <c r="G17" s="566"/>
      <c r="H17" s="566">
        <v>7.0000000000000007E-2</v>
      </c>
      <c r="I17" s="566">
        <v>0.03</v>
      </c>
      <c r="J17" s="566"/>
      <c r="K17" s="566"/>
    </row>
    <row r="18" spans="1:11" x14ac:dyDescent="0.2">
      <c r="A18" s="566"/>
      <c r="B18" s="566"/>
      <c r="C18" s="566"/>
      <c r="D18" s="566" t="s">
        <v>249</v>
      </c>
      <c r="E18" s="566" t="s">
        <v>250</v>
      </c>
      <c r="F18" s="566"/>
      <c r="G18" s="566"/>
      <c r="H18" s="566"/>
      <c r="I18" s="566"/>
      <c r="J18" s="566">
        <v>2.0499999999999998</v>
      </c>
      <c r="K18" s="566">
        <v>0.25</v>
      </c>
    </row>
    <row r="19" spans="1:11" x14ac:dyDescent="0.2">
      <c r="A19" s="566" t="s">
        <v>251</v>
      </c>
      <c r="B19" s="566" t="s">
        <v>252</v>
      </c>
      <c r="C19" s="566" t="s">
        <v>231</v>
      </c>
      <c r="D19" s="566"/>
      <c r="E19" s="566"/>
      <c r="F19" s="566"/>
      <c r="G19" s="566"/>
      <c r="H19" s="566">
        <v>0.34</v>
      </c>
      <c r="I19" s="566">
        <v>0.02</v>
      </c>
      <c r="J19" s="566"/>
      <c r="K19" s="566"/>
    </row>
    <row r="20" spans="1:11" x14ac:dyDescent="0.2">
      <c r="A20" s="566"/>
      <c r="B20" s="566"/>
      <c r="C20" s="566"/>
      <c r="D20" s="566" t="s">
        <v>253</v>
      </c>
      <c r="E20" s="566" t="s">
        <v>233</v>
      </c>
      <c r="F20" s="566"/>
      <c r="G20" s="566"/>
      <c r="H20" s="566"/>
      <c r="I20" s="566"/>
      <c r="J20" s="566">
        <v>5.5</v>
      </c>
      <c r="K20" s="566">
        <v>7.0000000000000007E-2</v>
      </c>
    </row>
    <row r="21" spans="1:11" x14ac:dyDescent="0.2">
      <c r="A21" s="566" t="s">
        <v>254</v>
      </c>
      <c r="B21" s="566" t="s">
        <v>255</v>
      </c>
      <c r="C21" s="566"/>
      <c r="D21" s="566"/>
      <c r="E21" s="566"/>
      <c r="F21" s="566"/>
      <c r="G21" s="566"/>
      <c r="H21" s="566">
        <v>0.76</v>
      </c>
      <c r="I21" s="566"/>
      <c r="J21" s="566"/>
      <c r="K21" s="566"/>
    </row>
    <row r="22" spans="1:11" x14ac:dyDescent="0.2">
      <c r="A22" s="566"/>
      <c r="B22" s="566"/>
      <c r="C22" s="566"/>
      <c r="D22" s="566" t="s">
        <v>256</v>
      </c>
      <c r="E22" s="566" t="s">
        <v>237</v>
      </c>
      <c r="F22" s="566"/>
      <c r="G22" s="566"/>
      <c r="H22" s="566"/>
      <c r="I22" s="566"/>
      <c r="J22" s="566">
        <v>7.75</v>
      </c>
      <c r="K22" s="566">
        <v>0</v>
      </c>
    </row>
    <row r="23" spans="1:11" x14ac:dyDescent="0.2">
      <c r="A23" s="566" t="s">
        <v>257</v>
      </c>
      <c r="B23" s="566" t="s">
        <v>258</v>
      </c>
      <c r="C23" s="566"/>
      <c r="D23" s="566"/>
      <c r="E23" s="566"/>
      <c r="F23" s="566"/>
      <c r="G23" s="566"/>
      <c r="H23" s="566">
        <v>0.79</v>
      </c>
      <c r="I23" s="566"/>
      <c r="J23" s="566"/>
      <c r="K23" s="566"/>
    </row>
    <row r="24" spans="1:11" x14ac:dyDescent="0.2">
      <c r="A24" s="566"/>
      <c r="B24" s="566"/>
      <c r="C24" s="566"/>
      <c r="D24" s="566" t="s">
        <v>259</v>
      </c>
      <c r="E24" s="566" t="s">
        <v>237</v>
      </c>
      <c r="F24" s="566"/>
      <c r="G24" s="566"/>
      <c r="H24" s="566"/>
      <c r="I24" s="566"/>
      <c r="J24" s="566">
        <v>9.25</v>
      </c>
      <c r="K24" s="566">
        <v>0</v>
      </c>
    </row>
    <row r="25" spans="1:11" x14ac:dyDescent="0.2">
      <c r="A25" s="566" t="s">
        <v>260</v>
      </c>
      <c r="B25" s="566" t="s">
        <v>235</v>
      </c>
      <c r="C25" s="566"/>
      <c r="D25" s="566"/>
      <c r="E25" s="566"/>
      <c r="F25" s="566"/>
      <c r="G25" s="566"/>
      <c r="H25" s="566">
        <v>1.06</v>
      </c>
      <c r="I25" s="566"/>
      <c r="J25" s="566"/>
      <c r="K25" s="566"/>
    </row>
    <row r="26" spans="1:11" x14ac:dyDescent="0.2">
      <c r="A26" s="566"/>
      <c r="B26" s="566"/>
      <c r="C26" s="566"/>
      <c r="D26" s="566" t="s">
        <v>261</v>
      </c>
      <c r="E26" s="566" t="s">
        <v>237</v>
      </c>
      <c r="F26" s="566"/>
      <c r="G26" s="566"/>
      <c r="H26" s="566"/>
      <c r="I26" s="566"/>
      <c r="J26" s="566">
        <v>13.45</v>
      </c>
      <c r="K26" s="566">
        <v>0</v>
      </c>
    </row>
    <row r="27" spans="1:11" x14ac:dyDescent="0.2">
      <c r="A27" s="566" t="s">
        <v>262</v>
      </c>
      <c r="B27" s="566" t="s">
        <v>263</v>
      </c>
      <c r="C27" s="566"/>
      <c r="D27" s="566"/>
      <c r="E27" s="566"/>
      <c r="F27" s="566"/>
      <c r="G27" s="566"/>
      <c r="H27" s="566">
        <v>1.63</v>
      </c>
      <c r="I27" s="566"/>
      <c r="J27" s="566"/>
      <c r="K27" s="566"/>
    </row>
    <row r="28" spans="1:11" x14ac:dyDescent="0.2">
      <c r="A28" s="566"/>
      <c r="B28" s="566"/>
      <c r="C28" s="566"/>
      <c r="D28" s="566" t="s">
        <v>264</v>
      </c>
      <c r="E28" s="566" t="s">
        <v>248</v>
      </c>
      <c r="F28" s="566"/>
      <c r="G28" s="566"/>
      <c r="H28" s="566"/>
      <c r="I28" s="566"/>
      <c r="J28" s="566">
        <v>13.35</v>
      </c>
      <c r="K28" s="566">
        <v>0.03</v>
      </c>
    </row>
    <row r="29" spans="1:11" x14ac:dyDescent="0.2">
      <c r="A29" s="566" t="s">
        <v>265</v>
      </c>
      <c r="B29" s="566" t="s">
        <v>266</v>
      </c>
      <c r="C29" s="566" t="s">
        <v>267</v>
      </c>
      <c r="D29" s="566"/>
      <c r="E29" s="566"/>
      <c r="F29" s="566"/>
      <c r="G29" s="566"/>
      <c r="H29" s="566">
        <v>1.04</v>
      </c>
      <c r="I29" s="566">
        <v>0.01</v>
      </c>
      <c r="J29" s="566"/>
      <c r="K29" s="566"/>
    </row>
    <row r="30" spans="1:11" x14ac:dyDescent="0.2">
      <c r="A30" s="566"/>
      <c r="B30" s="566"/>
      <c r="C30" s="566"/>
      <c r="D30" s="566" t="s">
        <v>268</v>
      </c>
      <c r="E30" s="566" t="s">
        <v>269</v>
      </c>
      <c r="F30" s="566"/>
      <c r="G30" s="566"/>
      <c r="H30" s="566"/>
      <c r="I30" s="566"/>
      <c r="J30" s="566">
        <v>8.6999999999999993</v>
      </c>
      <c r="K30" s="566">
        <v>1.2</v>
      </c>
    </row>
    <row r="31" spans="1:11" x14ac:dyDescent="0.2">
      <c r="A31" s="566" t="s">
        <v>270</v>
      </c>
      <c r="B31" s="566" t="s">
        <v>271</v>
      </c>
      <c r="C31" s="566" t="s">
        <v>224</v>
      </c>
      <c r="D31" s="566"/>
      <c r="E31" s="566"/>
      <c r="F31" s="566"/>
      <c r="G31" s="566"/>
      <c r="H31" s="566">
        <v>0.7</v>
      </c>
      <c r="I31" s="566">
        <v>0.23</v>
      </c>
      <c r="J31" s="566"/>
      <c r="K31" s="566"/>
    </row>
    <row r="32" spans="1:11" x14ac:dyDescent="0.2">
      <c r="A32" s="566"/>
      <c r="B32" s="566"/>
      <c r="C32" s="566"/>
      <c r="D32" s="566" t="s">
        <v>272</v>
      </c>
      <c r="E32" s="566" t="s">
        <v>273</v>
      </c>
      <c r="F32" s="566"/>
      <c r="G32" s="566"/>
      <c r="H32" s="566"/>
      <c r="I32" s="566"/>
      <c r="J32" s="566">
        <v>7.4</v>
      </c>
      <c r="K32" s="566">
        <v>0.77</v>
      </c>
    </row>
    <row r="33" spans="1:11" x14ac:dyDescent="0.2">
      <c r="A33" s="566" t="s">
        <v>274</v>
      </c>
      <c r="B33" s="566" t="s">
        <v>275</v>
      </c>
      <c r="C33" s="566"/>
      <c r="D33" s="566"/>
      <c r="E33" s="566"/>
      <c r="F33" s="566"/>
      <c r="G33" s="566"/>
      <c r="H33" s="566">
        <v>0.78</v>
      </c>
      <c r="I33" s="566"/>
      <c r="J33" s="566"/>
      <c r="K33" s="566"/>
    </row>
    <row r="34" spans="1:11" x14ac:dyDescent="0.2">
      <c r="A34" s="566"/>
      <c r="B34" s="566"/>
      <c r="C34" s="566"/>
      <c r="D34" s="566" t="s">
        <v>276</v>
      </c>
      <c r="E34" s="566" t="s">
        <v>237</v>
      </c>
      <c r="F34" s="566"/>
      <c r="G34" s="566"/>
      <c r="H34" s="566"/>
      <c r="I34" s="566"/>
      <c r="J34" s="566">
        <v>6.7</v>
      </c>
      <c r="K34" s="566">
        <v>0</v>
      </c>
    </row>
    <row r="35" spans="1:11" x14ac:dyDescent="0.2">
      <c r="A35" s="566" t="s">
        <v>277</v>
      </c>
      <c r="B35" s="566" t="s">
        <v>278</v>
      </c>
      <c r="C35" s="566"/>
      <c r="D35" s="566"/>
      <c r="E35" s="566"/>
      <c r="F35" s="566"/>
      <c r="G35" s="566"/>
      <c r="H35" s="566">
        <v>0.56000000000000005</v>
      </c>
      <c r="I35" s="566"/>
      <c r="J35" s="566"/>
      <c r="K35" s="566"/>
    </row>
    <row r="36" spans="1:11" x14ac:dyDescent="0.2">
      <c r="A36" s="566"/>
      <c r="B36" s="566"/>
      <c r="C36" s="566"/>
      <c r="D36" s="566" t="s">
        <v>279</v>
      </c>
      <c r="E36" s="566" t="s">
        <v>280</v>
      </c>
      <c r="F36" s="566"/>
      <c r="G36" s="566"/>
      <c r="H36" s="566"/>
      <c r="I36" s="566"/>
      <c r="J36" s="566">
        <v>4.3499999999999996</v>
      </c>
      <c r="K36" s="566">
        <v>2.4300000000000002</v>
      </c>
    </row>
    <row r="37" spans="1:11" x14ac:dyDescent="0.2">
      <c r="A37" s="566" t="s">
        <v>281</v>
      </c>
      <c r="B37" s="566" t="s">
        <v>282</v>
      </c>
      <c r="C37" s="566" t="s">
        <v>283</v>
      </c>
      <c r="D37" s="566"/>
      <c r="E37" s="566"/>
      <c r="F37" s="566"/>
      <c r="G37" s="566"/>
      <c r="H37" s="566">
        <v>0.31</v>
      </c>
      <c r="I37" s="566">
        <v>0.73</v>
      </c>
      <c r="J37" s="566"/>
      <c r="K37" s="566"/>
    </row>
    <row r="38" spans="1:11" x14ac:dyDescent="0.2">
      <c r="A38" s="566"/>
      <c r="B38" s="566"/>
      <c r="C38" s="566"/>
      <c r="D38" s="566" t="s">
        <v>284</v>
      </c>
      <c r="E38" s="566" t="s">
        <v>285</v>
      </c>
      <c r="F38" s="566"/>
      <c r="G38" s="566"/>
      <c r="H38" s="566"/>
      <c r="I38" s="566"/>
      <c r="J38" s="566">
        <v>2.5</v>
      </c>
      <c r="K38" s="566">
        <v>7.7</v>
      </c>
    </row>
    <row r="39" spans="1:11" x14ac:dyDescent="0.2">
      <c r="A39" s="566" t="s">
        <v>286</v>
      </c>
      <c r="B39" s="566" t="s">
        <v>287</v>
      </c>
      <c r="C39" s="566" t="s">
        <v>288</v>
      </c>
      <c r="D39" s="566"/>
      <c r="E39" s="566"/>
      <c r="F39" s="566"/>
      <c r="G39" s="566"/>
      <c r="H39" s="566">
        <v>0.19</v>
      </c>
      <c r="I39" s="566">
        <v>0.81</v>
      </c>
      <c r="J39" s="566"/>
      <c r="K39" s="566"/>
    </row>
    <row r="40" spans="1:11" x14ac:dyDescent="0.2">
      <c r="A40" s="566"/>
      <c r="B40" s="566"/>
      <c r="C40" s="566"/>
      <c r="D40" s="566" t="s">
        <v>239</v>
      </c>
      <c r="E40" s="566" t="s">
        <v>289</v>
      </c>
      <c r="F40" s="566"/>
      <c r="G40" s="566"/>
      <c r="H40" s="566"/>
      <c r="I40" s="566"/>
      <c r="J40" s="566">
        <v>0.63</v>
      </c>
      <c r="K40" s="566">
        <v>7.1</v>
      </c>
    </row>
    <row r="41" spans="1:11" x14ac:dyDescent="0.2">
      <c r="A41" s="566" t="s">
        <v>290</v>
      </c>
      <c r="B41" s="566"/>
      <c r="C41" s="566" t="s">
        <v>291</v>
      </c>
      <c r="D41" s="566"/>
      <c r="E41" s="566"/>
      <c r="F41" s="566"/>
      <c r="G41" s="566"/>
      <c r="H41" s="566"/>
      <c r="I41" s="566">
        <v>0.61</v>
      </c>
      <c r="J41" s="566"/>
      <c r="K41" s="566"/>
    </row>
    <row r="42" spans="1:11" x14ac:dyDescent="0.2">
      <c r="A42" s="566"/>
      <c r="B42" s="566"/>
      <c r="C42" s="566"/>
      <c r="D42" s="566" t="s">
        <v>233</v>
      </c>
      <c r="E42" s="566" t="s">
        <v>292</v>
      </c>
      <c r="F42" s="566"/>
      <c r="G42" s="566"/>
      <c r="H42" s="566"/>
      <c r="I42" s="566"/>
      <c r="J42" s="566">
        <v>7.0000000000000007E-2</v>
      </c>
      <c r="K42" s="566">
        <v>6.1</v>
      </c>
    </row>
    <row r="43" spans="1:11" x14ac:dyDescent="0.2">
      <c r="A43" s="566" t="s">
        <v>293</v>
      </c>
      <c r="B43" s="566" t="s">
        <v>231</v>
      </c>
      <c r="C43" s="566" t="s">
        <v>291</v>
      </c>
      <c r="D43" s="566"/>
      <c r="E43" s="566"/>
      <c r="F43" s="566"/>
      <c r="G43" s="566"/>
      <c r="H43" s="566">
        <v>0.02</v>
      </c>
      <c r="I43" s="566">
        <v>0.61</v>
      </c>
      <c r="J43" s="566"/>
      <c r="K43" s="566"/>
    </row>
    <row r="44" spans="1:11" x14ac:dyDescent="0.2">
      <c r="A44" s="566"/>
      <c r="B44" s="566"/>
      <c r="C44" s="566"/>
      <c r="D44" s="566" t="s">
        <v>233</v>
      </c>
      <c r="E44" s="566" t="s">
        <v>294</v>
      </c>
      <c r="F44" s="566"/>
      <c r="G44" s="566"/>
      <c r="H44" s="566"/>
      <c r="I44" s="566"/>
      <c r="J44" s="566">
        <v>7.0000000000000007E-2</v>
      </c>
      <c r="K44" s="566">
        <v>6.45</v>
      </c>
    </row>
    <row r="45" spans="1:11" x14ac:dyDescent="0.2">
      <c r="A45" s="566" t="s">
        <v>295</v>
      </c>
      <c r="B45" s="566"/>
      <c r="C45" s="566" t="s">
        <v>296</v>
      </c>
      <c r="D45" s="566"/>
      <c r="E45" s="566"/>
      <c r="F45" s="566"/>
      <c r="G45" s="566"/>
      <c r="H45" s="566"/>
      <c r="I45" s="566">
        <v>0.68</v>
      </c>
      <c r="J45" s="566"/>
      <c r="K45" s="566"/>
    </row>
    <row r="46" spans="1:11" x14ac:dyDescent="0.2">
      <c r="A46" s="566"/>
      <c r="B46" s="566"/>
      <c r="C46" s="566"/>
      <c r="D46" s="566" t="s">
        <v>237</v>
      </c>
      <c r="E46" s="566" t="s">
        <v>297</v>
      </c>
      <c r="F46" s="566"/>
      <c r="G46" s="566"/>
      <c r="H46" s="566"/>
      <c r="I46" s="566"/>
      <c r="J46" s="566">
        <v>0</v>
      </c>
      <c r="K46" s="566">
        <v>5.7</v>
      </c>
    </row>
    <row r="47" spans="1:11" x14ac:dyDescent="0.2">
      <c r="A47" s="566" t="s">
        <v>298</v>
      </c>
      <c r="B47" s="566"/>
      <c r="C47" s="566" t="s">
        <v>299</v>
      </c>
      <c r="D47" s="566"/>
      <c r="E47" s="566"/>
      <c r="F47" s="566"/>
      <c r="G47" s="566"/>
      <c r="H47" s="566"/>
      <c r="I47" s="566">
        <v>0.46</v>
      </c>
      <c r="J47" s="566"/>
      <c r="K47" s="566"/>
    </row>
    <row r="48" spans="1:11" x14ac:dyDescent="0.2">
      <c r="A48" s="566"/>
      <c r="B48" s="566"/>
      <c r="C48" s="566"/>
      <c r="D48" s="566" t="s">
        <v>237</v>
      </c>
      <c r="E48" s="566" t="s">
        <v>300</v>
      </c>
      <c r="F48" s="566"/>
      <c r="G48" s="566"/>
      <c r="H48" s="566"/>
      <c r="I48" s="566"/>
      <c r="J48" s="566">
        <v>0</v>
      </c>
      <c r="K48" s="566">
        <v>4.7</v>
      </c>
    </row>
    <row r="49" spans="1:11" x14ac:dyDescent="0.2">
      <c r="A49" s="566" t="s">
        <v>301</v>
      </c>
      <c r="B49" s="566"/>
      <c r="C49" s="566" t="s">
        <v>302</v>
      </c>
      <c r="D49" s="566"/>
      <c r="E49" s="566"/>
      <c r="F49" s="566"/>
      <c r="G49" s="566"/>
      <c r="H49" s="566"/>
      <c r="I49" s="566">
        <v>0.48</v>
      </c>
      <c r="J49" s="566"/>
      <c r="K49" s="566"/>
    </row>
    <row r="50" spans="1:11" x14ac:dyDescent="0.2">
      <c r="A50" s="566"/>
      <c r="B50" s="566"/>
      <c r="C50" s="566"/>
      <c r="D50" s="566" t="s">
        <v>303</v>
      </c>
      <c r="E50" s="566" t="s">
        <v>304</v>
      </c>
      <c r="F50" s="566"/>
      <c r="G50" s="566"/>
      <c r="H50" s="566"/>
      <c r="I50" s="566"/>
      <c r="J50" s="566">
        <v>1.83</v>
      </c>
      <c r="K50" s="566">
        <v>5.0999999999999996</v>
      </c>
    </row>
    <row r="51" spans="1:11" x14ac:dyDescent="0.2">
      <c r="A51" s="566" t="s">
        <v>305</v>
      </c>
      <c r="B51" s="566" t="s">
        <v>306</v>
      </c>
      <c r="C51" s="566" t="s">
        <v>307</v>
      </c>
      <c r="D51" s="566"/>
      <c r="E51" s="566"/>
      <c r="F51" s="566"/>
      <c r="G51" s="566"/>
      <c r="H51" s="566">
        <v>0.55000000000000004</v>
      </c>
      <c r="I51" s="566">
        <v>0.54</v>
      </c>
      <c r="J51" s="566"/>
      <c r="K51" s="566"/>
    </row>
    <row r="52" spans="1:11" x14ac:dyDescent="0.2">
      <c r="A52" s="566"/>
      <c r="B52" s="566"/>
      <c r="C52" s="566"/>
      <c r="D52" s="566" t="s">
        <v>308</v>
      </c>
      <c r="E52" s="566" t="s">
        <v>309</v>
      </c>
      <c r="F52" s="566"/>
      <c r="G52" s="566"/>
      <c r="H52" s="566"/>
      <c r="I52" s="566"/>
      <c r="J52" s="566">
        <v>3.35</v>
      </c>
      <c r="K52" s="566">
        <v>4.55</v>
      </c>
    </row>
    <row r="53" spans="1:11" x14ac:dyDescent="0.2">
      <c r="A53" s="566" t="s">
        <v>310</v>
      </c>
      <c r="B53" s="566" t="s">
        <v>311</v>
      </c>
      <c r="C53" s="566" t="s">
        <v>312</v>
      </c>
      <c r="D53" s="566"/>
      <c r="E53" s="566"/>
      <c r="F53" s="566"/>
      <c r="G53" s="566"/>
      <c r="H53" s="566">
        <v>0.12</v>
      </c>
      <c r="I53" s="566">
        <v>0.37</v>
      </c>
      <c r="J53" s="566"/>
      <c r="K53" s="566"/>
    </row>
    <row r="54" spans="1:11" x14ac:dyDescent="0.2">
      <c r="A54" s="566"/>
      <c r="B54" s="566"/>
      <c r="C54" s="566"/>
      <c r="D54" s="566" t="s">
        <v>292</v>
      </c>
      <c r="E54" s="566" t="s">
        <v>313</v>
      </c>
      <c r="F54" s="566"/>
      <c r="G54" s="566"/>
      <c r="H54" s="566"/>
      <c r="I54" s="566"/>
      <c r="J54" s="566">
        <v>6.1</v>
      </c>
      <c r="K54" s="566">
        <v>2</v>
      </c>
    </row>
    <row r="55" spans="1:11" x14ac:dyDescent="0.2">
      <c r="A55" s="566" t="s">
        <v>314</v>
      </c>
      <c r="B55" s="566" t="s">
        <v>315</v>
      </c>
      <c r="C55" s="566" t="s">
        <v>248</v>
      </c>
      <c r="D55" s="566"/>
      <c r="E55" s="566"/>
      <c r="F55" s="566"/>
      <c r="G55" s="566"/>
      <c r="H55" s="566">
        <v>1.1000000000000001</v>
      </c>
      <c r="I55" s="566">
        <v>0.03</v>
      </c>
      <c r="J55" s="566"/>
      <c r="K55" s="566"/>
    </row>
    <row r="56" spans="1:11" x14ac:dyDescent="0.2">
      <c r="A56" s="566"/>
      <c r="B56" s="566"/>
      <c r="C56" s="566"/>
      <c r="D56" s="566" t="s">
        <v>316</v>
      </c>
      <c r="E56" s="566" t="s">
        <v>227</v>
      </c>
      <c r="F56" s="566"/>
      <c r="G56" s="566"/>
      <c r="H56" s="566"/>
      <c r="I56" s="566"/>
      <c r="J56" s="566">
        <v>11.9</v>
      </c>
      <c r="K56" s="566">
        <v>0.1</v>
      </c>
    </row>
    <row r="57" spans="1:11" x14ac:dyDescent="0.2">
      <c r="A57" s="566" t="s">
        <v>317</v>
      </c>
      <c r="B57" s="566" t="s">
        <v>318</v>
      </c>
      <c r="C57" s="566"/>
      <c r="D57" s="566"/>
      <c r="E57" s="566"/>
      <c r="F57" s="566"/>
      <c r="G57" s="566"/>
      <c r="H57" s="566">
        <v>1.28</v>
      </c>
      <c r="I57" s="566"/>
      <c r="J57" s="566"/>
      <c r="K57" s="566"/>
    </row>
    <row r="58" spans="1:11" x14ac:dyDescent="0.2">
      <c r="A58" s="566"/>
      <c r="B58" s="566"/>
      <c r="C58" s="566"/>
      <c r="D58" s="566" t="s">
        <v>319</v>
      </c>
      <c r="E58" s="566" t="s">
        <v>320</v>
      </c>
      <c r="F58" s="566"/>
      <c r="G58" s="566"/>
      <c r="H58" s="566"/>
      <c r="I58" s="566"/>
      <c r="J58" s="566">
        <v>8.6</v>
      </c>
      <c r="K58" s="566">
        <v>0.4</v>
      </c>
    </row>
    <row r="59" spans="1:11" x14ac:dyDescent="0.2">
      <c r="A59" s="566" t="s">
        <v>321</v>
      </c>
      <c r="B59" s="566" t="s">
        <v>322</v>
      </c>
      <c r="C59" s="566" t="s">
        <v>311</v>
      </c>
      <c r="D59" s="566"/>
      <c r="E59" s="566"/>
      <c r="F59" s="566"/>
      <c r="G59" s="566"/>
      <c r="H59" s="566">
        <v>0.44</v>
      </c>
      <c r="I59" s="566">
        <v>0.12</v>
      </c>
      <c r="J59" s="566"/>
      <c r="K59" s="566"/>
    </row>
    <row r="60" spans="1:11" x14ac:dyDescent="0.2">
      <c r="A60" s="566"/>
      <c r="B60" s="566"/>
      <c r="C60" s="566"/>
      <c r="D60" s="566" t="s">
        <v>323</v>
      </c>
      <c r="E60" s="566" t="s">
        <v>324</v>
      </c>
      <c r="F60" s="566"/>
      <c r="G60" s="566"/>
      <c r="H60" s="566"/>
      <c r="I60" s="566"/>
      <c r="J60" s="566">
        <v>4.6500000000000004</v>
      </c>
      <c r="K60" s="566">
        <v>1.8</v>
      </c>
    </row>
    <row r="61" spans="1:11" x14ac:dyDescent="0.2">
      <c r="A61" s="566" t="s">
        <v>325</v>
      </c>
      <c r="B61" s="566" t="s">
        <v>326</v>
      </c>
      <c r="C61" s="566" t="s">
        <v>327</v>
      </c>
      <c r="D61" s="566"/>
      <c r="E61" s="566"/>
      <c r="F61" s="566"/>
      <c r="G61" s="566"/>
      <c r="H61" s="566">
        <v>0.49</v>
      </c>
      <c r="I61" s="566">
        <v>0.24</v>
      </c>
      <c r="J61" s="566"/>
      <c r="K61" s="566"/>
    </row>
    <row r="62" spans="1:11" x14ac:dyDescent="0.2">
      <c r="A62" s="566"/>
      <c r="B62" s="566"/>
      <c r="C62" s="566"/>
      <c r="D62" s="566" t="s">
        <v>328</v>
      </c>
      <c r="E62" s="566" t="s">
        <v>329</v>
      </c>
      <c r="F62" s="566"/>
      <c r="G62" s="566"/>
      <c r="H62" s="566"/>
      <c r="I62" s="566"/>
      <c r="J62" s="566">
        <v>4.0999999999999996</v>
      </c>
      <c r="K62" s="566">
        <v>4.45</v>
      </c>
    </row>
    <row r="63" spans="1:11" x14ac:dyDescent="0.2">
      <c r="A63" s="566" t="s">
        <v>330</v>
      </c>
      <c r="B63" s="566" t="s">
        <v>331</v>
      </c>
      <c r="C63" s="566" t="s">
        <v>332</v>
      </c>
      <c r="D63" s="566"/>
      <c r="E63" s="566"/>
      <c r="F63" s="566"/>
      <c r="G63" s="566"/>
      <c r="H63" s="566">
        <v>0.33</v>
      </c>
      <c r="I63" s="566">
        <v>0.65</v>
      </c>
      <c r="J63" s="566"/>
      <c r="K63" s="566"/>
    </row>
    <row r="64" spans="1:11" x14ac:dyDescent="0.2">
      <c r="A64" s="566"/>
      <c r="B64" s="566"/>
      <c r="C64" s="566"/>
      <c r="D64" s="566" t="s">
        <v>333</v>
      </c>
      <c r="E64" s="566" t="s">
        <v>334</v>
      </c>
      <c r="F64" s="566"/>
      <c r="G64" s="566"/>
      <c r="H64" s="566"/>
      <c r="I64" s="566"/>
      <c r="J64" s="566">
        <v>3.2</v>
      </c>
      <c r="K64" s="566">
        <v>9.75</v>
      </c>
    </row>
    <row r="65" spans="1:11" x14ac:dyDescent="0.2">
      <c r="A65" s="566" t="s">
        <v>335</v>
      </c>
      <c r="B65" s="566" t="s">
        <v>282</v>
      </c>
      <c r="C65" s="566" t="s">
        <v>336</v>
      </c>
      <c r="D65" s="566"/>
      <c r="E65" s="566"/>
      <c r="F65" s="566"/>
      <c r="G65" s="566"/>
      <c r="H65" s="566">
        <v>0.31</v>
      </c>
      <c r="I65" s="566">
        <v>1.3</v>
      </c>
      <c r="J65" s="566"/>
      <c r="K65" s="566"/>
    </row>
    <row r="66" spans="1:11" x14ac:dyDescent="0.2">
      <c r="A66" s="566"/>
      <c r="B66" s="566"/>
      <c r="C66" s="566"/>
      <c r="D66" s="566" t="s">
        <v>249</v>
      </c>
      <c r="E66" s="566" t="s">
        <v>337</v>
      </c>
      <c r="F66" s="566"/>
      <c r="G66" s="566"/>
      <c r="H66" s="566"/>
      <c r="I66" s="566"/>
      <c r="J66" s="566">
        <v>2.0499999999999998</v>
      </c>
      <c r="K66" s="566">
        <v>10.5</v>
      </c>
    </row>
    <row r="67" spans="1:11" x14ac:dyDescent="0.2">
      <c r="A67" s="566" t="s">
        <v>338</v>
      </c>
      <c r="B67" s="566" t="s">
        <v>227</v>
      </c>
      <c r="C67" s="566" t="s">
        <v>339</v>
      </c>
      <c r="D67" s="566"/>
      <c r="E67" s="566"/>
      <c r="F67" s="566"/>
      <c r="G67" s="566"/>
      <c r="H67" s="566">
        <v>0.1</v>
      </c>
      <c r="I67" s="566">
        <v>0.8</v>
      </c>
      <c r="J67" s="566"/>
      <c r="K67" s="566"/>
    </row>
    <row r="68" spans="1:11" x14ac:dyDescent="0.2">
      <c r="A68" s="566"/>
      <c r="B68" s="566"/>
      <c r="C68" s="566"/>
      <c r="D68" s="566" t="s">
        <v>340</v>
      </c>
      <c r="E68" s="566" t="s">
        <v>341</v>
      </c>
      <c r="F68" s="566"/>
      <c r="G68" s="566"/>
      <c r="H68" s="566"/>
      <c r="I68" s="566"/>
      <c r="J68" s="566">
        <v>2.8</v>
      </c>
      <c r="K68" s="566">
        <v>5.4</v>
      </c>
    </row>
    <row r="69" spans="1:11" x14ac:dyDescent="0.2">
      <c r="A69" s="566" t="s">
        <v>342</v>
      </c>
      <c r="B69" s="566" t="s">
        <v>299</v>
      </c>
      <c r="C69" s="566" t="s">
        <v>343</v>
      </c>
      <c r="D69" s="566"/>
      <c r="E69" s="566"/>
      <c r="F69" s="566"/>
      <c r="G69" s="566"/>
      <c r="H69" s="566">
        <v>0.46</v>
      </c>
      <c r="I69" s="566">
        <v>0.28000000000000003</v>
      </c>
      <c r="J69" s="566"/>
      <c r="K69" s="566"/>
    </row>
    <row r="70" spans="1:11" x14ac:dyDescent="0.2">
      <c r="A70" s="566"/>
      <c r="B70" s="566"/>
      <c r="C70" s="566"/>
      <c r="D70" s="566" t="s">
        <v>344</v>
      </c>
      <c r="E70" s="566" t="s">
        <v>345</v>
      </c>
      <c r="F70" s="566"/>
      <c r="G70" s="566"/>
      <c r="H70" s="566"/>
      <c r="I70" s="566"/>
      <c r="J70" s="566">
        <v>1.53</v>
      </c>
      <c r="K70" s="566">
        <v>8.0500000000000007</v>
      </c>
    </row>
    <row r="71" spans="1:11" x14ac:dyDescent="0.2">
      <c r="A71" s="566" t="s">
        <v>346</v>
      </c>
      <c r="B71" s="566"/>
      <c r="C71" s="566" t="s">
        <v>347</v>
      </c>
      <c r="D71" s="566"/>
      <c r="E71" s="566"/>
      <c r="F71" s="566"/>
      <c r="G71" s="566"/>
      <c r="H71" s="566"/>
      <c r="I71" s="566">
        <v>1.33</v>
      </c>
      <c r="J71" s="566"/>
      <c r="K71" s="566"/>
    </row>
    <row r="72" spans="1:11" x14ac:dyDescent="0.2">
      <c r="A72" s="566"/>
      <c r="B72" s="566"/>
      <c r="C72" s="566"/>
      <c r="D72" s="566" t="s">
        <v>348</v>
      </c>
      <c r="E72" s="566" t="s">
        <v>349</v>
      </c>
      <c r="F72" s="566"/>
      <c r="G72" s="566"/>
      <c r="H72" s="566"/>
      <c r="I72" s="566"/>
      <c r="J72" s="566">
        <v>2.0699999999999998</v>
      </c>
      <c r="K72" s="566">
        <v>7.5</v>
      </c>
    </row>
    <row r="73" spans="1:11" x14ac:dyDescent="0.2">
      <c r="A73" s="566" t="s">
        <v>350</v>
      </c>
      <c r="B73" s="566" t="s">
        <v>351</v>
      </c>
      <c r="C73" s="566" t="s">
        <v>352</v>
      </c>
      <c r="D73" s="566"/>
      <c r="E73" s="566"/>
      <c r="F73" s="566"/>
      <c r="G73" s="566"/>
      <c r="H73" s="566">
        <v>0.62</v>
      </c>
      <c r="I73" s="566">
        <v>0.17</v>
      </c>
      <c r="J73" s="566"/>
      <c r="K73" s="566"/>
    </row>
    <row r="74" spans="1:11" x14ac:dyDescent="0.2">
      <c r="A74" s="566"/>
      <c r="B74" s="566"/>
      <c r="C74" s="566"/>
      <c r="D74" s="566" t="s">
        <v>353</v>
      </c>
      <c r="E74" s="566" t="s">
        <v>354</v>
      </c>
      <c r="F74" s="566"/>
      <c r="G74" s="566"/>
      <c r="H74" s="566"/>
      <c r="I74" s="566"/>
      <c r="J74" s="566">
        <v>6.15</v>
      </c>
      <c r="K74" s="566">
        <v>2.85</v>
      </c>
    </row>
    <row r="75" spans="1:11" x14ac:dyDescent="0.2">
      <c r="A75" s="566" t="s">
        <v>355</v>
      </c>
      <c r="B75" s="566" t="s">
        <v>291</v>
      </c>
      <c r="C75" s="566" t="s">
        <v>320</v>
      </c>
      <c r="D75" s="566"/>
      <c r="E75" s="566"/>
      <c r="F75" s="566"/>
      <c r="G75" s="566"/>
      <c r="H75" s="566">
        <v>0.61</v>
      </c>
      <c r="I75" s="566">
        <v>0.4</v>
      </c>
      <c r="J75" s="566"/>
      <c r="K75" s="566"/>
    </row>
    <row r="76" spans="1:11" x14ac:dyDescent="0.2">
      <c r="A76" s="566"/>
      <c r="B76" s="566"/>
      <c r="C76" s="566"/>
      <c r="D76" s="566" t="s">
        <v>341</v>
      </c>
      <c r="E76" s="566" t="s">
        <v>354</v>
      </c>
      <c r="F76" s="566"/>
      <c r="G76" s="566"/>
      <c r="H76" s="566"/>
      <c r="I76" s="566"/>
      <c r="J76" s="566">
        <v>5.4</v>
      </c>
      <c r="K76" s="566">
        <v>2.85</v>
      </c>
    </row>
    <row r="77" spans="1:11" x14ac:dyDescent="0.2">
      <c r="A77" s="566" t="s">
        <v>356</v>
      </c>
      <c r="B77" s="566" t="s">
        <v>357</v>
      </c>
      <c r="C77" s="566" t="s">
        <v>352</v>
      </c>
      <c r="D77" s="566"/>
      <c r="E77" s="566"/>
      <c r="F77" s="566"/>
      <c r="G77" s="566"/>
      <c r="H77" s="566">
        <v>0.47</v>
      </c>
      <c r="I77" s="566">
        <v>0.17</v>
      </c>
      <c r="J77" s="566"/>
      <c r="K77" s="566"/>
    </row>
    <row r="78" spans="1:11" x14ac:dyDescent="0.2">
      <c r="A78" s="566"/>
      <c r="B78" s="566"/>
      <c r="C78" s="566"/>
      <c r="D78" s="566" t="s">
        <v>358</v>
      </c>
      <c r="E78" s="566" t="s">
        <v>333</v>
      </c>
      <c r="F78" s="566"/>
      <c r="G78" s="566"/>
      <c r="H78" s="566"/>
      <c r="I78" s="566"/>
      <c r="J78" s="566">
        <v>7.85</v>
      </c>
      <c r="K78" s="566">
        <v>3.2</v>
      </c>
    </row>
    <row r="79" spans="1:11" x14ac:dyDescent="0.2">
      <c r="A79" s="566" t="s">
        <v>359</v>
      </c>
      <c r="B79" s="566" t="s">
        <v>315</v>
      </c>
      <c r="C79" s="566" t="s">
        <v>357</v>
      </c>
      <c r="D79" s="566"/>
      <c r="E79" s="566"/>
      <c r="F79" s="566"/>
      <c r="G79" s="566"/>
      <c r="H79" s="566">
        <v>1.1000000000000001</v>
      </c>
      <c r="I79" s="566">
        <v>0.47</v>
      </c>
      <c r="J79" s="566"/>
      <c r="K79" s="566"/>
    </row>
    <row r="80" spans="1:11" x14ac:dyDescent="0.2">
      <c r="A80" s="566"/>
      <c r="B80" s="566"/>
      <c r="C80" s="566"/>
      <c r="D80" s="566" t="s">
        <v>360</v>
      </c>
      <c r="E80" s="566" t="s">
        <v>361</v>
      </c>
      <c r="F80" s="566"/>
      <c r="G80" s="566"/>
      <c r="H80" s="566"/>
      <c r="I80" s="566"/>
      <c r="J80" s="566">
        <v>7.6</v>
      </c>
      <c r="K80" s="566">
        <v>3.9</v>
      </c>
    </row>
    <row r="81" spans="1:11" x14ac:dyDescent="0.2">
      <c r="A81" s="566" t="s">
        <v>362</v>
      </c>
      <c r="B81" s="566" t="s">
        <v>363</v>
      </c>
      <c r="C81" s="566" t="s">
        <v>282</v>
      </c>
      <c r="D81" s="566"/>
      <c r="E81" s="566"/>
      <c r="F81" s="566"/>
      <c r="G81" s="566"/>
      <c r="H81" s="566">
        <v>0.42</v>
      </c>
      <c r="I81" s="566">
        <v>0.31</v>
      </c>
      <c r="J81" s="566"/>
      <c r="K81" s="566"/>
    </row>
    <row r="82" spans="1:11" x14ac:dyDescent="0.2">
      <c r="A82" s="566"/>
      <c r="B82" s="566"/>
      <c r="C82" s="566"/>
      <c r="D82" s="566" t="s">
        <v>364</v>
      </c>
      <c r="E82" s="566" t="s">
        <v>365</v>
      </c>
      <c r="F82" s="566"/>
      <c r="G82" s="566"/>
      <c r="H82" s="566"/>
      <c r="I82" s="566"/>
      <c r="J82" s="566">
        <v>2.9</v>
      </c>
      <c r="K82" s="566">
        <v>1.65</v>
      </c>
    </row>
    <row r="83" spans="1:11" x14ac:dyDescent="0.2">
      <c r="A83" s="566" t="s">
        <v>366</v>
      </c>
      <c r="B83" s="566" t="s">
        <v>367</v>
      </c>
      <c r="C83" s="566" t="s">
        <v>231</v>
      </c>
      <c r="D83" s="566"/>
      <c r="E83" s="566"/>
      <c r="F83" s="566"/>
      <c r="G83" s="566"/>
      <c r="H83" s="566">
        <v>0.16</v>
      </c>
      <c r="I83" s="566">
        <v>0.02</v>
      </c>
      <c r="J83" s="566"/>
      <c r="K83" s="566"/>
    </row>
    <row r="84" spans="1:11" x14ac:dyDescent="0.2">
      <c r="A84" s="566"/>
      <c r="B84" s="566"/>
      <c r="C84" s="566"/>
      <c r="D84" s="566" t="s">
        <v>368</v>
      </c>
      <c r="E84" s="566" t="s">
        <v>369</v>
      </c>
      <c r="F84" s="566"/>
      <c r="G84" s="566"/>
      <c r="H84" s="566"/>
      <c r="I84" s="566"/>
      <c r="J84" s="566">
        <v>1.45</v>
      </c>
      <c r="K84" s="566">
        <v>0.45</v>
      </c>
    </row>
    <row r="85" spans="1:11" x14ac:dyDescent="0.2">
      <c r="A85" s="566" t="s">
        <v>370</v>
      </c>
      <c r="B85" s="566" t="s">
        <v>241</v>
      </c>
      <c r="C85" s="566" t="s">
        <v>233</v>
      </c>
      <c r="D85" s="566"/>
      <c r="E85" s="566"/>
      <c r="F85" s="566"/>
      <c r="G85" s="566"/>
      <c r="H85" s="566">
        <v>0.13</v>
      </c>
      <c r="I85" s="566">
        <v>7.0000000000000007E-2</v>
      </c>
      <c r="J85" s="566"/>
      <c r="K85" s="566"/>
    </row>
    <row r="86" spans="1:11" x14ac:dyDescent="0.2">
      <c r="A86" s="566"/>
      <c r="B86" s="566"/>
      <c r="C86" s="566"/>
      <c r="D86" s="566" t="s">
        <v>371</v>
      </c>
      <c r="E86" s="566" t="s">
        <v>340</v>
      </c>
      <c r="F86" s="566"/>
      <c r="G86" s="566"/>
      <c r="H86" s="566"/>
      <c r="I86" s="566"/>
      <c r="J86" s="566">
        <v>0.43</v>
      </c>
      <c r="K86" s="566">
        <v>2.8</v>
      </c>
    </row>
    <row r="87" spans="1:11" x14ac:dyDescent="0.2">
      <c r="A87" s="566" t="s">
        <v>372</v>
      </c>
      <c r="B87" s="566"/>
      <c r="C87" s="566" t="s">
        <v>326</v>
      </c>
      <c r="D87" s="566"/>
      <c r="E87" s="566"/>
      <c r="F87" s="566"/>
      <c r="G87" s="566"/>
      <c r="H87" s="566"/>
      <c r="I87" s="566">
        <v>0.49</v>
      </c>
      <c r="J87" s="566"/>
      <c r="K87" s="566"/>
    </row>
    <row r="88" spans="1:11" x14ac:dyDescent="0.2">
      <c r="A88" s="566"/>
      <c r="B88" s="566"/>
      <c r="C88" s="566"/>
      <c r="D88" s="566" t="s">
        <v>237</v>
      </c>
      <c r="E88" s="566" t="s">
        <v>272</v>
      </c>
      <c r="F88" s="566"/>
      <c r="G88" s="566"/>
      <c r="H88" s="566"/>
      <c r="I88" s="566"/>
      <c r="J88" s="566">
        <v>0</v>
      </c>
      <c r="K88" s="566">
        <v>7.4</v>
      </c>
    </row>
    <row r="89" spans="1:11" x14ac:dyDescent="0.2">
      <c r="A89" s="566" t="s">
        <v>373</v>
      </c>
      <c r="B89" s="566"/>
      <c r="C89" s="566" t="s">
        <v>374</v>
      </c>
      <c r="D89" s="566"/>
      <c r="E89" s="566"/>
      <c r="F89" s="566"/>
      <c r="G89" s="566"/>
      <c r="H89" s="566"/>
      <c r="I89" s="566">
        <v>0.99</v>
      </c>
      <c r="J89" s="566"/>
      <c r="K89" s="566"/>
    </row>
    <row r="90" spans="1:11" x14ac:dyDescent="0.2">
      <c r="A90" s="566"/>
      <c r="B90" s="566"/>
      <c r="C90" s="566"/>
      <c r="D90" s="566" t="s">
        <v>375</v>
      </c>
      <c r="E90" s="566" t="s">
        <v>376</v>
      </c>
      <c r="F90" s="566"/>
      <c r="G90" s="566"/>
      <c r="H90" s="566"/>
      <c r="I90" s="566"/>
      <c r="J90" s="566">
        <v>0.27</v>
      </c>
      <c r="K90" s="566">
        <v>8.75</v>
      </c>
    </row>
    <row r="91" spans="1:11" x14ac:dyDescent="0.2">
      <c r="A91" s="566" t="s">
        <v>377</v>
      </c>
      <c r="B91" s="566" t="s">
        <v>378</v>
      </c>
      <c r="C91" s="566" t="s">
        <v>255</v>
      </c>
      <c r="D91" s="566"/>
      <c r="E91" s="566"/>
      <c r="F91" s="566"/>
      <c r="G91" s="566"/>
      <c r="H91" s="566">
        <v>0.08</v>
      </c>
      <c r="I91" s="566">
        <v>0.76</v>
      </c>
      <c r="J91" s="566"/>
      <c r="K91" s="566"/>
    </row>
    <row r="92" spans="1:11" x14ac:dyDescent="0.2">
      <c r="A92" s="566"/>
      <c r="B92" s="566"/>
      <c r="C92" s="566"/>
      <c r="D92" s="566" t="s">
        <v>271</v>
      </c>
      <c r="E92" s="566" t="s">
        <v>379</v>
      </c>
      <c r="F92" s="566"/>
      <c r="G92" s="566"/>
      <c r="H92" s="566"/>
      <c r="I92" s="566"/>
      <c r="J92" s="566">
        <v>0.7</v>
      </c>
      <c r="K92" s="566">
        <v>5.95</v>
      </c>
    </row>
    <row r="93" spans="1:11" x14ac:dyDescent="0.2">
      <c r="A93" s="566" t="s">
        <v>380</v>
      </c>
      <c r="B93" s="566" t="s">
        <v>381</v>
      </c>
      <c r="C93" s="566" t="s">
        <v>371</v>
      </c>
      <c r="D93" s="566"/>
      <c r="E93" s="566"/>
      <c r="F93" s="566"/>
      <c r="G93" s="566"/>
      <c r="H93" s="566">
        <v>0.06</v>
      </c>
      <c r="I93" s="566">
        <v>0.43</v>
      </c>
      <c r="J93" s="566"/>
      <c r="K93" s="566"/>
    </row>
    <row r="94" spans="1:11" x14ac:dyDescent="0.2">
      <c r="A94" s="566"/>
      <c r="B94" s="566"/>
      <c r="C94" s="566"/>
      <c r="D94" s="566" t="s">
        <v>339</v>
      </c>
      <c r="E94" s="566" t="s">
        <v>382</v>
      </c>
      <c r="F94" s="566"/>
      <c r="G94" s="566"/>
      <c r="H94" s="566"/>
      <c r="I94" s="566"/>
      <c r="J94" s="566">
        <v>0.8</v>
      </c>
      <c r="K94" s="566">
        <v>5</v>
      </c>
    </row>
    <row r="95" spans="1:11" x14ac:dyDescent="0.2">
      <c r="A95" s="566" t="s">
        <v>383</v>
      </c>
      <c r="B95" s="566" t="s">
        <v>227</v>
      </c>
      <c r="C95" s="566" t="s">
        <v>384</v>
      </c>
      <c r="D95" s="566"/>
      <c r="E95" s="566"/>
      <c r="F95" s="566"/>
      <c r="G95" s="566"/>
      <c r="H95" s="566">
        <v>0.1</v>
      </c>
      <c r="I95" s="566">
        <v>0.56999999999999995</v>
      </c>
      <c r="J95" s="566"/>
      <c r="K95" s="566"/>
    </row>
    <row r="96" spans="1:11" x14ac:dyDescent="0.2">
      <c r="A96" s="566"/>
      <c r="B96" s="566"/>
      <c r="C96" s="566"/>
      <c r="D96" s="566" t="s">
        <v>331</v>
      </c>
      <c r="E96" s="566" t="s">
        <v>385</v>
      </c>
      <c r="F96" s="566"/>
      <c r="G96" s="566"/>
      <c r="H96" s="566"/>
      <c r="I96" s="566"/>
      <c r="J96" s="566">
        <v>0.33</v>
      </c>
      <c r="K96" s="566">
        <v>6.8</v>
      </c>
    </row>
    <row r="97" spans="1:11" x14ac:dyDescent="0.2">
      <c r="A97" s="566" t="s">
        <v>386</v>
      </c>
      <c r="B97" s="566"/>
      <c r="C97" s="566" t="s">
        <v>258</v>
      </c>
      <c r="D97" s="566"/>
      <c r="E97" s="566"/>
      <c r="F97" s="566"/>
      <c r="G97" s="566"/>
      <c r="H97" s="566"/>
      <c r="I97" s="566">
        <v>0.79</v>
      </c>
      <c r="J97" s="566"/>
      <c r="K97" s="566"/>
    </row>
    <row r="98" spans="1:11" x14ac:dyDescent="0.2">
      <c r="A98" s="566"/>
      <c r="B98" s="566"/>
      <c r="C98" s="566"/>
      <c r="D98" s="566" t="s">
        <v>237</v>
      </c>
      <c r="E98" s="566" t="s">
        <v>387</v>
      </c>
      <c r="F98" s="566"/>
      <c r="G98" s="566"/>
      <c r="H98" s="566"/>
      <c r="I98" s="566"/>
      <c r="J98" s="566">
        <v>0</v>
      </c>
      <c r="K98" s="566">
        <v>7.15</v>
      </c>
    </row>
    <row r="99" spans="1:11" x14ac:dyDescent="0.2">
      <c r="A99" s="566" t="s">
        <v>388</v>
      </c>
      <c r="B99" s="566" t="s">
        <v>237</v>
      </c>
      <c r="C99" s="566" t="s">
        <v>389</v>
      </c>
      <c r="D99" s="566"/>
      <c r="E99" s="566"/>
      <c r="F99" s="566"/>
      <c r="G99" s="566"/>
      <c r="H99" s="566">
        <v>0</v>
      </c>
      <c r="I99" s="566">
        <v>0.64</v>
      </c>
      <c r="J99" s="566"/>
      <c r="K99" s="566"/>
    </row>
    <row r="100" spans="1:11" x14ac:dyDescent="0.2">
      <c r="A100" s="566"/>
      <c r="B100" s="566"/>
      <c r="C100" s="566"/>
      <c r="D100" s="566" t="s">
        <v>248</v>
      </c>
      <c r="E100" s="566" t="s">
        <v>390</v>
      </c>
      <c r="F100" s="566"/>
      <c r="G100" s="566"/>
      <c r="H100" s="566"/>
      <c r="I100" s="566"/>
      <c r="J100" s="566">
        <v>0.03</v>
      </c>
      <c r="K100" s="566">
        <v>8.1</v>
      </c>
    </row>
    <row r="101" spans="1:11" x14ac:dyDescent="0.2">
      <c r="A101" s="566" t="s">
        <v>391</v>
      </c>
      <c r="B101" s="566" t="s">
        <v>267</v>
      </c>
      <c r="C101" s="566" t="s">
        <v>392</v>
      </c>
      <c r="D101" s="566"/>
      <c r="E101" s="566"/>
      <c r="F101" s="566"/>
      <c r="G101" s="566"/>
      <c r="H101" s="566">
        <v>0.01</v>
      </c>
      <c r="I101" s="566">
        <v>0.98</v>
      </c>
      <c r="J101" s="566"/>
      <c r="K101" s="566"/>
    </row>
    <row r="102" spans="1:11" x14ac:dyDescent="0.2">
      <c r="A102" s="566"/>
      <c r="B102" s="566"/>
      <c r="C102" s="566"/>
      <c r="D102" s="566" t="s">
        <v>315</v>
      </c>
      <c r="E102" s="566" t="s">
        <v>349</v>
      </c>
      <c r="F102" s="566"/>
      <c r="G102" s="566"/>
      <c r="H102" s="566"/>
      <c r="I102" s="566"/>
      <c r="J102" s="566">
        <v>1.1000000000000001</v>
      </c>
      <c r="K102" s="566">
        <v>7.5</v>
      </c>
    </row>
    <row r="103" spans="1:11" x14ac:dyDescent="0.2">
      <c r="A103" s="566" t="s">
        <v>393</v>
      </c>
      <c r="B103" s="566" t="s">
        <v>394</v>
      </c>
      <c r="C103" s="566" t="s">
        <v>395</v>
      </c>
      <c r="D103" s="566"/>
      <c r="E103" s="566"/>
      <c r="F103" s="566"/>
      <c r="G103" s="566"/>
      <c r="H103" s="566">
        <v>0.21</v>
      </c>
      <c r="I103" s="566">
        <v>0.52</v>
      </c>
      <c r="J103" s="566"/>
      <c r="K103" s="566"/>
    </row>
    <row r="104" spans="1:11" x14ac:dyDescent="0.2">
      <c r="A104" s="566"/>
      <c r="B104" s="566"/>
      <c r="C104" s="566"/>
      <c r="D104" s="566" t="s">
        <v>396</v>
      </c>
      <c r="E104" s="566" t="s">
        <v>397</v>
      </c>
      <c r="F104" s="566"/>
      <c r="G104" s="566"/>
      <c r="H104" s="566"/>
      <c r="I104" s="566"/>
      <c r="J104" s="566">
        <v>4.25</v>
      </c>
      <c r="K104" s="566">
        <v>4.5</v>
      </c>
    </row>
    <row r="105" spans="1:11" x14ac:dyDescent="0.2">
      <c r="A105" s="566" t="s">
        <v>398</v>
      </c>
      <c r="B105" s="566" t="s">
        <v>389</v>
      </c>
      <c r="C105" s="566" t="s">
        <v>399</v>
      </c>
      <c r="D105" s="566"/>
      <c r="E105" s="566"/>
      <c r="F105" s="566"/>
      <c r="G105" s="566"/>
      <c r="H105" s="566">
        <v>0.64</v>
      </c>
      <c r="I105" s="566">
        <v>0.38</v>
      </c>
      <c r="J105" s="566"/>
      <c r="K105" s="566"/>
    </row>
    <row r="106" spans="1:11" x14ac:dyDescent="0.2">
      <c r="A106" s="566"/>
      <c r="B106" s="566"/>
      <c r="C106" s="566"/>
      <c r="D106" s="566" t="s">
        <v>400</v>
      </c>
      <c r="E106" s="566" t="s">
        <v>401</v>
      </c>
      <c r="F106" s="566"/>
      <c r="G106" s="566"/>
      <c r="H106" s="566"/>
      <c r="I106" s="566"/>
      <c r="J106" s="566">
        <v>3.55</v>
      </c>
      <c r="K106" s="566">
        <v>2.2000000000000002</v>
      </c>
    </row>
    <row r="107" spans="1:11" x14ac:dyDescent="0.2">
      <c r="A107" s="566" t="s">
        <v>402</v>
      </c>
      <c r="B107" s="566" t="s">
        <v>233</v>
      </c>
      <c r="C107" s="566" t="s">
        <v>381</v>
      </c>
      <c r="D107" s="566"/>
      <c r="E107" s="566"/>
      <c r="F107" s="566"/>
      <c r="G107" s="566"/>
      <c r="H107" s="566">
        <v>7.0000000000000007E-2</v>
      </c>
      <c r="I107" s="566">
        <v>0.06</v>
      </c>
      <c r="J107" s="566"/>
      <c r="K107" s="566"/>
    </row>
    <row r="108" spans="1:11" x14ac:dyDescent="0.2">
      <c r="A108" s="566"/>
      <c r="B108" s="566"/>
      <c r="C108" s="566"/>
      <c r="D108" s="566" t="s">
        <v>249</v>
      </c>
      <c r="E108" s="566" t="s">
        <v>361</v>
      </c>
      <c r="F108" s="566"/>
      <c r="G108" s="566"/>
      <c r="H108" s="566"/>
      <c r="I108" s="566"/>
      <c r="J108" s="566">
        <v>2.0499999999999998</v>
      </c>
      <c r="K108" s="566">
        <v>3.9</v>
      </c>
    </row>
    <row r="109" spans="1:11" x14ac:dyDescent="0.2">
      <c r="A109" s="566" t="s">
        <v>403</v>
      </c>
      <c r="B109" s="566" t="s">
        <v>252</v>
      </c>
      <c r="C109" s="566" t="s">
        <v>404</v>
      </c>
      <c r="D109" s="566"/>
      <c r="E109" s="566"/>
      <c r="F109" s="566"/>
      <c r="G109" s="566"/>
      <c r="H109" s="566">
        <v>0.34</v>
      </c>
      <c r="I109" s="566">
        <v>0.72</v>
      </c>
      <c r="J109" s="566"/>
      <c r="K109" s="566"/>
    </row>
    <row r="110" spans="1:11" x14ac:dyDescent="0.2">
      <c r="A110" s="566"/>
      <c r="B110" s="566"/>
      <c r="C110" s="566"/>
      <c r="D110" s="566" t="s">
        <v>308</v>
      </c>
      <c r="E110" s="566" t="s">
        <v>405</v>
      </c>
      <c r="F110" s="566"/>
      <c r="G110" s="566"/>
      <c r="H110" s="566"/>
      <c r="I110" s="566"/>
      <c r="J110" s="566">
        <v>3.35</v>
      </c>
      <c r="K110" s="566">
        <v>9.6</v>
      </c>
    </row>
    <row r="111" spans="1:11" x14ac:dyDescent="0.2">
      <c r="A111" s="566" t="s">
        <v>406</v>
      </c>
      <c r="B111" s="566" t="s">
        <v>331</v>
      </c>
      <c r="C111" s="566" t="s">
        <v>269</v>
      </c>
      <c r="D111" s="566"/>
      <c r="E111" s="566"/>
      <c r="F111" s="566"/>
      <c r="G111" s="566"/>
      <c r="H111" s="566">
        <v>0.33</v>
      </c>
      <c r="I111" s="566">
        <v>1.2</v>
      </c>
      <c r="J111" s="566"/>
      <c r="K111" s="566"/>
    </row>
    <row r="112" spans="1:11" x14ac:dyDescent="0.2">
      <c r="A112" s="566"/>
      <c r="B112" s="566"/>
      <c r="C112" s="566"/>
      <c r="D112" s="566" t="s">
        <v>407</v>
      </c>
      <c r="E112" s="566" t="s">
        <v>345</v>
      </c>
      <c r="F112" s="566"/>
      <c r="G112" s="566"/>
      <c r="H112" s="566"/>
      <c r="I112" s="566"/>
      <c r="J112" s="566">
        <v>3.45</v>
      </c>
      <c r="K112" s="566">
        <v>8.0500000000000007</v>
      </c>
    </row>
    <row r="113" spans="1:11" x14ac:dyDescent="0.2">
      <c r="A113" s="566" t="s">
        <v>408</v>
      </c>
      <c r="B113" s="566" t="s">
        <v>409</v>
      </c>
      <c r="C113" s="566" t="s">
        <v>410</v>
      </c>
      <c r="D113" s="566"/>
      <c r="E113" s="566"/>
      <c r="F113" s="566"/>
      <c r="G113" s="566"/>
      <c r="H113" s="566">
        <v>0.36</v>
      </c>
      <c r="I113" s="566">
        <v>0.41</v>
      </c>
      <c r="J113" s="566"/>
      <c r="K113" s="566"/>
    </row>
    <row r="114" spans="1:11" x14ac:dyDescent="0.2">
      <c r="A114" s="566"/>
      <c r="B114" s="566"/>
      <c r="C114" s="566"/>
      <c r="D114" s="566" t="s">
        <v>411</v>
      </c>
      <c r="E114" s="566" t="s">
        <v>412</v>
      </c>
      <c r="F114" s="566"/>
      <c r="G114" s="566"/>
      <c r="H114" s="566"/>
      <c r="I114" s="566"/>
      <c r="J114" s="566">
        <v>4.05</v>
      </c>
      <c r="K114" s="566">
        <v>2.1</v>
      </c>
    </row>
    <row r="115" spans="1:11" x14ac:dyDescent="0.2">
      <c r="A115" s="566" t="s">
        <v>413</v>
      </c>
      <c r="B115" s="566" t="s">
        <v>369</v>
      </c>
      <c r="C115" s="566" t="s">
        <v>267</v>
      </c>
      <c r="D115" s="566"/>
      <c r="E115" s="566"/>
      <c r="F115" s="566"/>
      <c r="G115" s="566"/>
      <c r="H115" s="566">
        <v>0.45</v>
      </c>
      <c r="I115" s="566">
        <v>0.01</v>
      </c>
      <c r="J115" s="566"/>
      <c r="K115" s="566"/>
    </row>
    <row r="116" spans="1:11" x14ac:dyDescent="0.2">
      <c r="A116" s="566"/>
      <c r="B116" s="566"/>
      <c r="C116" s="566"/>
      <c r="D116" s="566" t="s">
        <v>316</v>
      </c>
      <c r="E116" s="566" t="s">
        <v>248</v>
      </c>
      <c r="F116" s="566"/>
      <c r="G116" s="566"/>
      <c r="H116" s="566"/>
      <c r="I116" s="566"/>
      <c r="J116" s="566">
        <v>11.9</v>
      </c>
      <c r="K116" s="566">
        <v>0.03</v>
      </c>
    </row>
    <row r="117" spans="1:11" x14ac:dyDescent="0.2">
      <c r="A117" s="566" t="s">
        <v>414</v>
      </c>
      <c r="B117" s="566" t="s">
        <v>415</v>
      </c>
      <c r="C117" s="566"/>
      <c r="D117" s="566"/>
      <c r="E117" s="566"/>
      <c r="F117" s="566"/>
      <c r="G117" s="566"/>
      <c r="H117" s="566">
        <v>1.93</v>
      </c>
      <c r="I117" s="566"/>
      <c r="J117" s="566"/>
      <c r="K117" s="566"/>
    </row>
    <row r="118" spans="1:11" x14ac:dyDescent="0.2">
      <c r="A118" s="566"/>
      <c r="B118" s="566"/>
      <c r="C118" s="566"/>
      <c r="D118" s="566" t="s">
        <v>416</v>
      </c>
      <c r="E118" s="566" t="s">
        <v>237</v>
      </c>
      <c r="F118" s="566"/>
      <c r="G118" s="566"/>
      <c r="H118" s="566"/>
      <c r="I118" s="566"/>
      <c r="J118" s="566">
        <v>15.15</v>
      </c>
      <c r="K118" s="566">
        <v>0</v>
      </c>
    </row>
    <row r="119" spans="1:11" x14ac:dyDescent="0.2">
      <c r="A119" s="566" t="s">
        <v>417</v>
      </c>
      <c r="B119" s="566" t="s">
        <v>315</v>
      </c>
      <c r="C119" s="566"/>
      <c r="D119" s="566"/>
      <c r="E119" s="566"/>
      <c r="F119" s="566"/>
      <c r="G119" s="566"/>
      <c r="H119" s="566">
        <v>1.1000000000000001</v>
      </c>
      <c r="I119" s="566"/>
      <c r="J119" s="566"/>
      <c r="K119" s="566"/>
    </row>
    <row r="120" spans="1:11" x14ac:dyDescent="0.2">
      <c r="A120" s="566"/>
      <c r="B120" s="566"/>
      <c r="C120" s="566"/>
      <c r="D120" s="566" t="s">
        <v>418</v>
      </c>
      <c r="E120" s="566" t="s">
        <v>419</v>
      </c>
      <c r="F120" s="566"/>
      <c r="G120" s="566"/>
      <c r="H120" s="566"/>
      <c r="I120" s="566"/>
      <c r="J120" s="566">
        <v>5.6</v>
      </c>
      <c r="K120" s="566">
        <v>3.33</v>
      </c>
    </row>
    <row r="121" spans="1:11" x14ac:dyDescent="0.2">
      <c r="A121" s="566" t="s">
        <v>420</v>
      </c>
      <c r="B121" s="566" t="s">
        <v>231</v>
      </c>
      <c r="C121" s="566" t="s">
        <v>421</v>
      </c>
      <c r="D121" s="566"/>
      <c r="E121" s="566"/>
      <c r="F121" s="566"/>
      <c r="G121" s="566"/>
      <c r="H121" s="566">
        <v>0.02</v>
      </c>
      <c r="I121" s="566">
        <v>1</v>
      </c>
      <c r="J121" s="566"/>
      <c r="K121" s="566"/>
    </row>
    <row r="122" spans="1:11" x14ac:dyDescent="0.2">
      <c r="A122" s="566"/>
      <c r="B122" s="566"/>
      <c r="C122" s="566"/>
      <c r="D122" s="566" t="s">
        <v>233</v>
      </c>
      <c r="E122" s="566" t="s">
        <v>422</v>
      </c>
      <c r="F122" s="566"/>
      <c r="G122" s="566"/>
      <c r="H122" s="566"/>
      <c r="I122" s="566"/>
      <c r="J122" s="566">
        <v>7.0000000000000007E-2</v>
      </c>
      <c r="K122" s="566">
        <v>10.050000000000001</v>
      </c>
    </row>
    <row r="123" spans="1:11" x14ac:dyDescent="0.2">
      <c r="A123" s="566" t="s">
        <v>423</v>
      </c>
      <c r="B123" s="566" t="s">
        <v>237</v>
      </c>
      <c r="C123" s="566" t="s">
        <v>424</v>
      </c>
      <c r="D123" s="566"/>
      <c r="E123" s="566"/>
      <c r="F123" s="566"/>
      <c r="G123" s="566"/>
      <c r="H123" s="566">
        <v>0</v>
      </c>
      <c r="I123" s="566">
        <v>1.01</v>
      </c>
      <c r="J123" s="566"/>
      <c r="K123" s="566"/>
    </row>
    <row r="124" spans="1:11" x14ac:dyDescent="0.2">
      <c r="A124" s="566"/>
      <c r="B124" s="566"/>
      <c r="C124" s="566"/>
      <c r="D124" s="566" t="s">
        <v>237</v>
      </c>
      <c r="E124" s="566" t="s">
        <v>232</v>
      </c>
      <c r="F124" s="566"/>
      <c r="G124" s="566"/>
      <c r="H124" s="566"/>
      <c r="I124" s="566"/>
      <c r="J124" s="566">
        <v>0</v>
      </c>
      <c r="K124" s="566">
        <v>11.2</v>
      </c>
    </row>
    <row r="125" spans="1:11" x14ac:dyDescent="0.2">
      <c r="A125" s="566" t="s">
        <v>425</v>
      </c>
      <c r="B125" s="566"/>
      <c r="C125" s="566" t="s">
        <v>426</v>
      </c>
      <c r="D125" s="566"/>
      <c r="E125" s="566"/>
      <c r="F125" s="566"/>
      <c r="G125" s="566"/>
      <c r="H125" s="566"/>
      <c r="I125" s="566">
        <v>1.23</v>
      </c>
      <c r="J125" s="566"/>
      <c r="K125" s="566"/>
    </row>
    <row r="126" spans="1:11" x14ac:dyDescent="0.2">
      <c r="A126" s="566"/>
      <c r="B126" s="566"/>
      <c r="C126" s="566"/>
      <c r="D126" s="566" t="s">
        <v>237</v>
      </c>
      <c r="E126" s="566" t="s">
        <v>427</v>
      </c>
      <c r="F126" s="566"/>
      <c r="G126" s="566"/>
      <c r="H126" s="566"/>
      <c r="I126" s="566"/>
      <c r="J126" s="566">
        <v>0</v>
      </c>
      <c r="K126" s="566">
        <v>9.35</v>
      </c>
    </row>
    <row r="127" spans="1:11" x14ac:dyDescent="0.2">
      <c r="A127" s="566" t="s">
        <v>428</v>
      </c>
      <c r="B127" s="566"/>
      <c r="C127" s="566" t="s">
        <v>389</v>
      </c>
      <c r="D127" s="566"/>
      <c r="E127" s="566"/>
      <c r="F127" s="566"/>
      <c r="G127" s="566"/>
      <c r="H127" s="566"/>
      <c r="I127" s="566">
        <v>0.64</v>
      </c>
      <c r="J127" s="566"/>
      <c r="K127" s="566"/>
    </row>
    <row r="128" spans="1:11" x14ac:dyDescent="0.2">
      <c r="A128" s="566"/>
      <c r="B128" s="566"/>
      <c r="C128" s="566"/>
      <c r="D128" s="566" t="s">
        <v>237</v>
      </c>
      <c r="E128" s="566" t="s">
        <v>429</v>
      </c>
      <c r="F128" s="566"/>
      <c r="G128" s="566"/>
      <c r="H128" s="566"/>
      <c r="I128" s="566"/>
      <c r="J128" s="566">
        <v>0</v>
      </c>
      <c r="K128" s="566">
        <v>8.4</v>
      </c>
    </row>
    <row r="129" spans="1:11" x14ac:dyDescent="0.2">
      <c r="A129" s="566" t="s">
        <v>430</v>
      </c>
      <c r="B129" s="566"/>
      <c r="C129" s="566" t="s">
        <v>266</v>
      </c>
      <c r="D129" s="566"/>
      <c r="E129" s="566"/>
      <c r="F129" s="566"/>
      <c r="G129" s="566"/>
      <c r="H129" s="566"/>
      <c r="I129" s="566">
        <v>1.04</v>
      </c>
      <c r="J129" s="566"/>
      <c r="K129" s="566"/>
    </row>
    <row r="130" spans="1:11" x14ac:dyDescent="0.2">
      <c r="A130" s="566"/>
      <c r="B130" s="566"/>
      <c r="C130" s="566"/>
      <c r="D130" s="566" t="s">
        <v>237</v>
      </c>
      <c r="E130" s="566" t="s">
        <v>337</v>
      </c>
      <c r="F130" s="566"/>
      <c r="G130" s="566"/>
      <c r="H130" s="566"/>
      <c r="I130" s="566"/>
      <c r="J130" s="566">
        <v>0</v>
      </c>
      <c r="K130" s="566">
        <v>10.5</v>
      </c>
    </row>
    <row r="131" spans="1:11" x14ac:dyDescent="0.2">
      <c r="A131" s="566" t="s">
        <v>431</v>
      </c>
      <c r="B131" s="566"/>
      <c r="C131" s="566" t="s">
        <v>235</v>
      </c>
      <c r="D131" s="566"/>
      <c r="E131" s="566"/>
      <c r="F131" s="566"/>
      <c r="G131" s="566"/>
      <c r="H131" s="566"/>
      <c r="I131" s="566">
        <v>1.06</v>
      </c>
      <c r="J131" s="566"/>
      <c r="K131" s="566"/>
    </row>
    <row r="132" spans="1:11" x14ac:dyDescent="0.2">
      <c r="A132" s="566"/>
      <c r="B132" s="566"/>
      <c r="C132" s="566"/>
      <c r="D132" s="566" t="s">
        <v>237</v>
      </c>
      <c r="E132" s="566" t="s">
        <v>432</v>
      </c>
      <c r="F132" s="566"/>
      <c r="G132" s="566"/>
      <c r="H132" s="566"/>
      <c r="I132" s="566"/>
      <c r="J132" s="566">
        <v>0</v>
      </c>
      <c r="K132" s="566">
        <v>12.65</v>
      </c>
    </row>
    <row r="133" spans="1:11" x14ac:dyDescent="0.2">
      <c r="A133" s="566" t="s">
        <v>433</v>
      </c>
      <c r="B133" s="566"/>
      <c r="C133" s="566" t="s">
        <v>434</v>
      </c>
      <c r="D133" s="566"/>
      <c r="E133" s="566"/>
      <c r="F133" s="566"/>
      <c r="G133" s="566"/>
      <c r="H133" s="566"/>
      <c r="I133" s="566">
        <v>1.47</v>
      </c>
      <c r="J133" s="566"/>
      <c r="K133" s="566"/>
    </row>
    <row r="134" spans="1:11" x14ac:dyDescent="0.2">
      <c r="A134" s="566"/>
      <c r="B134" s="566"/>
      <c r="C134" s="566"/>
      <c r="D134" s="566" t="s">
        <v>237</v>
      </c>
      <c r="E134" s="566" t="s">
        <v>435</v>
      </c>
      <c r="F134" s="566"/>
      <c r="G134" s="566"/>
      <c r="H134" s="566"/>
      <c r="I134" s="566"/>
      <c r="J134" s="566">
        <v>0</v>
      </c>
      <c r="K134" s="566">
        <v>16</v>
      </c>
    </row>
    <row r="135" spans="1:11" x14ac:dyDescent="0.2">
      <c r="A135" s="566" t="s">
        <v>436</v>
      </c>
      <c r="B135" s="566"/>
      <c r="C135" s="566" t="s">
        <v>437</v>
      </c>
      <c r="D135" s="566"/>
      <c r="E135" s="566"/>
      <c r="F135" s="566"/>
      <c r="G135" s="566"/>
      <c r="H135" s="566"/>
      <c r="I135" s="566">
        <v>1.73</v>
      </c>
      <c r="J135" s="566"/>
      <c r="K135" s="566"/>
    </row>
    <row r="136" spans="1:11" x14ac:dyDescent="0.2">
      <c r="A136" s="566"/>
      <c r="B136" s="566"/>
      <c r="C136" s="566"/>
      <c r="D136" s="566" t="s">
        <v>233</v>
      </c>
      <c r="E136" s="566" t="s">
        <v>438</v>
      </c>
      <c r="F136" s="566"/>
      <c r="G136" s="566"/>
      <c r="H136" s="566"/>
      <c r="I136" s="566"/>
      <c r="J136" s="566">
        <v>7.0000000000000007E-2</v>
      </c>
      <c r="K136" s="566">
        <v>20.2</v>
      </c>
    </row>
    <row r="137" spans="1:11" x14ac:dyDescent="0.2">
      <c r="A137" s="566" t="s">
        <v>439</v>
      </c>
      <c r="B137" s="566" t="s">
        <v>231</v>
      </c>
      <c r="C137" s="566" t="s">
        <v>440</v>
      </c>
      <c r="D137" s="566"/>
      <c r="E137" s="566"/>
      <c r="F137" s="566"/>
      <c r="G137" s="566"/>
      <c r="H137" s="566">
        <v>0.02</v>
      </c>
      <c r="I137" s="566">
        <v>2.31</v>
      </c>
      <c r="J137" s="566"/>
      <c r="K137" s="566"/>
    </row>
    <row r="138" spans="1:11" x14ac:dyDescent="0.2">
      <c r="A138" s="566"/>
      <c r="B138" s="566"/>
      <c r="C138" s="566"/>
      <c r="D138" s="566" t="s">
        <v>441</v>
      </c>
      <c r="E138" s="566" t="s">
        <v>442</v>
      </c>
      <c r="F138" s="566"/>
      <c r="G138" s="566"/>
      <c r="H138" s="566"/>
      <c r="I138" s="566"/>
      <c r="J138" s="566">
        <v>0.15</v>
      </c>
      <c r="K138" s="566">
        <v>17.05</v>
      </c>
    </row>
    <row r="139" spans="1:11" x14ac:dyDescent="0.2">
      <c r="A139" s="566" t="s">
        <v>443</v>
      </c>
      <c r="B139" s="566" t="s">
        <v>267</v>
      </c>
      <c r="C139" s="566" t="s">
        <v>315</v>
      </c>
      <c r="D139" s="566"/>
      <c r="E139" s="566"/>
      <c r="F139" s="566"/>
      <c r="G139" s="566"/>
      <c r="H139" s="566">
        <v>0.01</v>
      </c>
      <c r="I139" s="566">
        <v>1.1000000000000001</v>
      </c>
      <c r="J139" s="566"/>
      <c r="K139" s="566"/>
    </row>
    <row r="140" spans="1:11" x14ac:dyDescent="0.2">
      <c r="A140" s="566"/>
      <c r="B140" s="566"/>
      <c r="C140" s="566"/>
      <c r="D140" s="566" t="s">
        <v>248</v>
      </c>
      <c r="E140" s="566" t="s">
        <v>444</v>
      </c>
      <c r="F140" s="566"/>
      <c r="G140" s="566"/>
      <c r="H140" s="566"/>
      <c r="I140" s="566"/>
      <c r="J140" s="566">
        <v>0.03</v>
      </c>
      <c r="K140" s="566">
        <v>14.55</v>
      </c>
    </row>
    <row r="141" spans="1:11" x14ac:dyDescent="0.2">
      <c r="A141" s="566" t="s">
        <v>445</v>
      </c>
      <c r="B141" s="566"/>
      <c r="C141" s="566" t="s">
        <v>446</v>
      </c>
      <c r="D141" s="566"/>
      <c r="E141" s="566"/>
      <c r="F141" s="566"/>
      <c r="G141" s="566"/>
      <c r="H141" s="566"/>
      <c r="I141" s="566">
        <v>1.81</v>
      </c>
      <c r="J141" s="566"/>
      <c r="K141" s="566"/>
    </row>
    <row r="142" spans="1:11" x14ac:dyDescent="0.2">
      <c r="A142" s="566"/>
      <c r="B142" s="566"/>
      <c r="C142" s="566"/>
      <c r="D142" s="566" t="s">
        <v>243</v>
      </c>
      <c r="E142" s="566" t="s">
        <v>447</v>
      </c>
      <c r="F142" s="566"/>
      <c r="G142" s="566"/>
      <c r="H142" s="566"/>
      <c r="I142" s="566"/>
      <c r="J142" s="566">
        <v>0.2</v>
      </c>
      <c r="K142" s="566">
        <v>16.600000000000001</v>
      </c>
    </row>
    <row r="143" spans="1:11" x14ac:dyDescent="0.2">
      <c r="A143" s="566" t="s">
        <v>448</v>
      </c>
      <c r="B143" s="566" t="s">
        <v>381</v>
      </c>
      <c r="C143" s="566" t="s">
        <v>449</v>
      </c>
      <c r="D143" s="566"/>
      <c r="E143" s="566"/>
      <c r="F143" s="566"/>
      <c r="G143" s="566"/>
      <c r="H143" s="566">
        <v>0.06</v>
      </c>
      <c r="I143" s="566">
        <v>1.51</v>
      </c>
      <c r="J143" s="566"/>
      <c r="K143" s="566"/>
    </row>
    <row r="144" spans="1:11" x14ac:dyDescent="0.2">
      <c r="A144" s="566"/>
      <c r="B144" s="566"/>
      <c r="C144" s="566"/>
      <c r="D144" s="566" t="s">
        <v>246</v>
      </c>
      <c r="E144" s="566" t="s">
        <v>450</v>
      </c>
      <c r="F144" s="566"/>
      <c r="G144" s="566"/>
      <c r="H144" s="566"/>
      <c r="I144" s="566"/>
      <c r="J144" s="566">
        <v>0.35</v>
      </c>
      <c r="K144" s="566">
        <v>14</v>
      </c>
    </row>
    <row r="145" spans="1:11" x14ac:dyDescent="0.2">
      <c r="A145" s="566" t="s">
        <v>451</v>
      </c>
      <c r="B145" s="566" t="s">
        <v>267</v>
      </c>
      <c r="C145" s="566" t="s">
        <v>82</v>
      </c>
      <c r="D145" s="566"/>
      <c r="E145" s="566"/>
      <c r="F145" s="566"/>
      <c r="G145" s="566"/>
      <c r="H145" s="566">
        <v>0.01</v>
      </c>
      <c r="I145" s="566">
        <v>1.29</v>
      </c>
      <c r="J145" s="566"/>
      <c r="K145" s="566"/>
    </row>
    <row r="146" spans="1:11" x14ac:dyDescent="0.2">
      <c r="A146" s="566"/>
      <c r="B146" s="566"/>
      <c r="C146" s="566"/>
      <c r="D146" s="566" t="s">
        <v>452</v>
      </c>
      <c r="E146" s="566" t="s">
        <v>453</v>
      </c>
      <c r="F146" s="566"/>
      <c r="G146" s="566"/>
      <c r="H146" s="566"/>
      <c r="I146" s="566"/>
      <c r="J146" s="566">
        <v>0.3</v>
      </c>
      <c r="K146" s="566">
        <v>13.05</v>
      </c>
    </row>
    <row r="147" spans="1:11" x14ac:dyDescent="0.2">
      <c r="A147" s="566" t="s">
        <v>454</v>
      </c>
      <c r="B147" s="566" t="s">
        <v>455</v>
      </c>
      <c r="C147" s="566" t="s">
        <v>456</v>
      </c>
      <c r="D147" s="566"/>
      <c r="E147" s="566"/>
      <c r="F147" s="566"/>
      <c r="G147" s="566"/>
      <c r="H147" s="566">
        <v>0.05</v>
      </c>
      <c r="I147" s="566">
        <v>1.32</v>
      </c>
      <c r="J147" s="566"/>
      <c r="K147" s="566"/>
    </row>
    <row r="148" spans="1:11" x14ac:dyDescent="0.2">
      <c r="A148" s="566"/>
      <c r="B148" s="566"/>
      <c r="C148" s="566"/>
      <c r="D148" s="566" t="s">
        <v>457</v>
      </c>
      <c r="E148" s="566" t="s">
        <v>458</v>
      </c>
      <c r="F148" s="566"/>
      <c r="G148" s="566"/>
      <c r="H148" s="566"/>
      <c r="I148" s="566"/>
      <c r="J148" s="566">
        <v>1.05</v>
      </c>
      <c r="K148" s="566">
        <v>14.4</v>
      </c>
    </row>
    <row r="149" spans="1:11" x14ac:dyDescent="0.2">
      <c r="A149" s="566" t="s">
        <v>459</v>
      </c>
      <c r="B149" s="566" t="s">
        <v>367</v>
      </c>
      <c r="C149" s="566" t="s">
        <v>460</v>
      </c>
      <c r="D149" s="566"/>
      <c r="E149" s="566"/>
      <c r="F149" s="566"/>
      <c r="G149" s="566"/>
      <c r="H149" s="566">
        <v>0.16</v>
      </c>
      <c r="I149" s="566">
        <v>1.56</v>
      </c>
      <c r="J149" s="566"/>
      <c r="K149" s="566"/>
    </row>
    <row r="150" spans="1:11" x14ac:dyDescent="0.2">
      <c r="A150" s="566"/>
      <c r="B150" s="566"/>
      <c r="C150" s="566"/>
      <c r="D150" s="566" t="s">
        <v>461</v>
      </c>
      <c r="E150" s="566" t="s">
        <v>462</v>
      </c>
      <c r="F150" s="566"/>
      <c r="G150" s="566"/>
      <c r="H150" s="566"/>
      <c r="I150" s="566"/>
      <c r="J150" s="566">
        <v>3</v>
      </c>
      <c r="K150" s="566">
        <v>10.95</v>
      </c>
    </row>
    <row r="151" spans="1:11" x14ac:dyDescent="0.2">
      <c r="A151" s="566" t="s">
        <v>463</v>
      </c>
      <c r="B151" s="566" t="s">
        <v>322</v>
      </c>
      <c r="C151" s="566" t="s">
        <v>239</v>
      </c>
      <c r="D151" s="566"/>
      <c r="E151" s="566"/>
      <c r="F151" s="566"/>
      <c r="G151" s="566"/>
      <c r="H151" s="566">
        <v>0.44</v>
      </c>
      <c r="I151" s="566">
        <v>0.63</v>
      </c>
      <c r="J151" s="566"/>
      <c r="K151" s="566"/>
    </row>
    <row r="152" spans="1:11" x14ac:dyDescent="0.2">
      <c r="A152" s="566"/>
      <c r="B152" s="566"/>
      <c r="C152" s="566"/>
      <c r="D152" s="566" t="s">
        <v>464</v>
      </c>
      <c r="E152" s="566" t="s">
        <v>465</v>
      </c>
      <c r="F152" s="566"/>
      <c r="G152" s="566"/>
      <c r="H152" s="566"/>
      <c r="I152" s="566"/>
      <c r="J152" s="566">
        <v>9.9499999999999993</v>
      </c>
      <c r="K152" s="566">
        <v>3.6</v>
      </c>
    </row>
    <row r="153" spans="1:11" x14ac:dyDescent="0.2">
      <c r="A153" s="566" t="s">
        <v>466</v>
      </c>
      <c r="B153" s="566" t="s">
        <v>467</v>
      </c>
      <c r="C153" s="566" t="s">
        <v>468</v>
      </c>
      <c r="D153" s="566"/>
      <c r="E153" s="566"/>
      <c r="F153" s="566"/>
      <c r="G153" s="566"/>
      <c r="H153" s="566">
        <v>1.55</v>
      </c>
      <c r="I153" s="566">
        <v>0.09</v>
      </c>
      <c r="J153" s="566"/>
      <c r="K153" s="566"/>
    </row>
    <row r="154" spans="1:11" x14ac:dyDescent="0.2">
      <c r="A154" s="566"/>
      <c r="B154" s="566"/>
      <c r="C154" s="566"/>
      <c r="D154" s="566" t="s">
        <v>469</v>
      </c>
      <c r="E154" s="566" t="s">
        <v>313</v>
      </c>
      <c r="F154" s="566"/>
      <c r="G154" s="566"/>
      <c r="H154" s="566"/>
      <c r="I154" s="566"/>
      <c r="J154" s="566">
        <v>20</v>
      </c>
      <c r="K154" s="566">
        <v>2</v>
      </c>
    </row>
    <row r="155" spans="1:11" x14ac:dyDescent="0.2">
      <c r="A155" s="566" t="s">
        <v>470</v>
      </c>
      <c r="B155" s="566" t="s">
        <v>471</v>
      </c>
      <c r="C155" s="566" t="s">
        <v>282</v>
      </c>
      <c r="D155" s="566"/>
      <c r="E155" s="566"/>
      <c r="F155" s="566"/>
      <c r="G155" s="566"/>
      <c r="H155" s="566">
        <v>2.4500000000000002</v>
      </c>
      <c r="I155" s="566">
        <v>0.31</v>
      </c>
      <c r="J155" s="566"/>
      <c r="K155" s="566"/>
    </row>
    <row r="156" spans="1:11" x14ac:dyDescent="0.2">
      <c r="A156" s="566"/>
      <c r="B156" s="566"/>
      <c r="C156" s="566"/>
      <c r="D156" s="566" t="s">
        <v>472</v>
      </c>
      <c r="E156" s="566" t="s">
        <v>473</v>
      </c>
      <c r="F156" s="566"/>
      <c r="G156" s="566"/>
      <c r="H156" s="566"/>
      <c r="I156" s="566"/>
      <c r="J156" s="566">
        <v>22.25</v>
      </c>
      <c r="K156" s="566">
        <v>5.45</v>
      </c>
    </row>
    <row r="157" spans="1:11" x14ac:dyDescent="0.2">
      <c r="A157" s="566" t="s">
        <v>474</v>
      </c>
      <c r="B157" s="566" t="s">
        <v>313</v>
      </c>
      <c r="C157" s="566" t="s">
        <v>275</v>
      </c>
      <c r="D157" s="566"/>
      <c r="E157" s="566"/>
      <c r="F157" s="566"/>
      <c r="G157" s="566"/>
      <c r="H157" s="566">
        <v>2</v>
      </c>
      <c r="I157" s="566">
        <v>0.78</v>
      </c>
      <c r="J157" s="566"/>
      <c r="K157" s="566"/>
    </row>
    <row r="158" spans="1:11" x14ac:dyDescent="0.2">
      <c r="A158" s="566"/>
      <c r="B158" s="566"/>
      <c r="C158" s="566"/>
      <c r="D158" s="566" t="s">
        <v>475</v>
      </c>
      <c r="E158" s="566" t="s">
        <v>476</v>
      </c>
      <c r="F158" s="566"/>
      <c r="G158" s="566"/>
      <c r="H158" s="566"/>
      <c r="I158" s="566"/>
      <c r="J158" s="566">
        <v>13.75</v>
      </c>
      <c r="K158" s="566">
        <v>6.6</v>
      </c>
    </row>
    <row r="159" spans="1:11" x14ac:dyDescent="0.2">
      <c r="A159" s="566" t="s">
        <v>477</v>
      </c>
      <c r="B159" s="566" t="s">
        <v>478</v>
      </c>
      <c r="C159" s="566" t="s">
        <v>307</v>
      </c>
      <c r="D159" s="566"/>
      <c r="E159" s="566"/>
      <c r="F159" s="566"/>
      <c r="G159" s="566"/>
      <c r="H159" s="566">
        <v>0.75</v>
      </c>
      <c r="I159" s="566">
        <v>0.54</v>
      </c>
      <c r="J159" s="566"/>
      <c r="K159" s="566"/>
    </row>
    <row r="160" spans="1:11" x14ac:dyDescent="0.2">
      <c r="A160" s="566"/>
      <c r="B160" s="566"/>
      <c r="C160" s="566"/>
      <c r="D160" s="566" t="s">
        <v>479</v>
      </c>
      <c r="E160" s="566" t="s">
        <v>294</v>
      </c>
      <c r="F160" s="566"/>
      <c r="G160" s="566"/>
      <c r="H160" s="566"/>
      <c r="I160" s="566"/>
      <c r="J160" s="566">
        <v>5.8</v>
      </c>
      <c r="K160" s="566">
        <v>6.45</v>
      </c>
    </row>
    <row r="161" spans="1:11" x14ac:dyDescent="0.2">
      <c r="A161" s="566" t="s">
        <v>480</v>
      </c>
      <c r="B161" s="566" t="s">
        <v>410</v>
      </c>
      <c r="C161" s="566" t="s">
        <v>478</v>
      </c>
      <c r="D161" s="566"/>
      <c r="E161" s="566"/>
      <c r="F161" s="566"/>
      <c r="G161" s="566"/>
      <c r="H161" s="566">
        <v>0.41</v>
      </c>
      <c r="I161" s="566">
        <v>0.75</v>
      </c>
      <c r="J161" s="566"/>
      <c r="K161" s="566"/>
    </row>
    <row r="162" spans="1:11" x14ac:dyDescent="0.2">
      <c r="A162" s="566"/>
      <c r="B162" s="566"/>
      <c r="C162" s="566"/>
      <c r="D162" s="566" t="s">
        <v>481</v>
      </c>
      <c r="E162" s="566" t="s">
        <v>482</v>
      </c>
      <c r="F162" s="566"/>
      <c r="G162" s="566"/>
      <c r="H162" s="566"/>
      <c r="I162" s="566"/>
      <c r="J162" s="566">
        <v>2.25</v>
      </c>
      <c r="K162" s="566">
        <v>4.9000000000000004</v>
      </c>
    </row>
    <row r="163" spans="1:11" x14ac:dyDescent="0.2">
      <c r="A163" s="566" t="s">
        <v>483</v>
      </c>
      <c r="B163" s="566" t="s">
        <v>244</v>
      </c>
      <c r="C163" s="566" t="s">
        <v>224</v>
      </c>
      <c r="D163" s="566"/>
      <c r="E163" s="566"/>
      <c r="F163" s="566"/>
      <c r="G163" s="566"/>
      <c r="H163" s="566">
        <v>0.04</v>
      </c>
      <c r="I163" s="566">
        <v>0.23</v>
      </c>
      <c r="J163" s="566"/>
      <c r="K163" s="566"/>
    </row>
    <row r="164" spans="1:11" x14ac:dyDescent="0.2">
      <c r="A164" s="566"/>
      <c r="B164" s="566"/>
      <c r="C164" s="566"/>
      <c r="D164" s="566" t="s">
        <v>364</v>
      </c>
      <c r="E164" s="566" t="s">
        <v>484</v>
      </c>
      <c r="F164" s="566"/>
      <c r="G164" s="566"/>
      <c r="H164" s="566"/>
      <c r="I164" s="566"/>
      <c r="J164" s="566">
        <v>2.9</v>
      </c>
      <c r="K164" s="566">
        <v>3.4</v>
      </c>
    </row>
    <row r="165" spans="1:11" x14ac:dyDescent="0.2">
      <c r="A165" s="566" t="s">
        <v>485</v>
      </c>
      <c r="B165" s="566" t="s">
        <v>307</v>
      </c>
      <c r="C165" s="566" t="s">
        <v>369</v>
      </c>
      <c r="D165" s="566"/>
      <c r="E165" s="566"/>
      <c r="F165" s="566"/>
      <c r="G165" s="566"/>
      <c r="H165" s="566">
        <v>0.54</v>
      </c>
      <c r="I165" s="566">
        <v>0.45</v>
      </c>
      <c r="J165" s="566"/>
      <c r="K165" s="566"/>
    </row>
    <row r="166" spans="1:11" x14ac:dyDescent="0.2">
      <c r="A166" s="566"/>
      <c r="B166" s="566"/>
      <c r="C166" s="566"/>
      <c r="D166" s="566" t="s">
        <v>418</v>
      </c>
      <c r="E166" s="566" t="s">
        <v>396</v>
      </c>
      <c r="F166" s="566"/>
      <c r="G166" s="566"/>
      <c r="H166" s="566"/>
      <c r="I166" s="566"/>
      <c r="J166" s="566">
        <v>5.6</v>
      </c>
      <c r="K166" s="566">
        <v>4.25</v>
      </c>
    </row>
    <row r="167" spans="1:11" x14ac:dyDescent="0.2">
      <c r="A167" s="566" t="s">
        <v>486</v>
      </c>
      <c r="B167" s="566" t="s">
        <v>487</v>
      </c>
      <c r="C167" s="566" t="s">
        <v>320</v>
      </c>
      <c r="D167" s="566"/>
      <c r="E167" s="566"/>
      <c r="F167" s="566"/>
      <c r="G167" s="566"/>
      <c r="H167" s="566">
        <v>0.57999999999999996</v>
      </c>
      <c r="I167" s="566">
        <v>0.4</v>
      </c>
      <c r="J167" s="566"/>
      <c r="K167" s="566"/>
    </row>
    <row r="168" spans="1:11" x14ac:dyDescent="0.2">
      <c r="A168" s="566"/>
      <c r="B168" s="566"/>
      <c r="C168" s="566"/>
      <c r="D168" s="566" t="s">
        <v>387</v>
      </c>
      <c r="E168" s="566" t="s">
        <v>304</v>
      </c>
      <c r="F168" s="566"/>
      <c r="G168" s="566"/>
      <c r="H168" s="566"/>
      <c r="I168" s="566"/>
      <c r="J168" s="566">
        <v>7.15</v>
      </c>
      <c r="K168" s="566">
        <v>5.0999999999999996</v>
      </c>
    </row>
    <row r="169" spans="1:11" x14ac:dyDescent="0.2">
      <c r="A169" s="566" t="s">
        <v>488</v>
      </c>
      <c r="B169" s="566" t="s">
        <v>489</v>
      </c>
      <c r="C169" s="566" t="s">
        <v>351</v>
      </c>
      <c r="D169" s="566"/>
      <c r="E169" s="566"/>
      <c r="F169" s="566"/>
      <c r="G169" s="566"/>
      <c r="H169" s="566">
        <v>0.85</v>
      </c>
      <c r="I169" s="566">
        <v>0.62</v>
      </c>
      <c r="J169" s="566"/>
      <c r="K169" s="566"/>
    </row>
    <row r="170" spans="1:11" x14ac:dyDescent="0.2">
      <c r="A170" s="566"/>
      <c r="B170" s="566"/>
      <c r="C170" s="566"/>
      <c r="D170" s="566" t="s">
        <v>345</v>
      </c>
      <c r="E170" s="566" t="s">
        <v>253</v>
      </c>
      <c r="F170" s="566"/>
      <c r="G170" s="566"/>
      <c r="H170" s="566"/>
      <c r="I170" s="566"/>
      <c r="J170" s="566">
        <v>8.0500000000000007</v>
      </c>
      <c r="K170" s="566">
        <v>5.5</v>
      </c>
    </row>
    <row r="171" spans="1:11" x14ac:dyDescent="0.2">
      <c r="A171" s="566" t="s">
        <v>490</v>
      </c>
      <c r="B171" s="566" t="s">
        <v>255</v>
      </c>
      <c r="C171" s="566" t="s">
        <v>302</v>
      </c>
      <c r="D171" s="566"/>
      <c r="E171" s="566"/>
      <c r="F171" s="566"/>
      <c r="G171" s="566"/>
      <c r="H171" s="566">
        <v>0.76</v>
      </c>
      <c r="I171" s="566">
        <v>0.48</v>
      </c>
      <c r="J171" s="566"/>
      <c r="K171" s="566"/>
    </row>
    <row r="172" spans="1:11" x14ac:dyDescent="0.2">
      <c r="A172" s="566"/>
      <c r="B172" s="566"/>
      <c r="C172" s="566"/>
      <c r="D172" s="566" t="s">
        <v>491</v>
      </c>
      <c r="E172" s="566" t="s">
        <v>407</v>
      </c>
      <c r="F172" s="566"/>
      <c r="G172" s="566"/>
      <c r="H172" s="566"/>
      <c r="I172" s="566"/>
      <c r="J172" s="566">
        <v>7.25</v>
      </c>
      <c r="K172" s="566">
        <v>3.45</v>
      </c>
    </row>
    <row r="173" spans="1:11" x14ac:dyDescent="0.2">
      <c r="A173" s="566" t="s">
        <v>492</v>
      </c>
      <c r="B173" s="566" t="s">
        <v>493</v>
      </c>
      <c r="C173" s="566" t="s">
        <v>394</v>
      </c>
      <c r="D173" s="566"/>
      <c r="E173" s="566"/>
      <c r="F173" s="566"/>
      <c r="G173" s="566"/>
      <c r="H173" s="566">
        <v>0.69</v>
      </c>
      <c r="I173" s="566">
        <v>0.21</v>
      </c>
      <c r="J173" s="566"/>
      <c r="K173" s="566"/>
    </row>
    <row r="174" spans="1:11" x14ac:dyDescent="0.2">
      <c r="A174" s="566"/>
      <c r="B174" s="566"/>
      <c r="C174" s="566"/>
      <c r="D174" s="566" t="s">
        <v>382</v>
      </c>
      <c r="E174" s="566" t="s">
        <v>494</v>
      </c>
      <c r="F174" s="566"/>
      <c r="G174" s="566"/>
      <c r="H174" s="566"/>
      <c r="I174" s="566"/>
      <c r="J174" s="566">
        <v>5</v>
      </c>
      <c r="K174" s="566">
        <v>3.25</v>
      </c>
    </row>
    <row r="175" spans="1:11" x14ac:dyDescent="0.2">
      <c r="A175" s="566" t="s">
        <v>495</v>
      </c>
      <c r="B175" s="566" t="s">
        <v>282</v>
      </c>
      <c r="C175" s="566" t="s">
        <v>322</v>
      </c>
      <c r="D175" s="566"/>
      <c r="E175" s="566"/>
      <c r="F175" s="566"/>
      <c r="G175" s="566"/>
      <c r="H175" s="566">
        <v>0.31</v>
      </c>
      <c r="I175" s="566">
        <v>0.44</v>
      </c>
      <c r="J175" s="566"/>
      <c r="K175" s="566"/>
    </row>
    <row r="176" spans="1:11" x14ac:dyDescent="0.2">
      <c r="A176" s="566"/>
      <c r="B176" s="566"/>
      <c r="C176" s="566"/>
      <c r="D176" s="566" t="s">
        <v>496</v>
      </c>
      <c r="E176" s="566" t="s">
        <v>497</v>
      </c>
      <c r="F176" s="566"/>
      <c r="G176" s="566"/>
      <c r="H176" s="566"/>
      <c r="I176" s="566"/>
      <c r="J176" s="566">
        <v>3.15</v>
      </c>
      <c r="K176" s="566">
        <v>2.35</v>
      </c>
    </row>
    <row r="177" spans="1:11" x14ac:dyDescent="0.2">
      <c r="A177" s="566" t="s">
        <v>498</v>
      </c>
      <c r="B177" s="566" t="s">
        <v>499</v>
      </c>
      <c r="C177" s="566" t="s">
        <v>248</v>
      </c>
      <c r="D177" s="566"/>
      <c r="E177" s="566"/>
      <c r="F177" s="566"/>
      <c r="G177" s="566"/>
      <c r="H177" s="566">
        <v>0.32</v>
      </c>
      <c r="I177" s="566">
        <v>0.03</v>
      </c>
      <c r="J177" s="566"/>
      <c r="K177" s="566"/>
    </row>
    <row r="178" spans="1:11" x14ac:dyDescent="0.2">
      <c r="A178" s="566"/>
      <c r="B178" s="566"/>
      <c r="C178" s="566"/>
      <c r="D178" s="566" t="s">
        <v>354</v>
      </c>
      <c r="E178" s="566" t="s">
        <v>500</v>
      </c>
      <c r="F178" s="566"/>
      <c r="G178" s="566"/>
      <c r="H178" s="566"/>
      <c r="I178" s="566"/>
      <c r="J178" s="566">
        <v>2.85</v>
      </c>
      <c r="K178" s="566">
        <v>2.5499999999999998</v>
      </c>
    </row>
    <row r="179" spans="1:11" x14ac:dyDescent="0.2">
      <c r="A179" s="566" t="s">
        <v>501</v>
      </c>
      <c r="B179" s="566" t="s">
        <v>250</v>
      </c>
      <c r="C179" s="566" t="s">
        <v>302</v>
      </c>
      <c r="D179" s="566"/>
      <c r="E179" s="566"/>
      <c r="F179" s="566"/>
      <c r="G179" s="566"/>
      <c r="H179" s="566">
        <v>0.25</v>
      </c>
      <c r="I179" s="566">
        <v>0.48</v>
      </c>
      <c r="J179" s="566"/>
      <c r="K179" s="566"/>
    </row>
    <row r="180" spans="1:11" x14ac:dyDescent="0.2">
      <c r="A180" s="566"/>
      <c r="B180" s="566"/>
      <c r="C180" s="566"/>
      <c r="D180" s="566" t="s">
        <v>502</v>
      </c>
      <c r="E180" s="566" t="s">
        <v>300</v>
      </c>
      <c r="F180" s="566"/>
      <c r="G180" s="566"/>
      <c r="H180" s="566"/>
      <c r="I180" s="566"/>
      <c r="J180" s="566">
        <v>1.75</v>
      </c>
      <c r="K180" s="566">
        <v>4.7</v>
      </c>
    </row>
    <row r="181" spans="1:11" x14ac:dyDescent="0.2">
      <c r="A181" s="566" t="s">
        <v>503</v>
      </c>
      <c r="B181" s="566" t="s">
        <v>227</v>
      </c>
      <c r="C181" s="566" t="s">
        <v>299</v>
      </c>
      <c r="D181" s="566"/>
      <c r="E181" s="566"/>
      <c r="F181" s="566"/>
      <c r="G181" s="566"/>
      <c r="H181" s="566">
        <v>0.1</v>
      </c>
      <c r="I181" s="566">
        <v>0.46</v>
      </c>
      <c r="J181" s="566"/>
      <c r="K181" s="566"/>
    </row>
    <row r="182" spans="1:11" x14ac:dyDescent="0.2">
      <c r="A182" s="566"/>
      <c r="B182" s="566"/>
      <c r="C182" s="566"/>
      <c r="D182" s="566" t="s">
        <v>504</v>
      </c>
      <c r="E182" s="566" t="s">
        <v>505</v>
      </c>
      <c r="F182" s="566"/>
      <c r="G182" s="566"/>
      <c r="H182" s="566"/>
      <c r="I182" s="566"/>
      <c r="J182" s="566">
        <v>3.75</v>
      </c>
      <c r="K182" s="566">
        <v>6.2</v>
      </c>
    </row>
    <row r="183" spans="1:11" x14ac:dyDescent="0.2">
      <c r="A183" s="566" t="s">
        <v>506</v>
      </c>
      <c r="B183" s="566" t="s">
        <v>332</v>
      </c>
      <c r="C183" s="566" t="s">
        <v>275</v>
      </c>
      <c r="D183" s="566"/>
      <c r="E183" s="566"/>
      <c r="F183" s="566"/>
      <c r="G183" s="566"/>
      <c r="H183" s="566">
        <v>0.65</v>
      </c>
      <c r="I183" s="566">
        <v>0.78</v>
      </c>
      <c r="J183" s="566"/>
      <c r="K183" s="566"/>
    </row>
    <row r="184" spans="1:11" x14ac:dyDescent="0.2">
      <c r="A184" s="566"/>
      <c r="B184" s="566"/>
      <c r="C184" s="566"/>
      <c r="D184" s="566" t="s">
        <v>473</v>
      </c>
      <c r="E184" s="566" t="s">
        <v>297</v>
      </c>
      <c r="F184" s="566"/>
      <c r="G184" s="566"/>
      <c r="H184" s="566"/>
      <c r="I184" s="566"/>
      <c r="J184" s="566">
        <v>5.45</v>
      </c>
      <c r="K184" s="566">
        <v>5.7</v>
      </c>
    </row>
    <row r="185" spans="1:11" x14ac:dyDescent="0.2">
      <c r="A185" s="566" t="s">
        <v>507</v>
      </c>
      <c r="B185" s="566" t="s">
        <v>322</v>
      </c>
      <c r="C185" s="566" t="s">
        <v>409</v>
      </c>
      <c r="D185" s="566"/>
      <c r="E185" s="566"/>
      <c r="F185" s="566"/>
      <c r="G185" s="566"/>
      <c r="H185" s="566">
        <v>0.44</v>
      </c>
      <c r="I185" s="566">
        <v>0.36</v>
      </c>
      <c r="J185" s="566"/>
      <c r="K185" s="566"/>
    </row>
    <row r="186" spans="1:11" x14ac:dyDescent="0.2">
      <c r="A186" s="566"/>
      <c r="B186" s="566"/>
      <c r="C186" s="566"/>
      <c r="D186" s="566" t="s">
        <v>508</v>
      </c>
      <c r="E186" s="566" t="s">
        <v>509</v>
      </c>
      <c r="F186" s="566"/>
      <c r="G186" s="566"/>
      <c r="H186" s="566"/>
      <c r="I186" s="566"/>
      <c r="J186" s="566">
        <v>5.05</v>
      </c>
      <c r="K186" s="566">
        <v>4.2</v>
      </c>
    </row>
    <row r="187" spans="1:11" x14ac:dyDescent="0.2">
      <c r="A187" s="566" t="s">
        <v>510</v>
      </c>
      <c r="B187" s="566" t="s">
        <v>384</v>
      </c>
      <c r="C187" s="566" t="s">
        <v>302</v>
      </c>
      <c r="D187" s="566"/>
      <c r="E187" s="566"/>
      <c r="F187" s="566"/>
      <c r="G187" s="566"/>
      <c r="H187" s="566">
        <v>0.56999999999999995</v>
      </c>
      <c r="I187" s="566">
        <v>0.48</v>
      </c>
      <c r="J187" s="566"/>
      <c r="K187" s="566"/>
    </row>
    <row r="188" spans="1:11" x14ac:dyDescent="0.2">
      <c r="A188" s="566"/>
      <c r="B188" s="566"/>
      <c r="C188" s="566"/>
      <c r="D188" s="566" t="s">
        <v>461</v>
      </c>
      <c r="E188" s="566" t="s">
        <v>511</v>
      </c>
      <c r="F188" s="566"/>
      <c r="G188" s="566"/>
      <c r="H188" s="566"/>
      <c r="I188" s="566"/>
      <c r="J188" s="566">
        <v>3</v>
      </c>
      <c r="K188" s="566">
        <v>4.8</v>
      </c>
    </row>
    <row r="189" spans="1:11" x14ac:dyDescent="0.2">
      <c r="A189" s="566" t="s">
        <v>512</v>
      </c>
      <c r="B189" s="566" t="s">
        <v>248</v>
      </c>
      <c r="C189" s="566" t="s">
        <v>302</v>
      </c>
      <c r="D189" s="566"/>
      <c r="E189" s="566"/>
      <c r="F189" s="566"/>
      <c r="G189" s="566"/>
      <c r="H189" s="566">
        <v>0.03</v>
      </c>
      <c r="I189" s="566">
        <v>0.48</v>
      </c>
      <c r="J189" s="566"/>
      <c r="K189" s="566"/>
    </row>
    <row r="190" spans="1:11" x14ac:dyDescent="0.2">
      <c r="A190" s="566"/>
      <c r="B190" s="566"/>
      <c r="C190" s="566"/>
      <c r="D190" s="566" t="s">
        <v>336</v>
      </c>
      <c r="E190" s="566" t="s">
        <v>513</v>
      </c>
      <c r="F190" s="566"/>
      <c r="G190" s="566"/>
      <c r="H190" s="566"/>
      <c r="I190" s="566"/>
      <c r="J190" s="566">
        <v>1.3</v>
      </c>
      <c r="K190" s="566">
        <v>4.95</v>
      </c>
    </row>
    <row r="191" spans="1:11" x14ac:dyDescent="0.2">
      <c r="A191" s="566" t="s">
        <v>514</v>
      </c>
      <c r="B191" s="566" t="s">
        <v>224</v>
      </c>
      <c r="C191" s="566" t="s">
        <v>515</v>
      </c>
      <c r="D191" s="566"/>
      <c r="E191" s="566"/>
      <c r="F191" s="566"/>
      <c r="G191" s="566"/>
      <c r="H191" s="566">
        <v>0.23</v>
      </c>
      <c r="I191" s="566">
        <v>0.51</v>
      </c>
      <c r="J191" s="566"/>
      <c r="K191" s="566"/>
    </row>
    <row r="192" spans="1:11" x14ac:dyDescent="0.2">
      <c r="A192" s="566"/>
      <c r="B192" s="566"/>
      <c r="C192" s="566"/>
      <c r="D192" s="566" t="s">
        <v>516</v>
      </c>
      <c r="E192" s="566" t="s">
        <v>517</v>
      </c>
      <c r="F192" s="566"/>
      <c r="G192" s="566"/>
      <c r="H192" s="566"/>
      <c r="I192" s="566"/>
      <c r="J192" s="566">
        <v>1.25</v>
      </c>
      <c r="K192" s="566">
        <v>9.85</v>
      </c>
    </row>
    <row r="193" spans="1:11" x14ac:dyDescent="0.2">
      <c r="A193" s="566" t="s">
        <v>518</v>
      </c>
      <c r="B193" s="566" t="s">
        <v>231</v>
      </c>
      <c r="C193" s="566" t="s">
        <v>519</v>
      </c>
      <c r="D193" s="566"/>
      <c r="E193" s="566"/>
      <c r="F193" s="566"/>
      <c r="G193" s="566"/>
      <c r="H193" s="566">
        <v>0.02</v>
      </c>
      <c r="I193" s="566">
        <v>1.46</v>
      </c>
      <c r="J193" s="566"/>
      <c r="K193" s="566"/>
    </row>
    <row r="194" spans="1:11" x14ac:dyDescent="0.2">
      <c r="A194" s="566"/>
      <c r="B194" s="566"/>
      <c r="C194" s="566"/>
      <c r="D194" s="566" t="s">
        <v>233</v>
      </c>
      <c r="E194" s="566" t="s">
        <v>520</v>
      </c>
      <c r="F194" s="566"/>
      <c r="G194" s="566"/>
      <c r="H194" s="566"/>
      <c r="I194" s="566"/>
      <c r="J194" s="566">
        <v>7.0000000000000007E-2</v>
      </c>
      <c r="K194" s="566">
        <v>14.9</v>
      </c>
    </row>
    <row r="195" spans="1:11" x14ac:dyDescent="0.2">
      <c r="A195" s="566" t="s">
        <v>521</v>
      </c>
      <c r="B195" s="566"/>
      <c r="C195" s="566" t="s">
        <v>522</v>
      </c>
      <c r="D195" s="566"/>
      <c r="E195" s="566"/>
      <c r="F195" s="566"/>
      <c r="G195" s="566"/>
      <c r="H195" s="566"/>
      <c r="I195" s="566">
        <v>1.52</v>
      </c>
      <c r="J195" s="566"/>
      <c r="K195" s="566"/>
    </row>
    <row r="196" spans="1:11" x14ac:dyDescent="0.2">
      <c r="A196" s="566"/>
      <c r="B196" s="566"/>
      <c r="C196" s="566"/>
      <c r="D196" s="566" t="s">
        <v>237</v>
      </c>
      <c r="E196" s="566" t="s">
        <v>523</v>
      </c>
      <c r="F196" s="566"/>
      <c r="G196" s="566"/>
      <c r="H196" s="566"/>
      <c r="I196" s="566"/>
      <c r="J196" s="566">
        <v>0</v>
      </c>
      <c r="K196" s="566">
        <v>18.350000000000001</v>
      </c>
    </row>
    <row r="197" spans="1:11" x14ac:dyDescent="0.2">
      <c r="A197" s="566" t="s">
        <v>524</v>
      </c>
      <c r="B197" s="566"/>
      <c r="C197" s="566" t="s">
        <v>525</v>
      </c>
      <c r="D197" s="566"/>
      <c r="E197" s="566"/>
      <c r="F197" s="566"/>
      <c r="G197" s="566"/>
      <c r="H197" s="566"/>
      <c r="I197" s="566">
        <v>2.15</v>
      </c>
      <c r="J197" s="566"/>
      <c r="K197" s="566"/>
    </row>
    <row r="198" spans="1:11" x14ac:dyDescent="0.2">
      <c r="A198" s="566"/>
      <c r="B198" s="566"/>
      <c r="C198" s="566"/>
      <c r="D198" s="566" t="s">
        <v>526</v>
      </c>
      <c r="E198" s="566" t="s">
        <v>527</v>
      </c>
      <c r="F198" s="566"/>
      <c r="G198" s="566"/>
      <c r="H198" s="566"/>
      <c r="I198" s="566"/>
      <c r="J198" s="566">
        <v>0.87</v>
      </c>
      <c r="K198" s="566">
        <v>15.1</v>
      </c>
    </row>
    <row r="199" spans="1:11" x14ac:dyDescent="0.2">
      <c r="A199" s="566" t="s">
        <v>528</v>
      </c>
      <c r="B199" s="566" t="s">
        <v>529</v>
      </c>
      <c r="C199" s="566" t="s">
        <v>526</v>
      </c>
      <c r="D199" s="566"/>
      <c r="E199" s="566"/>
      <c r="F199" s="566"/>
      <c r="G199" s="566"/>
      <c r="H199" s="566">
        <v>0.26</v>
      </c>
      <c r="I199" s="566">
        <v>0.87</v>
      </c>
      <c r="J199" s="566"/>
      <c r="K199" s="566"/>
    </row>
    <row r="200" spans="1:11" x14ac:dyDescent="0.2">
      <c r="A200" s="566"/>
      <c r="B200" s="566"/>
      <c r="C200" s="566"/>
      <c r="D200" s="566" t="s">
        <v>530</v>
      </c>
      <c r="E200" s="566" t="s">
        <v>531</v>
      </c>
      <c r="F200" s="566"/>
      <c r="G200" s="566"/>
      <c r="H200" s="566"/>
      <c r="I200" s="566"/>
      <c r="J200" s="566">
        <v>2.7</v>
      </c>
      <c r="K200" s="566">
        <v>9.0500000000000007</v>
      </c>
    </row>
    <row r="201" spans="1:11" x14ac:dyDescent="0.2">
      <c r="A201" s="566" t="s">
        <v>532</v>
      </c>
      <c r="B201" s="566" t="s">
        <v>343</v>
      </c>
      <c r="C201" s="566" t="s">
        <v>533</v>
      </c>
      <c r="D201" s="566"/>
      <c r="E201" s="566"/>
      <c r="F201" s="566"/>
      <c r="G201" s="566"/>
      <c r="H201" s="566">
        <v>0.28000000000000003</v>
      </c>
      <c r="I201" s="566">
        <v>0.94</v>
      </c>
      <c r="J201" s="566"/>
      <c r="K201" s="566"/>
    </row>
    <row r="202" spans="1:11" x14ac:dyDescent="0.2">
      <c r="A202" s="566"/>
      <c r="B202" s="566"/>
      <c r="C202" s="566"/>
      <c r="D202" s="566" t="s">
        <v>353</v>
      </c>
      <c r="E202" s="566" t="s">
        <v>534</v>
      </c>
      <c r="F202" s="566"/>
      <c r="G202" s="566"/>
      <c r="H202" s="566"/>
      <c r="I202" s="566"/>
      <c r="J202" s="566">
        <v>6.15</v>
      </c>
      <c r="K202" s="566">
        <v>3.13</v>
      </c>
    </row>
    <row r="203" spans="1:11" x14ac:dyDescent="0.2">
      <c r="A203" s="566" t="s">
        <v>535</v>
      </c>
      <c r="B203" s="566" t="s">
        <v>536</v>
      </c>
      <c r="C203" s="566"/>
      <c r="D203" s="566"/>
      <c r="E203" s="566"/>
      <c r="F203" s="566"/>
      <c r="G203" s="566"/>
      <c r="H203" s="566">
        <v>0.95</v>
      </c>
      <c r="I203" s="566"/>
      <c r="J203" s="566"/>
      <c r="K203" s="566"/>
    </row>
    <row r="204" spans="1:11" x14ac:dyDescent="0.2">
      <c r="A204" s="566"/>
      <c r="B204" s="566"/>
      <c r="C204" s="566"/>
      <c r="D204" s="566" t="s">
        <v>537</v>
      </c>
      <c r="E204" s="566" t="s">
        <v>233</v>
      </c>
      <c r="F204" s="566"/>
      <c r="G204" s="566"/>
      <c r="H204" s="566"/>
      <c r="I204" s="566"/>
      <c r="J204" s="566">
        <v>8.9499999999999993</v>
      </c>
      <c r="K204" s="566">
        <v>7.0000000000000007E-2</v>
      </c>
    </row>
    <row r="205" spans="1:11" x14ac:dyDescent="0.2">
      <c r="A205" s="566" t="s">
        <v>538</v>
      </c>
      <c r="B205" s="566" t="s">
        <v>539</v>
      </c>
      <c r="C205" s="566" t="s">
        <v>231</v>
      </c>
      <c r="D205" s="566"/>
      <c r="E205" s="566"/>
      <c r="F205" s="566"/>
      <c r="G205" s="566"/>
      <c r="H205" s="566">
        <v>0.84</v>
      </c>
      <c r="I205" s="566">
        <v>0.02</v>
      </c>
      <c r="J205" s="566"/>
      <c r="K205" s="566"/>
    </row>
    <row r="206" spans="1:11" x14ac:dyDescent="0.2">
      <c r="A206" s="566"/>
      <c r="B206" s="566"/>
      <c r="C206" s="566"/>
      <c r="D206" s="566" t="s">
        <v>482</v>
      </c>
      <c r="E206" s="566" t="s">
        <v>497</v>
      </c>
      <c r="F206" s="566"/>
      <c r="G206" s="566"/>
      <c r="H206" s="566"/>
      <c r="I206" s="566"/>
      <c r="J206" s="566">
        <v>4.9000000000000004</v>
      </c>
      <c r="K206" s="566">
        <v>2.35</v>
      </c>
    </row>
    <row r="207" spans="1:11" x14ac:dyDescent="0.2">
      <c r="A207" s="566" t="s">
        <v>540</v>
      </c>
      <c r="B207" s="566" t="s">
        <v>541</v>
      </c>
      <c r="C207" s="566" t="s">
        <v>369</v>
      </c>
      <c r="D207" s="566"/>
      <c r="E207" s="566"/>
      <c r="F207" s="566"/>
      <c r="G207" s="566"/>
      <c r="H207" s="566">
        <v>0.14000000000000001</v>
      </c>
      <c r="I207" s="566">
        <v>0.45</v>
      </c>
      <c r="J207" s="566"/>
      <c r="K207" s="566"/>
    </row>
    <row r="208" spans="1:11" x14ac:dyDescent="0.2">
      <c r="A208" s="566"/>
      <c r="B208" s="566"/>
      <c r="C208" s="566"/>
      <c r="D208" s="566" t="s">
        <v>457</v>
      </c>
      <c r="E208" s="566" t="s">
        <v>542</v>
      </c>
      <c r="F208" s="566"/>
      <c r="G208" s="566"/>
      <c r="H208" s="566"/>
      <c r="I208" s="566"/>
      <c r="J208" s="566">
        <v>1.05</v>
      </c>
      <c r="K208" s="566">
        <v>5.15</v>
      </c>
    </row>
    <row r="209" spans="1:11" x14ac:dyDescent="0.2">
      <c r="A209" s="566" t="s">
        <v>543</v>
      </c>
      <c r="B209" s="566" t="s">
        <v>233</v>
      </c>
      <c r="C209" s="566" t="s">
        <v>487</v>
      </c>
      <c r="D209" s="566"/>
      <c r="E209" s="566"/>
      <c r="F209" s="566"/>
      <c r="G209" s="566"/>
      <c r="H209" s="566">
        <v>7.0000000000000007E-2</v>
      </c>
      <c r="I209" s="566">
        <v>0.57999999999999996</v>
      </c>
      <c r="J209" s="566"/>
      <c r="K209" s="566"/>
    </row>
    <row r="210" spans="1:11" x14ac:dyDescent="0.2">
      <c r="A210" s="566"/>
      <c r="B210" s="566"/>
      <c r="C210" s="566"/>
      <c r="D210" s="566" t="s">
        <v>269</v>
      </c>
      <c r="E210" s="566" t="s">
        <v>544</v>
      </c>
      <c r="F210" s="566"/>
      <c r="G210" s="566"/>
      <c r="H210" s="566"/>
      <c r="I210" s="566"/>
      <c r="J210" s="566">
        <v>1.2</v>
      </c>
      <c r="K210" s="566">
        <v>9.8000000000000007</v>
      </c>
    </row>
    <row r="211" spans="1:11" x14ac:dyDescent="0.2">
      <c r="A211" s="566" t="s">
        <v>545</v>
      </c>
      <c r="B211" s="566" t="s">
        <v>352</v>
      </c>
      <c r="C211" s="566" t="s">
        <v>546</v>
      </c>
      <c r="D211" s="566"/>
      <c r="E211" s="566"/>
      <c r="F211" s="566"/>
      <c r="G211" s="566"/>
      <c r="H211" s="566">
        <v>0.17</v>
      </c>
      <c r="I211" s="566">
        <v>1.38</v>
      </c>
      <c r="J211" s="566"/>
      <c r="K211" s="566"/>
    </row>
    <row r="212" spans="1:11" x14ac:dyDescent="0.2">
      <c r="A212" s="566"/>
      <c r="B212" s="566"/>
      <c r="C212" s="566"/>
      <c r="D212" s="566" t="s">
        <v>457</v>
      </c>
      <c r="E212" s="566" t="s">
        <v>259</v>
      </c>
      <c r="F212" s="566"/>
      <c r="G212" s="566"/>
      <c r="H212" s="566"/>
      <c r="I212" s="566"/>
      <c r="J212" s="566">
        <v>1.05</v>
      </c>
      <c r="K212" s="566">
        <v>9.25</v>
      </c>
    </row>
    <row r="213" spans="1:11" x14ac:dyDescent="0.2">
      <c r="A213" s="566" t="s">
        <v>547</v>
      </c>
      <c r="B213" s="566" t="s">
        <v>244</v>
      </c>
      <c r="C213" s="566" t="s">
        <v>357</v>
      </c>
      <c r="D213" s="566"/>
      <c r="E213" s="566"/>
      <c r="F213" s="566"/>
      <c r="G213" s="566"/>
      <c r="H213" s="566">
        <v>0.04</v>
      </c>
      <c r="I213" s="566">
        <v>0.47</v>
      </c>
      <c r="J213" s="566"/>
      <c r="K213" s="566"/>
    </row>
    <row r="214" spans="1:11" x14ac:dyDescent="0.2">
      <c r="A214" s="566"/>
      <c r="B214" s="566"/>
      <c r="C214" s="566"/>
      <c r="D214" s="566" t="s">
        <v>548</v>
      </c>
      <c r="E214" s="566" t="s">
        <v>549</v>
      </c>
      <c r="F214" s="566"/>
      <c r="G214" s="566"/>
      <c r="H214" s="566"/>
      <c r="I214" s="566"/>
      <c r="J214" s="566">
        <v>4.5999999999999996</v>
      </c>
      <c r="K214" s="566">
        <v>1.57</v>
      </c>
    </row>
    <row r="215" spans="1:11" x14ac:dyDescent="0.2">
      <c r="A215" s="566" t="s">
        <v>550</v>
      </c>
      <c r="B215" s="566" t="s">
        <v>551</v>
      </c>
      <c r="C215" s="566"/>
      <c r="D215" s="566"/>
      <c r="E215" s="566"/>
      <c r="F215" s="566"/>
      <c r="G215" s="566"/>
      <c r="H215" s="566">
        <v>0.88</v>
      </c>
      <c r="I215" s="566"/>
      <c r="J215" s="566"/>
      <c r="K215" s="566"/>
    </row>
    <row r="216" spans="1:11" x14ac:dyDescent="0.2">
      <c r="A216" s="566"/>
      <c r="B216" s="566"/>
      <c r="C216" s="566"/>
      <c r="D216" s="566" t="s">
        <v>358</v>
      </c>
      <c r="E216" s="566" t="s">
        <v>248</v>
      </c>
      <c r="F216" s="566"/>
      <c r="G216" s="566"/>
      <c r="H216" s="566"/>
      <c r="I216" s="566"/>
      <c r="J216" s="566">
        <v>7.85</v>
      </c>
      <c r="K216" s="566">
        <v>0.03</v>
      </c>
    </row>
    <row r="217" spans="1:11" x14ac:dyDescent="0.2">
      <c r="A217" s="566" t="s">
        <v>552</v>
      </c>
      <c r="B217" s="566" t="s">
        <v>493</v>
      </c>
      <c r="C217" s="566" t="s">
        <v>267</v>
      </c>
      <c r="D217" s="566"/>
      <c r="E217" s="566"/>
      <c r="F217" s="566"/>
      <c r="G217" s="566"/>
      <c r="H217" s="566">
        <v>0.69</v>
      </c>
      <c r="I217" s="566">
        <v>0.01</v>
      </c>
      <c r="J217" s="566"/>
      <c r="K217" s="566"/>
    </row>
    <row r="218" spans="1:11" x14ac:dyDescent="0.2">
      <c r="A218" s="566"/>
      <c r="B218" s="566"/>
      <c r="C218" s="566"/>
      <c r="D218" s="566" t="s">
        <v>553</v>
      </c>
      <c r="E218" s="566" t="s">
        <v>248</v>
      </c>
      <c r="F218" s="566"/>
      <c r="G218" s="566"/>
      <c r="H218" s="566"/>
      <c r="I218" s="566"/>
      <c r="J218" s="566">
        <v>6.85</v>
      </c>
      <c r="K218" s="566">
        <v>0.03</v>
      </c>
    </row>
    <row r="219" spans="1:11" x14ac:dyDescent="0.2">
      <c r="A219" s="566" t="s">
        <v>554</v>
      </c>
      <c r="B219" s="566" t="s">
        <v>296</v>
      </c>
      <c r="C219" s="566"/>
      <c r="D219" s="566"/>
      <c r="E219" s="566"/>
      <c r="F219" s="566"/>
      <c r="G219" s="566"/>
      <c r="H219" s="566">
        <v>0.68</v>
      </c>
      <c r="I219" s="566"/>
      <c r="J219" s="566"/>
      <c r="K219" s="566"/>
    </row>
    <row r="220" spans="1:11" x14ac:dyDescent="0.2">
      <c r="A220" s="566"/>
      <c r="B220" s="566"/>
      <c r="C220" s="566"/>
      <c r="D220" s="566" t="s">
        <v>555</v>
      </c>
      <c r="E220" s="566" t="s">
        <v>556</v>
      </c>
      <c r="F220" s="566"/>
      <c r="G220" s="566"/>
      <c r="H220" s="566"/>
      <c r="I220" s="566"/>
      <c r="J220" s="566">
        <v>2.27</v>
      </c>
      <c r="K220" s="566">
        <v>0.9</v>
      </c>
    </row>
    <row r="221" spans="1:11" x14ac:dyDescent="0.2">
      <c r="A221" s="566" t="s">
        <v>557</v>
      </c>
      <c r="B221" s="566" t="s">
        <v>237</v>
      </c>
      <c r="C221" s="566" t="s">
        <v>375</v>
      </c>
      <c r="D221" s="566"/>
      <c r="E221" s="566"/>
      <c r="F221" s="566"/>
      <c r="G221" s="566"/>
      <c r="H221" s="566">
        <v>0</v>
      </c>
      <c r="I221" s="566">
        <v>0.27</v>
      </c>
      <c r="J221" s="566"/>
      <c r="K221" s="566"/>
    </row>
    <row r="222" spans="1:11" x14ac:dyDescent="0.2">
      <c r="A222" s="566"/>
      <c r="B222" s="566"/>
      <c r="C222" s="566"/>
      <c r="D222" s="566" t="s">
        <v>375</v>
      </c>
      <c r="E222" s="566" t="s">
        <v>476</v>
      </c>
      <c r="F222" s="566"/>
      <c r="G222" s="566"/>
      <c r="H222" s="566"/>
      <c r="I222" s="566"/>
      <c r="J222" s="566">
        <v>0.27</v>
      </c>
      <c r="K222" s="566">
        <v>6.6</v>
      </c>
    </row>
    <row r="223" spans="1:11" x14ac:dyDescent="0.2">
      <c r="A223" s="566" t="s">
        <v>558</v>
      </c>
      <c r="B223" s="566" t="s">
        <v>378</v>
      </c>
      <c r="C223" s="566" t="s">
        <v>457</v>
      </c>
      <c r="D223" s="566"/>
      <c r="E223" s="566"/>
      <c r="F223" s="566"/>
      <c r="G223" s="566"/>
      <c r="H223" s="566">
        <v>0.08</v>
      </c>
      <c r="I223" s="566">
        <v>1.05</v>
      </c>
      <c r="J223" s="566"/>
      <c r="K223" s="566"/>
    </row>
    <row r="224" spans="1:11" x14ac:dyDescent="0.2">
      <c r="A224" s="566"/>
      <c r="B224" s="566"/>
      <c r="C224" s="566"/>
      <c r="D224" s="566" t="s">
        <v>375</v>
      </c>
      <c r="E224" s="566" t="s">
        <v>559</v>
      </c>
      <c r="F224" s="566"/>
      <c r="G224" s="566"/>
      <c r="H224" s="566"/>
      <c r="I224" s="566"/>
      <c r="J224" s="566">
        <v>0.27</v>
      </c>
      <c r="K224" s="566">
        <v>16.45</v>
      </c>
    </row>
    <row r="225" spans="1:11" x14ac:dyDescent="0.2">
      <c r="A225" s="566" t="s">
        <v>560</v>
      </c>
      <c r="B225" s="566" t="s">
        <v>237</v>
      </c>
      <c r="C225" s="566" t="s">
        <v>222</v>
      </c>
      <c r="D225" s="566"/>
      <c r="E225" s="566"/>
      <c r="F225" s="566"/>
      <c r="G225" s="566"/>
      <c r="H225" s="566">
        <v>0</v>
      </c>
      <c r="I225" s="566">
        <v>2.2400000000000002</v>
      </c>
      <c r="J225" s="566"/>
      <c r="K225" s="566"/>
    </row>
    <row r="226" spans="1:11" x14ac:dyDescent="0.2">
      <c r="A226" s="566"/>
      <c r="B226" s="566"/>
      <c r="C226" s="566"/>
      <c r="D226" s="566" t="s">
        <v>241</v>
      </c>
      <c r="E226" s="566" t="s">
        <v>561</v>
      </c>
      <c r="F226" s="566"/>
      <c r="G226" s="566"/>
      <c r="H226" s="566"/>
      <c r="I226" s="566"/>
      <c r="J226" s="566">
        <v>0.13</v>
      </c>
      <c r="K226" s="566">
        <v>22.75</v>
      </c>
    </row>
    <row r="227" spans="1:11" x14ac:dyDescent="0.2">
      <c r="A227" s="566" t="s">
        <v>562</v>
      </c>
      <c r="B227" s="566" t="s">
        <v>244</v>
      </c>
      <c r="C227" s="566" t="s">
        <v>440</v>
      </c>
      <c r="D227" s="566"/>
      <c r="E227" s="566"/>
      <c r="F227" s="566"/>
      <c r="G227" s="566"/>
      <c r="H227" s="566">
        <v>0.04</v>
      </c>
      <c r="I227" s="566">
        <v>2.31</v>
      </c>
      <c r="J227" s="566"/>
      <c r="K227" s="566"/>
    </row>
    <row r="228" spans="1:11" x14ac:dyDescent="0.2">
      <c r="A228" s="566"/>
      <c r="B228" s="566"/>
      <c r="C228" s="566"/>
      <c r="D228" s="566" t="s">
        <v>421</v>
      </c>
      <c r="E228" s="566" t="s">
        <v>563</v>
      </c>
      <c r="F228" s="566"/>
      <c r="G228" s="566"/>
      <c r="H228" s="566"/>
      <c r="I228" s="566"/>
      <c r="J228" s="566">
        <v>1</v>
      </c>
      <c r="K228" s="566">
        <v>28.8</v>
      </c>
    </row>
    <row r="229" spans="1:11" x14ac:dyDescent="0.2">
      <c r="A229" s="566" t="s">
        <v>564</v>
      </c>
      <c r="B229" s="566" t="s">
        <v>367</v>
      </c>
      <c r="C229" s="566" t="s">
        <v>407</v>
      </c>
      <c r="D229" s="566"/>
      <c r="E229" s="566"/>
      <c r="F229" s="566"/>
      <c r="G229" s="566"/>
      <c r="H229" s="566">
        <v>0.16</v>
      </c>
      <c r="I229" s="566">
        <v>3.45</v>
      </c>
      <c r="J229" s="566"/>
      <c r="K229" s="566"/>
    </row>
    <row r="230" spans="1:11" x14ac:dyDescent="0.2">
      <c r="A230" s="566"/>
      <c r="B230" s="566"/>
      <c r="C230" s="566"/>
      <c r="D230" s="566" t="s">
        <v>269</v>
      </c>
      <c r="E230" s="566" t="s">
        <v>565</v>
      </c>
      <c r="F230" s="566"/>
      <c r="G230" s="566"/>
      <c r="H230" s="566"/>
      <c r="I230" s="566"/>
      <c r="J230" s="566">
        <v>1.2</v>
      </c>
      <c r="K230" s="566">
        <v>35.950000000000003</v>
      </c>
    </row>
    <row r="231" spans="1:11" x14ac:dyDescent="0.2">
      <c r="A231" s="566" t="s">
        <v>566</v>
      </c>
      <c r="B231" s="566" t="s">
        <v>378</v>
      </c>
      <c r="C231" s="566" t="s">
        <v>567</v>
      </c>
      <c r="D231" s="566"/>
      <c r="E231" s="566"/>
      <c r="F231" s="566"/>
      <c r="G231" s="566"/>
      <c r="H231" s="566">
        <v>0.08</v>
      </c>
      <c r="I231" s="566">
        <v>3.74</v>
      </c>
      <c r="J231" s="566"/>
      <c r="K231" s="566"/>
    </row>
    <row r="232" spans="1:11" x14ac:dyDescent="0.2">
      <c r="A232" s="566"/>
      <c r="B232" s="566"/>
      <c r="C232" s="566"/>
      <c r="D232" s="566" t="s">
        <v>375</v>
      </c>
      <c r="E232" s="566" t="s">
        <v>568</v>
      </c>
      <c r="F232" s="566"/>
      <c r="G232" s="566"/>
      <c r="H232" s="566"/>
      <c r="I232" s="566"/>
      <c r="J232" s="566">
        <v>0.27</v>
      </c>
      <c r="K232" s="566">
        <v>37.450000000000003</v>
      </c>
    </row>
    <row r="233" spans="1:11" x14ac:dyDescent="0.2">
      <c r="A233" s="566" t="s">
        <v>569</v>
      </c>
      <c r="B233" s="566"/>
      <c r="C233" s="566" t="s">
        <v>504</v>
      </c>
      <c r="D233" s="566"/>
      <c r="E233" s="566"/>
      <c r="F233" s="566"/>
      <c r="G233" s="566"/>
      <c r="H233" s="566"/>
      <c r="I233" s="566">
        <v>3.75</v>
      </c>
      <c r="J233" s="566"/>
      <c r="K233" s="566"/>
    </row>
    <row r="234" spans="1:11" x14ac:dyDescent="0.2">
      <c r="A234" s="566"/>
      <c r="B234" s="566"/>
      <c r="C234" s="566"/>
      <c r="D234" s="566" t="s">
        <v>237</v>
      </c>
      <c r="E234" s="566" t="s">
        <v>570</v>
      </c>
      <c r="F234" s="566"/>
      <c r="G234" s="566"/>
      <c r="H234" s="566"/>
      <c r="I234" s="566"/>
      <c r="J234" s="566">
        <v>0</v>
      </c>
      <c r="K234" s="566">
        <v>34.549999999999997</v>
      </c>
    </row>
    <row r="235" spans="1:11" x14ac:dyDescent="0.2">
      <c r="A235" s="566" t="s">
        <v>571</v>
      </c>
      <c r="B235" s="566"/>
      <c r="C235" s="566" t="s">
        <v>572</v>
      </c>
      <c r="D235" s="566"/>
      <c r="E235" s="566"/>
      <c r="F235" s="566"/>
      <c r="G235" s="566"/>
      <c r="H235" s="566"/>
      <c r="I235" s="566">
        <v>3.16</v>
      </c>
      <c r="J235" s="566"/>
      <c r="K235" s="566"/>
    </row>
    <row r="236" spans="1:11" x14ac:dyDescent="0.2">
      <c r="A236" s="566"/>
      <c r="B236" s="566"/>
      <c r="C236" s="566"/>
      <c r="D236" s="566" t="s">
        <v>237</v>
      </c>
      <c r="E236" s="566" t="s">
        <v>573</v>
      </c>
      <c r="F236" s="566"/>
      <c r="G236" s="566"/>
      <c r="H236" s="566"/>
      <c r="I236" s="566"/>
      <c r="J236" s="566">
        <v>0</v>
      </c>
      <c r="K236" s="566">
        <v>25.75</v>
      </c>
    </row>
    <row r="237" spans="1:11" x14ac:dyDescent="0.2">
      <c r="A237" s="566" t="s">
        <v>574</v>
      </c>
      <c r="B237" s="566"/>
      <c r="C237" s="566" t="s">
        <v>575</v>
      </c>
      <c r="D237" s="566"/>
      <c r="E237" s="566"/>
      <c r="F237" s="566"/>
      <c r="G237" s="566"/>
      <c r="H237" s="566"/>
      <c r="I237" s="566">
        <v>1.99</v>
      </c>
      <c r="J237" s="566"/>
      <c r="K237" s="566"/>
    </row>
    <row r="238" spans="1:11" x14ac:dyDescent="0.2">
      <c r="A238" s="566"/>
      <c r="B238" s="566"/>
      <c r="C238" s="566"/>
      <c r="D238" s="566" t="s">
        <v>248</v>
      </c>
      <c r="E238" s="566" t="s">
        <v>475</v>
      </c>
      <c r="F238" s="566"/>
      <c r="G238" s="566"/>
      <c r="H238" s="566"/>
      <c r="I238" s="566"/>
      <c r="J238" s="566">
        <v>0.03</v>
      </c>
      <c r="K238" s="566">
        <v>13.75</v>
      </c>
    </row>
    <row r="239" spans="1:11" x14ac:dyDescent="0.2">
      <c r="A239" s="566" t="s">
        <v>576</v>
      </c>
      <c r="B239" s="566" t="s">
        <v>267</v>
      </c>
      <c r="C239" s="566" t="s">
        <v>255</v>
      </c>
      <c r="D239" s="566"/>
      <c r="E239" s="566"/>
      <c r="F239" s="566"/>
      <c r="G239" s="566"/>
      <c r="H239" s="566">
        <v>0.01</v>
      </c>
      <c r="I239" s="566">
        <v>0.76</v>
      </c>
      <c r="J239" s="566"/>
      <c r="K239" s="566"/>
    </row>
    <row r="240" spans="1:11" x14ac:dyDescent="0.2">
      <c r="A240" s="566"/>
      <c r="B240" s="566"/>
      <c r="C240" s="566"/>
      <c r="D240" s="566" t="s">
        <v>461</v>
      </c>
      <c r="E240" s="566" t="s">
        <v>349</v>
      </c>
      <c r="F240" s="566"/>
      <c r="G240" s="566"/>
      <c r="H240" s="566"/>
      <c r="I240" s="566"/>
      <c r="J240" s="566">
        <v>3</v>
      </c>
      <c r="K240" s="566">
        <v>7.5</v>
      </c>
    </row>
    <row r="241" spans="1:11" x14ac:dyDescent="0.2">
      <c r="A241" s="566" t="s">
        <v>577</v>
      </c>
      <c r="B241" s="566" t="s">
        <v>578</v>
      </c>
      <c r="C241" s="566" t="s">
        <v>579</v>
      </c>
      <c r="D241" s="566"/>
      <c r="E241" s="566"/>
      <c r="F241" s="566"/>
      <c r="G241" s="566"/>
      <c r="H241" s="566">
        <v>0.59</v>
      </c>
      <c r="I241" s="566">
        <v>0.74</v>
      </c>
      <c r="J241" s="566"/>
      <c r="K241" s="566"/>
    </row>
    <row r="242" spans="1:11" x14ac:dyDescent="0.2">
      <c r="A242" s="566"/>
      <c r="B242" s="566"/>
      <c r="C242" s="566"/>
      <c r="D242" s="566" t="s">
        <v>308</v>
      </c>
      <c r="E242" s="566" t="s">
        <v>580</v>
      </c>
      <c r="F242" s="566"/>
      <c r="G242" s="566"/>
      <c r="H242" s="566"/>
      <c r="I242" s="566"/>
      <c r="J242" s="566">
        <v>3.35</v>
      </c>
      <c r="K242" s="566">
        <v>11.45</v>
      </c>
    </row>
    <row r="243" spans="1:11" x14ac:dyDescent="0.2">
      <c r="A243" s="566" t="s">
        <v>581</v>
      </c>
      <c r="B243" s="566" t="s">
        <v>378</v>
      </c>
      <c r="C243" s="566" t="s">
        <v>467</v>
      </c>
      <c r="D243" s="566"/>
      <c r="E243" s="566"/>
      <c r="F243" s="566"/>
      <c r="G243" s="566"/>
      <c r="H243" s="566">
        <v>0.08</v>
      </c>
      <c r="I243" s="566">
        <v>1.55</v>
      </c>
      <c r="J243" s="566"/>
      <c r="K243" s="566"/>
    </row>
    <row r="244" spans="1:11" x14ac:dyDescent="0.2">
      <c r="A244" s="566"/>
      <c r="B244" s="566"/>
      <c r="C244" s="566"/>
      <c r="D244" s="566" t="s">
        <v>375</v>
      </c>
      <c r="E244" s="566" t="s">
        <v>582</v>
      </c>
      <c r="F244" s="566"/>
      <c r="G244" s="566"/>
      <c r="H244" s="566"/>
      <c r="I244" s="566"/>
      <c r="J244" s="566">
        <v>0.27</v>
      </c>
      <c r="K244" s="566">
        <v>14.85</v>
      </c>
    </row>
    <row r="245" spans="1:11" x14ac:dyDescent="0.2">
      <c r="A245" s="566" t="s">
        <v>583</v>
      </c>
      <c r="B245" s="566"/>
      <c r="C245" s="566" t="s">
        <v>584</v>
      </c>
      <c r="D245" s="566"/>
      <c r="E245" s="566"/>
      <c r="F245" s="566"/>
      <c r="G245" s="566"/>
      <c r="H245" s="566"/>
      <c r="I245" s="566">
        <v>1.42</v>
      </c>
      <c r="J245" s="566"/>
      <c r="K245" s="566"/>
    </row>
    <row r="246" spans="1:11" x14ac:dyDescent="0.2">
      <c r="A246" s="566"/>
      <c r="B246" s="566"/>
      <c r="C246" s="566"/>
      <c r="D246" s="566" t="s">
        <v>241</v>
      </c>
      <c r="E246" s="566" t="s">
        <v>585</v>
      </c>
      <c r="F246" s="566"/>
      <c r="G246" s="566"/>
      <c r="H246" s="566"/>
      <c r="I246" s="566"/>
      <c r="J246" s="566">
        <v>0.13</v>
      </c>
      <c r="K246" s="566">
        <v>14.15</v>
      </c>
    </row>
    <row r="247" spans="1:11" x14ac:dyDescent="0.2">
      <c r="A247" s="566" t="s">
        <v>586</v>
      </c>
      <c r="B247" s="566" t="s">
        <v>244</v>
      </c>
      <c r="C247" s="566" t="s">
        <v>587</v>
      </c>
      <c r="D247" s="566"/>
      <c r="E247" s="566"/>
      <c r="F247" s="566"/>
      <c r="G247" s="566"/>
      <c r="H247" s="566">
        <v>0.04</v>
      </c>
      <c r="I247" s="566">
        <v>1.41</v>
      </c>
      <c r="J247" s="566"/>
      <c r="K247" s="566"/>
    </row>
    <row r="248" spans="1:11" x14ac:dyDescent="0.2">
      <c r="A248" s="566"/>
      <c r="B248" s="566"/>
      <c r="C248" s="566"/>
      <c r="D248" s="566" t="s">
        <v>339</v>
      </c>
      <c r="E248" s="566" t="s">
        <v>232</v>
      </c>
      <c r="F248" s="566"/>
      <c r="G248" s="566"/>
      <c r="H248" s="566"/>
      <c r="I248" s="566"/>
      <c r="J248" s="566">
        <v>0.8</v>
      </c>
      <c r="K248" s="566">
        <v>11.2</v>
      </c>
    </row>
    <row r="249" spans="1:11" x14ac:dyDescent="0.2">
      <c r="A249" s="566" t="s">
        <v>588</v>
      </c>
      <c r="B249" s="566" t="s">
        <v>311</v>
      </c>
      <c r="C249" s="566" t="s">
        <v>589</v>
      </c>
      <c r="D249" s="566"/>
      <c r="E249" s="566"/>
      <c r="F249" s="566"/>
      <c r="G249" s="566"/>
      <c r="H249" s="566">
        <v>0.12</v>
      </c>
      <c r="I249" s="566">
        <v>0.83</v>
      </c>
      <c r="J249" s="566"/>
      <c r="K249" s="566"/>
    </row>
    <row r="250" spans="1:11" x14ac:dyDescent="0.2">
      <c r="A250" s="566"/>
      <c r="B250" s="566"/>
      <c r="C250" s="566"/>
      <c r="D250" s="566" t="s">
        <v>530</v>
      </c>
      <c r="E250" s="566" t="s">
        <v>590</v>
      </c>
      <c r="F250" s="566"/>
      <c r="G250" s="566"/>
      <c r="H250" s="566"/>
      <c r="I250" s="566"/>
      <c r="J250" s="566">
        <v>2.7</v>
      </c>
      <c r="K250" s="566">
        <v>2.77</v>
      </c>
    </row>
    <row r="251" spans="1:11" x14ac:dyDescent="0.2">
      <c r="A251" s="566" t="s">
        <v>591</v>
      </c>
      <c r="B251" s="566" t="s">
        <v>363</v>
      </c>
      <c r="C251" s="566" t="s">
        <v>237</v>
      </c>
      <c r="D251" s="566"/>
      <c r="E251" s="566"/>
      <c r="F251" s="566"/>
      <c r="G251" s="566"/>
      <c r="H251" s="566">
        <v>0.42</v>
      </c>
      <c r="I251" s="566">
        <v>0</v>
      </c>
      <c r="J251" s="566"/>
      <c r="K251" s="566"/>
    </row>
    <row r="252" spans="1:11" x14ac:dyDescent="0.2">
      <c r="A252" s="566"/>
      <c r="B252" s="566"/>
      <c r="C252" s="566"/>
      <c r="D252" s="566" t="s">
        <v>592</v>
      </c>
      <c r="E252" s="566" t="s">
        <v>331</v>
      </c>
      <c r="F252" s="566"/>
      <c r="G252" s="566"/>
      <c r="H252" s="566"/>
      <c r="I252" s="566"/>
      <c r="J252" s="566">
        <v>3.65</v>
      </c>
      <c r="K252" s="566">
        <v>0.33</v>
      </c>
    </row>
    <row r="253" spans="1:11" x14ac:dyDescent="0.2">
      <c r="A253" s="566" t="s">
        <v>593</v>
      </c>
      <c r="B253" s="566" t="s">
        <v>282</v>
      </c>
      <c r="C253" s="566" t="s">
        <v>227</v>
      </c>
      <c r="D253" s="566"/>
      <c r="E253" s="566"/>
      <c r="F253" s="566"/>
      <c r="G253" s="566"/>
      <c r="H253" s="566">
        <v>0.31</v>
      </c>
      <c r="I253" s="566">
        <v>0.1</v>
      </c>
      <c r="J253" s="566"/>
      <c r="K253" s="566"/>
    </row>
    <row r="254" spans="1:11" x14ac:dyDescent="0.2">
      <c r="A254" s="566"/>
      <c r="B254" s="566"/>
      <c r="C254" s="566"/>
      <c r="D254" s="566" t="s">
        <v>594</v>
      </c>
      <c r="E254" s="566" t="s">
        <v>331</v>
      </c>
      <c r="F254" s="566"/>
      <c r="G254" s="566"/>
      <c r="H254" s="566"/>
      <c r="I254" s="566"/>
      <c r="J254" s="566">
        <v>10.15</v>
      </c>
      <c r="K254" s="566">
        <v>0.33</v>
      </c>
    </row>
    <row r="255" spans="1:11" x14ac:dyDescent="0.2">
      <c r="A255" s="566" t="s">
        <v>595</v>
      </c>
      <c r="B255" s="566" t="s">
        <v>596</v>
      </c>
      <c r="C255" s="566"/>
      <c r="D255" s="566"/>
      <c r="E255" s="566"/>
      <c r="F255" s="566"/>
      <c r="G255" s="566"/>
      <c r="H255" s="566">
        <v>1.72</v>
      </c>
      <c r="I255" s="566"/>
      <c r="J255" s="566"/>
      <c r="K255" s="566"/>
    </row>
    <row r="256" spans="1:11" x14ac:dyDescent="0.2">
      <c r="A256" s="566"/>
      <c r="B256" s="566"/>
      <c r="C256" s="566"/>
      <c r="D256" s="566" t="s">
        <v>264</v>
      </c>
      <c r="E256" s="566" t="s">
        <v>248</v>
      </c>
      <c r="F256" s="566"/>
      <c r="G256" s="566"/>
      <c r="H256" s="566"/>
      <c r="I256" s="566"/>
      <c r="J256" s="566">
        <v>13.35</v>
      </c>
      <c r="K256" s="566">
        <v>0.03</v>
      </c>
    </row>
    <row r="257" spans="1:11" x14ac:dyDescent="0.2">
      <c r="A257" s="566" t="s">
        <v>597</v>
      </c>
      <c r="B257" s="566" t="s">
        <v>536</v>
      </c>
      <c r="C257" s="566" t="s">
        <v>267</v>
      </c>
      <c r="D257" s="566"/>
      <c r="E257" s="566"/>
      <c r="F257" s="566"/>
      <c r="G257" s="566"/>
      <c r="H257" s="566">
        <v>0.95</v>
      </c>
      <c r="I257" s="566">
        <v>0.01</v>
      </c>
      <c r="J257" s="566"/>
      <c r="K257" s="566"/>
    </row>
    <row r="258" spans="1:11" x14ac:dyDescent="0.2">
      <c r="A258" s="566"/>
      <c r="B258" s="566"/>
      <c r="C258" s="566"/>
      <c r="D258" s="566" t="s">
        <v>598</v>
      </c>
      <c r="E258" s="566" t="s">
        <v>248</v>
      </c>
      <c r="F258" s="566"/>
      <c r="G258" s="566"/>
      <c r="H258" s="566"/>
      <c r="I258" s="566"/>
      <c r="J258" s="566">
        <v>11.55</v>
      </c>
      <c r="K258" s="566">
        <v>0.03</v>
      </c>
    </row>
    <row r="259" spans="1:11" x14ac:dyDescent="0.2">
      <c r="A259" s="566" t="s">
        <v>599</v>
      </c>
      <c r="B259" s="566" t="s">
        <v>600</v>
      </c>
      <c r="C259" s="566"/>
      <c r="D259" s="566"/>
      <c r="E259" s="566"/>
      <c r="F259" s="566"/>
      <c r="G259" s="566"/>
      <c r="H259" s="566">
        <v>1.36</v>
      </c>
      <c r="I259" s="566"/>
      <c r="J259" s="566"/>
      <c r="K259" s="566"/>
    </row>
    <row r="260" spans="1:11" x14ac:dyDescent="0.2">
      <c r="A260" s="566"/>
      <c r="B260" s="566"/>
      <c r="C260" s="566"/>
      <c r="D260" s="566" t="s">
        <v>259</v>
      </c>
      <c r="E260" s="566" t="s">
        <v>248</v>
      </c>
      <c r="F260" s="566"/>
      <c r="G260" s="566"/>
      <c r="H260" s="566"/>
      <c r="I260" s="566"/>
      <c r="J260" s="566">
        <v>9.25</v>
      </c>
      <c r="K260" s="566">
        <v>0.03</v>
      </c>
    </row>
    <row r="261" spans="1:11" x14ac:dyDescent="0.2">
      <c r="A261" s="566" t="s">
        <v>601</v>
      </c>
      <c r="B261" s="566" t="s">
        <v>326</v>
      </c>
      <c r="C261" s="566" t="s">
        <v>267</v>
      </c>
      <c r="D261" s="566"/>
      <c r="E261" s="566"/>
      <c r="F261" s="566"/>
      <c r="G261" s="566"/>
      <c r="H261" s="566">
        <v>0.49</v>
      </c>
      <c r="I261" s="566">
        <v>0.01</v>
      </c>
      <c r="J261" s="566"/>
      <c r="K261" s="566"/>
    </row>
    <row r="262" spans="1:11" x14ac:dyDescent="0.2">
      <c r="A262" s="566"/>
      <c r="B262" s="566"/>
      <c r="C262" s="566"/>
      <c r="D262" s="566" t="s">
        <v>263</v>
      </c>
      <c r="E262" s="566" t="s">
        <v>407</v>
      </c>
      <c r="F262" s="566"/>
      <c r="G262" s="566"/>
      <c r="H262" s="566"/>
      <c r="I262" s="566"/>
      <c r="J262" s="566">
        <v>1.63</v>
      </c>
      <c r="K262" s="566">
        <v>3.45</v>
      </c>
    </row>
    <row r="263" spans="1:11" x14ac:dyDescent="0.2">
      <c r="A263" s="566" t="s">
        <v>602</v>
      </c>
      <c r="B263" s="566" t="s">
        <v>237</v>
      </c>
      <c r="C263" s="566" t="s">
        <v>296</v>
      </c>
      <c r="D263" s="566"/>
      <c r="E263" s="566"/>
      <c r="F263" s="566"/>
      <c r="G263" s="566"/>
      <c r="H263" s="566">
        <v>0</v>
      </c>
      <c r="I263" s="566">
        <v>0.68</v>
      </c>
      <c r="J263" s="566"/>
      <c r="K263" s="566"/>
    </row>
    <row r="264" spans="1:11" x14ac:dyDescent="0.2">
      <c r="A264" s="566"/>
      <c r="B264" s="566"/>
      <c r="C264" s="566"/>
      <c r="D264" s="566" t="s">
        <v>603</v>
      </c>
      <c r="E264" s="566" t="s">
        <v>604</v>
      </c>
      <c r="F264" s="566"/>
      <c r="G264" s="566"/>
      <c r="H264" s="566"/>
      <c r="I264" s="566"/>
      <c r="J264" s="566">
        <v>1.37</v>
      </c>
      <c r="K264" s="566">
        <v>6.9</v>
      </c>
    </row>
    <row r="265" spans="1:11" x14ac:dyDescent="0.2">
      <c r="A265" s="566" t="s">
        <v>605</v>
      </c>
      <c r="B265" s="566" t="s">
        <v>410</v>
      </c>
      <c r="C265" s="566" t="s">
        <v>271</v>
      </c>
      <c r="D265" s="566"/>
      <c r="E265" s="566"/>
      <c r="F265" s="566"/>
      <c r="G265" s="566"/>
      <c r="H265" s="566">
        <v>0.41</v>
      </c>
      <c r="I265" s="566">
        <v>0.7</v>
      </c>
      <c r="J265" s="566"/>
      <c r="K265" s="566"/>
    </row>
    <row r="266" spans="1:11" x14ac:dyDescent="0.2">
      <c r="A266" s="566"/>
      <c r="B266" s="566"/>
      <c r="C266" s="566"/>
      <c r="D266" s="566" t="s">
        <v>349</v>
      </c>
      <c r="E266" s="566" t="s">
        <v>606</v>
      </c>
      <c r="F266" s="566"/>
      <c r="G266" s="566"/>
      <c r="H266" s="566"/>
      <c r="I266" s="566"/>
      <c r="J266" s="566">
        <v>7.5</v>
      </c>
      <c r="K266" s="566">
        <v>2.33</v>
      </c>
    </row>
    <row r="267" spans="1:11" x14ac:dyDescent="0.2">
      <c r="A267" s="566" t="s">
        <v>607</v>
      </c>
      <c r="B267" s="566" t="s">
        <v>608</v>
      </c>
      <c r="C267" s="566" t="s">
        <v>237</v>
      </c>
      <c r="D267" s="566"/>
      <c r="E267" s="566"/>
      <c r="F267" s="566"/>
      <c r="G267" s="566"/>
      <c r="H267" s="566">
        <v>1.0900000000000001</v>
      </c>
      <c r="I267" s="566">
        <v>0</v>
      </c>
      <c r="J267" s="566"/>
      <c r="K267" s="566"/>
    </row>
    <row r="268" spans="1:11" x14ac:dyDescent="0.2">
      <c r="A268" s="566"/>
      <c r="B268" s="566"/>
      <c r="C268" s="566"/>
      <c r="D268" s="566" t="s">
        <v>609</v>
      </c>
      <c r="E268" s="566" t="s">
        <v>610</v>
      </c>
      <c r="F268" s="566"/>
      <c r="G268" s="566"/>
      <c r="H268" s="566"/>
      <c r="I268" s="566"/>
      <c r="J268" s="566">
        <v>10.6</v>
      </c>
      <c r="K268" s="566">
        <v>1.67</v>
      </c>
    </row>
    <row r="269" spans="1:11" x14ac:dyDescent="0.2">
      <c r="A269" s="566" t="s">
        <v>611</v>
      </c>
      <c r="B269" s="566" t="s">
        <v>612</v>
      </c>
      <c r="C269" s="566" t="s">
        <v>613</v>
      </c>
      <c r="D269" s="566"/>
      <c r="E269" s="566"/>
      <c r="F269" s="566"/>
      <c r="G269" s="566"/>
      <c r="H269" s="566">
        <v>1.03</v>
      </c>
      <c r="I269" s="566">
        <v>0.5</v>
      </c>
      <c r="J269" s="566"/>
      <c r="K269" s="566"/>
    </row>
    <row r="270" spans="1:11" x14ac:dyDescent="0.2">
      <c r="A270" s="566"/>
      <c r="B270" s="566"/>
      <c r="C270" s="566"/>
      <c r="D270" s="566" t="s">
        <v>473</v>
      </c>
      <c r="E270" s="566" t="s">
        <v>614</v>
      </c>
      <c r="F270" s="566"/>
      <c r="G270" s="566"/>
      <c r="H270" s="566"/>
      <c r="I270" s="566"/>
      <c r="J270" s="566">
        <v>5.45</v>
      </c>
      <c r="K270" s="566">
        <v>3.95</v>
      </c>
    </row>
    <row r="271" spans="1:11" x14ac:dyDescent="0.2">
      <c r="A271" s="566" t="s">
        <v>615</v>
      </c>
      <c r="B271" s="566" t="s">
        <v>381</v>
      </c>
      <c r="C271" s="566" t="s">
        <v>616</v>
      </c>
      <c r="D271" s="566"/>
      <c r="E271" s="566"/>
      <c r="F271" s="566"/>
      <c r="G271" s="566"/>
      <c r="H271" s="566">
        <v>0.06</v>
      </c>
      <c r="I271" s="566">
        <v>0.28999999999999998</v>
      </c>
      <c r="J271" s="566"/>
      <c r="K271" s="566"/>
    </row>
    <row r="272" spans="1:11" x14ac:dyDescent="0.2">
      <c r="A272" s="566"/>
      <c r="B272" s="566"/>
      <c r="C272" s="566"/>
      <c r="D272" s="566" t="s">
        <v>613</v>
      </c>
      <c r="E272" s="566" t="s">
        <v>272</v>
      </c>
      <c r="F272" s="566"/>
      <c r="G272" s="566"/>
      <c r="H272" s="566"/>
      <c r="I272" s="566"/>
      <c r="J272" s="566">
        <v>0.5</v>
      </c>
      <c r="K272" s="566">
        <v>7.4</v>
      </c>
    </row>
    <row r="273" spans="1:11" x14ac:dyDescent="0.2">
      <c r="A273" s="566" t="s">
        <v>617</v>
      </c>
      <c r="B273" s="566" t="s">
        <v>244</v>
      </c>
      <c r="C273" s="566" t="s">
        <v>618</v>
      </c>
      <c r="D273" s="566"/>
      <c r="E273" s="566"/>
      <c r="F273" s="566"/>
      <c r="G273" s="566"/>
      <c r="H273" s="566">
        <v>0.04</v>
      </c>
      <c r="I273" s="566">
        <v>1.19</v>
      </c>
      <c r="J273" s="566"/>
      <c r="K273" s="566"/>
    </row>
    <row r="274" spans="1:11" x14ac:dyDescent="0.2">
      <c r="A274" s="566"/>
      <c r="B274" s="566"/>
      <c r="C274" s="566"/>
      <c r="D274" s="566" t="s">
        <v>396</v>
      </c>
      <c r="E274" s="566" t="s">
        <v>619</v>
      </c>
      <c r="F274" s="566"/>
      <c r="G274" s="566"/>
      <c r="H274" s="566"/>
      <c r="I274" s="566"/>
      <c r="J274" s="566">
        <v>4.25</v>
      </c>
      <c r="K274" s="566">
        <v>9.15</v>
      </c>
    </row>
    <row r="275" spans="1:11" x14ac:dyDescent="0.2">
      <c r="A275" s="566" t="s">
        <v>620</v>
      </c>
      <c r="B275" s="566" t="s">
        <v>288</v>
      </c>
      <c r="C275" s="566" t="s">
        <v>389</v>
      </c>
      <c r="D275" s="566"/>
      <c r="E275" s="566"/>
      <c r="F275" s="566"/>
      <c r="G275" s="566"/>
      <c r="H275" s="566">
        <v>0.81</v>
      </c>
      <c r="I275" s="566">
        <v>0.64</v>
      </c>
      <c r="J275" s="566"/>
      <c r="K275" s="566"/>
    </row>
    <row r="276" spans="1:11" x14ac:dyDescent="0.2">
      <c r="A276" s="566"/>
      <c r="B276" s="566"/>
      <c r="C276" s="566"/>
      <c r="D276" s="566" t="s">
        <v>621</v>
      </c>
      <c r="E276" s="566" t="s">
        <v>622</v>
      </c>
      <c r="F276" s="566"/>
      <c r="G276" s="566"/>
      <c r="H276" s="566"/>
      <c r="I276" s="566"/>
      <c r="J276" s="566">
        <v>7.2</v>
      </c>
      <c r="K276" s="566">
        <v>4.3</v>
      </c>
    </row>
    <row r="277" spans="1:11" x14ac:dyDescent="0.2">
      <c r="A277" s="566" t="s">
        <v>623</v>
      </c>
      <c r="B277" s="566" t="s">
        <v>239</v>
      </c>
      <c r="C277" s="566" t="s">
        <v>624</v>
      </c>
      <c r="D277" s="566"/>
      <c r="E277" s="566"/>
      <c r="F277" s="566"/>
      <c r="G277" s="566"/>
      <c r="H277" s="566">
        <v>0.63</v>
      </c>
      <c r="I277" s="566">
        <v>0.22</v>
      </c>
      <c r="J277" s="566"/>
      <c r="K277" s="566"/>
    </row>
    <row r="278" spans="1:11" x14ac:dyDescent="0.2">
      <c r="A278" s="566"/>
      <c r="B278" s="566"/>
      <c r="C278" s="566"/>
      <c r="D278" s="566" t="s">
        <v>625</v>
      </c>
      <c r="E278" s="566" t="s">
        <v>283</v>
      </c>
      <c r="F278" s="566"/>
      <c r="G278" s="566"/>
      <c r="H278" s="566"/>
      <c r="I278" s="566"/>
      <c r="J278" s="566">
        <v>7.8</v>
      </c>
      <c r="K278" s="566">
        <v>0.73</v>
      </c>
    </row>
    <row r="279" spans="1:11" x14ac:dyDescent="0.2">
      <c r="A279" s="566" t="s">
        <v>626</v>
      </c>
      <c r="B279" s="566" t="s">
        <v>627</v>
      </c>
      <c r="C279" s="566"/>
      <c r="D279" s="566"/>
      <c r="E279" s="566"/>
      <c r="F279" s="566"/>
      <c r="G279" s="566"/>
      <c r="H279" s="566">
        <v>0.93</v>
      </c>
      <c r="I279" s="566"/>
      <c r="J279" s="566"/>
      <c r="K279" s="566"/>
    </row>
    <row r="280" spans="1:11" x14ac:dyDescent="0.2">
      <c r="A280" s="566"/>
      <c r="B280" s="566"/>
      <c r="C280" s="566"/>
      <c r="D280" s="566" t="s">
        <v>253</v>
      </c>
      <c r="E280" s="566" t="s">
        <v>452</v>
      </c>
      <c r="F280" s="566"/>
      <c r="G280" s="566"/>
      <c r="H280" s="566"/>
      <c r="I280" s="566"/>
      <c r="J280" s="566">
        <v>5.5</v>
      </c>
      <c r="K280" s="566">
        <v>0.3</v>
      </c>
    </row>
    <row r="281" spans="1:11" x14ac:dyDescent="0.2">
      <c r="A281" s="566" t="s">
        <v>628</v>
      </c>
      <c r="B281" s="566" t="s">
        <v>352</v>
      </c>
      <c r="C281" s="566" t="s">
        <v>468</v>
      </c>
      <c r="D281" s="566"/>
      <c r="E281" s="566"/>
      <c r="F281" s="566"/>
      <c r="G281" s="566"/>
      <c r="H281" s="566">
        <v>0.17</v>
      </c>
      <c r="I281" s="566">
        <v>0.09</v>
      </c>
      <c r="J281" s="566"/>
      <c r="K281" s="566"/>
    </row>
    <row r="282" spans="1:11" x14ac:dyDescent="0.2">
      <c r="A282" s="566"/>
      <c r="B282" s="566"/>
      <c r="C282" s="566"/>
      <c r="D282" s="566" t="s">
        <v>629</v>
      </c>
      <c r="E282" s="566" t="s">
        <v>313</v>
      </c>
      <c r="F282" s="566"/>
      <c r="G282" s="566"/>
      <c r="H282" s="566"/>
      <c r="I282" s="566"/>
      <c r="J282" s="566">
        <v>9.3000000000000007</v>
      </c>
      <c r="K282" s="566">
        <v>2</v>
      </c>
    </row>
    <row r="283" spans="1:11" x14ac:dyDescent="0.2">
      <c r="A283" s="566" t="s">
        <v>630</v>
      </c>
      <c r="B283" s="566" t="s">
        <v>631</v>
      </c>
      <c r="C283" s="566" t="s">
        <v>282</v>
      </c>
      <c r="D283" s="566"/>
      <c r="E283" s="566"/>
      <c r="F283" s="566"/>
      <c r="G283" s="566"/>
      <c r="H283" s="566">
        <v>1.69</v>
      </c>
      <c r="I283" s="566">
        <v>0.31</v>
      </c>
      <c r="J283" s="566"/>
      <c r="K283" s="566"/>
    </row>
    <row r="284" spans="1:11" x14ac:dyDescent="0.2">
      <c r="A284" s="566"/>
      <c r="B284" s="566"/>
      <c r="C284" s="566"/>
      <c r="D284" s="566" t="s">
        <v>228</v>
      </c>
      <c r="E284" s="566" t="s">
        <v>612</v>
      </c>
      <c r="F284" s="566"/>
      <c r="G284" s="566"/>
      <c r="H284" s="566"/>
      <c r="I284" s="566"/>
      <c r="J284" s="566">
        <v>12.9</v>
      </c>
      <c r="K284" s="566">
        <v>1.03</v>
      </c>
    </row>
    <row r="285" spans="1:11" x14ac:dyDescent="0.2">
      <c r="A285" s="566" t="s">
        <v>632</v>
      </c>
      <c r="B285" s="566" t="s">
        <v>633</v>
      </c>
      <c r="C285" s="566"/>
      <c r="D285" s="566"/>
      <c r="E285" s="566"/>
      <c r="F285" s="566"/>
      <c r="G285" s="566"/>
      <c r="H285" s="566">
        <v>0.89</v>
      </c>
      <c r="I285" s="566"/>
      <c r="J285" s="566"/>
      <c r="K285" s="566"/>
    </row>
    <row r="286" spans="1:11" x14ac:dyDescent="0.2">
      <c r="A286" s="566"/>
      <c r="B286" s="566"/>
      <c r="C286" s="566"/>
      <c r="D286" s="566" t="s">
        <v>634</v>
      </c>
      <c r="E286" s="566" t="s">
        <v>237</v>
      </c>
      <c r="F286" s="566"/>
      <c r="G286" s="566"/>
      <c r="H286" s="566"/>
      <c r="I286" s="566"/>
      <c r="J286" s="566">
        <v>13.3</v>
      </c>
      <c r="K286" s="566">
        <v>0</v>
      </c>
    </row>
    <row r="287" spans="1:11" x14ac:dyDescent="0.2">
      <c r="A287" s="566" t="s">
        <v>635</v>
      </c>
      <c r="B287" s="566" t="s">
        <v>636</v>
      </c>
      <c r="C287" s="566"/>
      <c r="D287" s="566"/>
      <c r="E287" s="566"/>
      <c r="F287" s="566"/>
      <c r="G287" s="566"/>
      <c r="H287" s="566">
        <v>1.77</v>
      </c>
      <c r="I287" s="566"/>
      <c r="J287" s="566"/>
      <c r="K287" s="566"/>
    </row>
    <row r="288" spans="1:11" x14ac:dyDescent="0.2">
      <c r="A288" s="566"/>
      <c r="B288" s="566"/>
      <c r="C288" s="566"/>
      <c r="D288" s="566" t="s">
        <v>637</v>
      </c>
      <c r="E288" s="566" t="s">
        <v>237</v>
      </c>
      <c r="F288" s="566"/>
      <c r="G288" s="566"/>
      <c r="H288" s="566"/>
      <c r="I288" s="566"/>
      <c r="J288" s="566">
        <v>12</v>
      </c>
      <c r="K288" s="566">
        <v>0</v>
      </c>
    </row>
    <row r="289" spans="1:11" x14ac:dyDescent="0.2">
      <c r="A289" s="566" t="s">
        <v>638</v>
      </c>
      <c r="B289" s="566" t="s">
        <v>239</v>
      </c>
      <c r="C289" s="566" t="s">
        <v>237</v>
      </c>
      <c r="D289" s="566"/>
      <c r="E289" s="566"/>
      <c r="F289" s="566"/>
      <c r="G289" s="566"/>
      <c r="H289" s="566">
        <v>0.63</v>
      </c>
      <c r="I289" s="566">
        <v>0</v>
      </c>
      <c r="J289" s="566"/>
      <c r="K289" s="566"/>
    </row>
    <row r="290" spans="1:11" x14ac:dyDescent="0.2">
      <c r="A290" s="566"/>
      <c r="B290" s="566"/>
      <c r="C290" s="566"/>
      <c r="D290" s="566" t="s">
        <v>639</v>
      </c>
      <c r="E290" s="566" t="s">
        <v>613</v>
      </c>
      <c r="F290" s="566"/>
      <c r="G290" s="566"/>
      <c r="H290" s="566"/>
      <c r="I290" s="566"/>
      <c r="J290" s="566">
        <v>3.5</v>
      </c>
      <c r="K290" s="566">
        <v>0.5</v>
      </c>
    </row>
    <row r="291" spans="1:11" x14ac:dyDescent="0.2">
      <c r="A291" s="566" t="s">
        <v>640</v>
      </c>
      <c r="B291" s="566" t="s">
        <v>233</v>
      </c>
      <c r="C291" s="566" t="s">
        <v>441</v>
      </c>
      <c r="D291" s="566"/>
      <c r="E291" s="566"/>
      <c r="F291" s="566"/>
      <c r="G291" s="566"/>
      <c r="H291" s="566">
        <v>7.0000000000000007E-2</v>
      </c>
      <c r="I291" s="566">
        <v>0.15</v>
      </c>
      <c r="J291" s="566"/>
      <c r="K291" s="566"/>
    </row>
    <row r="292" spans="1:11" x14ac:dyDescent="0.2">
      <c r="A292" s="566"/>
      <c r="B292" s="566"/>
      <c r="C292" s="566"/>
      <c r="D292" s="566" t="s">
        <v>361</v>
      </c>
      <c r="E292" s="566" t="s">
        <v>509</v>
      </c>
      <c r="F292" s="566"/>
      <c r="G292" s="566"/>
      <c r="H292" s="566"/>
      <c r="I292" s="566"/>
      <c r="J292" s="566">
        <v>3.9</v>
      </c>
      <c r="K292" s="566">
        <v>4.2</v>
      </c>
    </row>
    <row r="293" spans="1:11" x14ac:dyDescent="0.2">
      <c r="A293" s="566" t="s">
        <v>641</v>
      </c>
      <c r="B293" s="566" t="s">
        <v>642</v>
      </c>
      <c r="C293" s="566" t="s">
        <v>493</v>
      </c>
      <c r="D293" s="566"/>
      <c r="E293" s="566"/>
      <c r="F293" s="566"/>
      <c r="G293" s="566"/>
      <c r="H293" s="566">
        <v>0.71</v>
      </c>
      <c r="I293" s="566">
        <v>0.69</v>
      </c>
      <c r="J293" s="566"/>
      <c r="K293" s="566"/>
    </row>
    <row r="294" spans="1:11" x14ac:dyDescent="0.2">
      <c r="A294" s="566"/>
      <c r="B294" s="566"/>
      <c r="C294" s="566"/>
      <c r="D294" s="566" t="s">
        <v>385</v>
      </c>
      <c r="E294" s="566" t="s">
        <v>643</v>
      </c>
      <c r="F294" s="566"/>
      <c r="G294" s="566"/>
      <c r="H294" s="566"/>
      <c r="I294" s="566"/>
      <c r="J294" s="566">
        <v>6.8</v>
      </c>
      <c r="K294" s="566">
        <v>3.85</v>
      </c>
    </row>
    <row r="295" spans="1:11" x14ac:dyDescent="0.2">
      <c r="A295" s="566" t="s">
        <v>644</v>
      </c>
      <c r="B295" s="566" t="s">
        <v>332</v>
      </c>
      <c r="C295" s="566" t="s">
        <v>378</v>
      </c>
      <c r="D295" s="566"/>
      <c r="E295" s="566"/>
      <c r="F295" s="566"/>
      <c r="G295" s="566"/>
      <c r="H295" s="566">
        <v>0.65</v>
      </c>
      <c r="I295" s="566">
        <v>0.08</v>
      </c>
      <c r="J295" s="566"/>
      <c r="K295" s="566"/>
    </row>
    <row r="296" spans="1:11" x14ac:dyDescent="0.2">
      <c r="A296" s="566"/>
      <c r="B296" s="566"/>
      <c r="C296" s="566"/>
      <c r="D296" s="566" t="s">
        <v>108</v>
      </c>
      <c r="E296" s="566" t="s">
        <v>333</v>
      </c>
      <c r="F296" s="566"/>
      <c r="G296" s="566"/>
      <c r="H296" s="566"/>
      <c r="I296" s="566"/>
      <c r="J296" s="566">
        <v>6.25</v>
      </c>
      <c r="K296" s="566">
        <v>3.2</v>
      </c>
    </row>
    <row r="297" spans="1:11" x14ac:dyDescent="0.2">
      <c r="A297" s="566" t="s">
        <v>645</v>
      </c>
      <c r="B297" s="566" t="s">
        <v>229</v>
      </c>
      <c r="C297" s="566" t="s">
        <v>278</v>
      </c>
      <c r="D297" s="566"/>
      <c r="E297" s="566"/>
      <c r="F297" s="566"/>
      <c r="G297" s="566"/>
      <c r="H297" s="566">
        <v>0.6</v>
      </c>
      <c r="I297" s="566">
        <v>0.56000000000000005</v>
      </c>
      <c r="J297" s="566"/>
      <c r="K297" s="566"/>
    </row>
    <row r="298" spans="1:11" x14ac:dyDescent="0.2">
      <c r="A298" s="566"/>
      <c r="B298" s="566"/>
      <c r="C298" s="566"/>
      <c r="D298" s="566" t="s">
        <v>646</v>
      </c>
      <c r="E298" s="566" t="s">
        <v>647</v>
      </c>
      <c r="F298" s="566"/>
      <c r="G298" s="566"/>
      <c r="H298" s="566"/>
      <c r="I298" s="566"/>
      <c r="J298" s="566">
        <v>6</v>
      </c>
      <c r="K298" s="566">
        <v>5.55</v>
      </c>
    </row>
    <row r="299" spans="1:11" x14ac:dyDescent="0.2">
      <c r="A299" s="566" t="s">
        <v>648</v>
      </c>
      <c r="B299" s="566" t="s">
        <v>229</v>
      </c>
      <c r="C299" s="566" t="s">
        <v>306</v>
      </c>
      <c r="D299" s="566"/>
      <c r="E299" s="566"/>
      <c r="F299" s="566"/>
      <c r="G299" s="566"/>
      <c r="H299" s="566">
        <v>0.6</v>
      </c>
      <c r="I299" s="566">
        <v>0.55000000000000004</v>
      </c>
      <c r="J299" s="566"/>
      <c r="K299" s="566"/>
    </row>
    <row r="300" spans="1:11" x14ac:dyDescent="0.2">
      <c r="A300" s="566"/>
      <c r="B300" s="566"/>
      <c r="C300" s="566"/>
      <c r="D300" s="566" t="s">
        <v>379</v>
      </c>
      <c r="E300" s="566" t="s">
        <v>303</v>
      </c>
      <c r="F300" s="566"/>
      <c r="G300" s="566"/>
      <c r="H300" s="566"/>
      <c r="I300" s="566"/>
      <c r="J300" s="566">
        <v>5.95</v>
      </c>
      <c r="K300" s="566">
        <v>1.83</v>
      </c>
    </row>
    <row r="301" spans="1:11" x14ac:dyDescent="0.2">
      <c r="A301" s="566" t="s">
        <v>649</v>
      </c>
      <c r="B301" s="566" t="s">
        <v>578</v>
      </c>
      <c r="C301" s="566"/>
      <c r="D301" s="566"/>
      <c r="E301" s="566"/>
      <c r="F301" s="566"/>
      <c r="G301" s="566"/>
      <c r="H301" s="566">
        <v>0.59</v>
      </c>
      <c r="I301" s="566"/>
      <c r="J301" s="566"/>
      <c r="K301" s="566"/>
    </row>
    <row r="302" spans="1:11" x14ac:dyDescent="0.2">
      <c r="A302" s="566"/>
      <c r="B302" s="566"/>
      <c r="C302" s="566"/>
      <c r="D302" s="566" t="s">
        <v>650</v>
      </c>
      <c r="E302" s="566" t="s">
        <v>375</v>
      </c>
      <c r="F302" s="566"/>
      <c r="G302" s="566"/>
      <c r="H302" s="566"/>
      <c r="I302" s="566"/>
      <c r="J302" s="566">
        <v>6.3</v>
      </c>
      <c r="K302" s="566">
        <v>0.27</v>
      </c>
    </row>
    <row r="303" spans="1:11" x14ac:dyDescent="0.2">
      <c r="A303" s="566" t="s">
        <v>651</v>
      </c>
      <c r="B303" s="566" t="s">
        <v>652</v>
      </c>
      <c r="C303" s="566" t="s">
        <v>378</v>
      </c>
      <c r="D303" s="566"/>
      <c r="E303" s="566"/>
      <c r="F303" s="566"/>
      <c r="G303" s="566"/>
      <c r="H303" s="566">
        <v>0.67</v>
      </c>
      <c r="I303" s="566">
        <v>0.08</v>
      </c>
      <c r="J303" s="566"/>
      <c r="K303" s="566"/>
    </row>
    <row r="304" spans="1:11" x14ac:dyDescent="0.2">
      <c r="A304" s="566"/>
      <c r="B304" s="566"/>
      <c r="C304" s="566"/>
      <c r="D304" s="566" t="s">
        <v>653</v>
      </c>
      <c r="E304" s="566" t="s">
        <v>375</v>
      </c>
      <c r="F304" s="566"/>
      <c r="G304" s="566"/>
      <c r="H304" s="566"/>
      <c r="I304" s="566"/>
      <c r="J304" s="566">
        <v>10.85</v>
      </c>
      <c r="K304" s="566">
        <v>0.27</v>
      </c>
    </row>
    <row r="305" spans="1:11" x14ac:dyDescent="0.2">
      <c r="A305" s="566" t="s">
        <v>654</v>
      </c>
      <c r="B305" s="566" t="s">
        <v>655</v>
      </c>
      <c r="C305" s="566"/>
      <c r="D305" s="566"/>
      <c r="E305" s="566"/>
      <c r="F305" s="566"/>
      <c r="G305" s="566"/>
      <c r="H305" s="566">
        <v>1.5</v>
      </c>
      <c r="I305" s="566"/>
      <c r="J305" s="566"/>
      <c r="K305" s="566"/>
    </row>
    <row r="306" spans="1:11" x14ac:dyDescent="0.2">
      <c r="A306" s="566"/>
      <c r="B306" s="566"/>
      <c r="C306" s="566"/>
      <c r="D306" s="566" t="s">
        <v>228</v>
      </c>
      <c r="E306" s="566" t="s">
        <v>237</v>
      </c>
      <c r="F306" s="566"/>
      <c r="G306" s="566"/>
      <c r="H306" s="566"/>
      <c r="I306" s="566"/>
      <c r="J306" s="566">
        <v>12.9</v>
      </c>
      <c r="K306" s="566">
        <v>0</v>
      </c>
    </row>
    <row r="307" spans="1:11" x14ac:dyDescent="0.2">
      <c r="A307" s="566" t="s">
        <v>656</v>
      </c>
      <c r="B307" s="566" t="s">
        <v>657</v>
      </c>
      <c r="C307" s="566"/>
      <c r="D307" s="566"/>
      <c r="E307" s="566"/>
      <c r="F307" s="566"/>
      <c r="G307" s="566"/>
      <c r="H307" s="566">
        <v>1.08</v>
      </c>
      <c r="I307" s="566"/>
      <c r="J307" s="566"/>
      <c r="K307" s="566"/>
    </row>
    <row r="308" spans="1:11" x14ac:dyDescent="0.2">
      <c r="A308" s="566"/>
      <c r="B308" s="566"/>
      <c r="C308" s="566"/>
      <c r="D308" s="566" t="s">
        <v>390</v>
      </c>
      <c r="E308" s="566" t="s">
        <v>233</v>
      </c>
      <c r="F308" s="566"/>
      <c r="G308" s="566"/>
      <c r="H308" s="566"/>
      <c r="I308" s="566"/>
      <c r="J308" s="566">
        <v>8.1</v>
      </c>
      <c r="K308" s="566">
        <v>7.0000000000000007E-2</v>
      </c>
    </row>
    <row r="309" spans="1:11" x14ac:dyDescent="0.2">
      <c r="A309" s="566" t="s">
        <v>658</v>
      </c>
      <c r="B309" s="566" t="s">
        <v>307</v>
      </c>
      <c r="C309" s="566" t="s">
        <v>231</v>
      </c>
      <c r="D309" s="566"/>
      <c r="E309" s="566"/>
      <c r="F309" s="566"/>
      <c r="G309" s="566"/>
      <c r="H309" s="566">
        <v>0.54</v>
      </c>
      <c r="I309" s="566">
        <v>0.02</v>
      </c>
      <c r="J309" s="566"/>
      <c r="K309" s="566"/>
    </row>
    <row r="310" spans="1:11" x14ac:dyDescent="0.2">
      <c r="A310" s="566"/>
      <c r="B310" s="566"/>
      <c r="C310" s="566"/>
      <c r="D310" s="566" t="s">
        <v>659</v>
      </c>
      <c r="E310" s="566" t="s">
        <v>245</v>
      </c>
      <c r="F310" s="566"/>
      <c r="G310" s="566"/>
      <c r="H310" s="566"/>
      <c r="I310" s="566"/>
      <c r="J310" s="566">
        <v>10.25</v>
      </c>
      <c r="K310" s="566">
        <v>1.35</v>
      </c>
    </row>
    <row r="311" spans="1:11" x14ac:dyDescent="0.2">
      <c r="A311" s="566" t="s">
        <v>660</v>
      </c>
      <c r="B311" s="566" t="s">
        <v>449</v>
      </c>
      <c r="C311" s="566" t="s">
        <v>250</v>
      </c>
      <c r="D311" s="566"/>
      <c r="E311" s="566"/>
      <c r="F311" s="566"/>
      <c r="G311" s="566"/>
      <c r="H311" s="566">
        <v>1.51</v>
      </c>
      <c r="I311" s="566">
        <v>0.25</v>
      </c>
      <c r="J311" s="566"/>
      <c r="K311" s="566"/>
    </row>
    <row r="312" spans="1:11" x14ac:dyDescent="0.2">
      <c r="A312" s="566"/>
      <c r="B312" s="566"/>
      <c r="C312" s="566"/>
      <c r="D312" s="566" t="s">
        <v>228</v>
      </c>
      <c r="E312" s="566" t="s">
        <v>589</v>
      </c>
      <c r="F312" s="566"/>
      <c r="G312" s="566"/>
      <c r="H312" s="566"/>
      <c r="I312" s="566"/>
      <c r="J312" s="566">
        <v>12.9</v>
      </c>
      <c r="K312" s="566">
        <v>0.83</v>
      </c>
    </row>
    <row r="313" spans="1:11" x14ac:dyDescent="0.2">
      <c r="A313" s="566" t="s">
        <v>661</v>
      </c>
      <c r="B313" s="566" t="s">
        <v>662</v>
      </c>
      <c r="C313" s="566" t="s">
        <v>237</v>
      </c>
      <c r="D313" s="566"/>
      <c r="E313" s="566"/>
      <c r="F313" s="566"/>
      <c r="G313" s="566"/>
      <c r="H313" s="566">
        <v>1.07</v>
      </c>
      <c r="I313" s="566">
        <v>0</v>
      </c>
      <c r="J313" s="566"/>
      <c r="K313" s="566"/>
    </row>
    <row r="314" spans="1:11" x14ac:dyDescent="0.2">
      <c r="A314" s="566"/>
      <c r="B314" s="566"/>
      <c r="C314" s="566"/>
      <c r="D314" s="566" t="s">
        <v>236</v>
      </c>
      <c r="E314" s="566" t="s">
        <v>237</v>
      </c>
      <c r="F314" s="566"/>
      <c r="G314" s="566"/>
      <c r="H314" s="566"/>
      <c r="I314" s="566"/>
      <c r="J314" s="566">
        <v>8.4499999999999993</v>
      </c>
      <c r="K314" s="566">
        <v>0</v>
      </c>
    </row>
    <row r="315" spans="1:11" x14ac:dyDescent="0.2">
      <c r="A315" s="566" t="s">
        <v>663</v>
      </c>
      <c r="B315" s="566" t="s">
        <v>351</v>
      </c>
      <c r="C315" s="566" t="s">
        <v>237</v>
      </c>
      <c r="D315" s="566"/>
      <c r="E315" s="566"/>
      <c r="F315" s="566"/>
      <c r="G315" s="566"/>
      <c r="H315" s="566">
        <v>0.62</v>
      </c>
      <c r="I315" s="566">
        <v>0</v>
      </c>
      <c r="J315" s="566"/>
      <c r="K315" s="566"/>
    </row>
    <row r="316" spans="1:11" x14ac:dyDescent="0.2">
      <c r="A316" s="566"/>
      <c r="B316" s="566"/>
      <c r="C316" s="566"/>
      <c r="D316" s="566" t="s">
        <v>304</v>
      </c>
      <c r="E316" s="566" t="s">
        <v>664</v>
      </c>
      <c r="F316" s="566"/>
      <c r="G316" s="566"/>
      <c r="H316" s="566"/>
      <c r="I316" s="566"/>
      <c r="J316" s="566">
        <v>5.0999999999999996</v>
      </c>
      <c r="K316" s="566">
        <v>2.4700000000000002</v>
      </c>
    </row>
    <row r="317" spans="1:11" x14ac:dyDescent="0.2">
      <c r="A317" s="566" t="s">
        <v>665</v>
      </c>
      <c r="B317" s="566" t="s">
        <v>320</v>
      </c>
      <c r="C317" s="566" t="s">
        <v>579</v>
      </c>
      <c r="D317" s="566"/>
      <c r="E317" s="566"/>
      <c r="F317" s="566"/>
      <c r="G317" s="566"/>
      <c r="H317" s="566">
        <v>0.4</v>
      </c>
      <c r="I317" s="566">
        <v>0.74</v>
      </c>
      <c r="J317" s="566"/>
      <c r="K317" s="566"/>
    </row>
    <row r="318" spans="1:11" x14ac:dyDescent="0.2">
      <c r="A318" s="566"/>
      <c r="B318" s="566"/>
      <c r="C318" s="566"/>
      <c r="D318" s="566" t="s">
        <v>400</v>
      </c>
      <c r="E318" s="566" t="s">
        <v>268</v>
      </c>
      <c r="F318" s="566"/>
      <c r="G318" s="566"/>
      <c r="H318" s="566"/>
      <c r="I318" s="566"/>
      <c r="J318" s="566">
        <v>3.55</v>
      </c>
      <c r="K318" s="566">
        <v>8.6999999999999993</v>
      </c>
    </row>
    <row r="319" spans="1:11" x14ac:dyDescent="0.2">
      <c r="A319" s="566" t="s">
        <v>666</v>
      </c>
      <c r="B319" s="566" t="s">
        <v>282</v>
      </c>
      <c r="C319" s="566" t="s">
        <v>421</v>
      </c>
      <c r="D319" s="566"/>
      <c r="E319" s="566"/>
      <c r="F319" s="566"/>
      <c r="G319" s="566"/>
      <c r="H319" s="566">
        <v>0.31</v>
      </c>
      <c r="I319" s="566">
        <v>1</v>
      </c>
      <c r="J319" s="566"/>
      <c r="K319" s="566"/>
    </row>
    <row r="320" spans="1:11" x14ac:dyDescent="0.2">
      <c r="A320" s="566"/>
      <c r="B320" s="566"/>
      <c r="C320" s="566"/>
      <c r="D320" s="566" t="s">
        <v>612</v>
      </c>
      <c r="E320" s="566" t="s">
        <v>667</v>
      </c>
      <c r="F320" s="566"/>
      <c r="G320" s="566"/>
      <c r="H320" s="566"/>
      <c r="I320" s="566"/>
      <c r="J320" s="566">
        <v>1.03</v>
      </c>
      <c r="K320" s="566">
        <v>12.2</v>
      </c>
    </row>
    <row r="321" spans="1:11" x14ac:dyDescent="0.2">
      <c r="A321" s="566" t="s">
        <v>668</v>
      </c>
      <c r="B321" s="566"/>
      <c r="C321" s="566" t="s">
        <v>669</v>
      </c>
      <c r="D321" s="566"/>
      <c r="E321" s="566"/>
      <c r="F321" s="566"/>
      <c r="G321" s="566"/>
      <c r="H321" s="566"/>
      <c r="I321" s="566">
        <v>1.44</v>
      </c>
      <c r="J321" s="566"/>
      <c r="K321" s="566"/>
    </row>
    <row r="322" spans="1:11" x14ac:dyDescent="0.2">
      <c r="A322" s="566"/>
      <c r="B322" s="566"/>
      <c r="C322" s="566"/>
      <c r="D322" s="566" t="s">
        <v>237</v>
      </c>
      <c r="E322" s="566" t="s">
        <v>670</v>
      </c>
      <c r="F322" s="566"/>
      <c r="G322" s="566"/>
      <c r="H322" s="566"/>
      <c r="I322" s="566"/>
      <c r="J322" s="566">
        <v>0</v>
      </c>
      <c r="K322" s="566">
        <v>12.1</v>
      </c>
    </row>
    <row r="323" spans="1:11" x14ac:dyDescent="0.2">
      <c r="A323" s="566" t="s">
        <v>671</v>
      </c>
      <c r="B323" s="566" t="s">
        <v>237</v>
      </c>
      <c r="C323" s="566" t="s">
        <v>392</v>
      </c>
      <c r="D323" s="566"/>
      <c r="E323" s="566"/>
      <c r="F323" s="566"/>
      <c r="G323" s="566"/>
      <c r="H323" s="566">
        <v>0</v>
      </c>
      <c r="I323" s="566">
        <v>0.98</v>
      </c>
      <c r="J323" s="566"/>
      <c r="K323" s="566"/>
    </row>
    <row r="324" spans="1:11" x14ac:dyDescent="0.2">
      <c r="A324" s="566"/>
      <c r="B324" s="566"/>
      <c r="C324" s="566"/>
      <c r="D324" s="566" t="s">
        <v>434</v>
      </c>
      <c r="E324" s="566" t="s">
        <v>672</v>
      </c>
      <c r="F324" s="566"/>
      <c r="G324" s="566"/>
      <c r="H324" s="566"/>
      <c r="I324" s="566"/>
      <c r="J324" s="566">
        <v>1.47</v>
      </c>
      <c r="K324" s="566">
        <v>12.15</v>
      </c>
    </row>
    <row r="325" spans="1:11" x14ac:dyDescent="0.2">
      <c r="A325" s="566" t="s">
        <v>673</v>
      </c>
      <c r="B325" s="566" t="s">
        <v>322</v>
      </c>
      <c r="C325" s="566" t="s">
        <v>368</v>
      </c>
      <c r="D325" s="566"/>
      <c r="E325" s="566"/>
      <c r="F325" s="566"/>
      <c r="G325" s="566"/>
      <c r="H325" s="566">
        <v>0.44</v>
      </c>
      <c r="I325" s="566">
        <v>1.45</v>
      </c>
      <c r="J325" s="566"/>
      <c r="K325" s="566"/>
    </row>
    <row r="326" spans="1:11" x14ac:dyDescent="0.2">
      <c r="A326" s="566"/>
      <c r="B326" s="566"/>
      <c r="C326" s="566"/>
      <c r="D326" s="566" t="s">
        <v>354</v>
      </c>
      <c r="E326" s="566" t="s">
        <v>674</v>
      </c>
      <c r="F326" s="566"/>
      <c r="G326" s="566"/>
      <c r="H326" s="566"/>
      <c r="I326" s="566"/>
      <c r="J326" s="566">
        <v>2.85</v>
      </c>
      <c r="K326" s="566">
        <v>14.95</v>
      </c>
    </row>
    <row r="327" spans="1:11" x14ac:dyDescent="0.2">
      <c r="A327" s="566" t="s">
        <v>675</v>
      </c>
      <c r="B327" s="566" t="s">
        <v>241</v>
      </c>
      <c r="C327" s="566" t="s">
        <v>676</v>
      </c>
      <c r="D327" s="566"/>
      <c r="E327" s="566"/>
      <c r="F327" s="566"/>
      <c r="G327" s="566"/>
      <c r="H327" s="566">
        <v>0.13</v>
      </c>
      <c r="I327" s="566">
        <v>1.54</v>
      </c>
      <c r="J327" s="566"/>
      <c r="K327" s="566"/>
    </row>
    <row r="328" spans="1:11" x14ac:dyDescent="0.2">
      <c r="A328" s="566"/>
      <c r="B328" s="566"/>
      <c r="C328" s="566"/>
      <c r="D328" s="566" t="s">
        <v>361</v>
      </c>
      <c r="E328" s="566" t="s">
        <v>677</v>
      </c>
      <c r="F328" s="566"/>
      <c r="G328" s="566"/>
      <c r="H328" s="566"/>
      <c r="I328" s="566"/>
      <c r="J328" s="566">
        <v>3.9</v>
      </c>
      <c r="K328" s="566">
        <v>11.25</v>
      </c>
    </row>
    <row r="329" spans="1:11" x14ac:dyDescent="0.2">
      <c r="A329" s="566" t="s">
        <v>678</v>
      </c>
      <c r="B329" s="566" t="s">
        <v>332</v>
      </c>
      <c r="C329" s="566" t="s">
        <v>642</v>
      </c>
      <c r="D329" s="566"/>
      <c r="E329" s="566"/>
      <c r="F329" s="566"/>
      <c r="G329" s="566"/>
      <c r="H329" s="566">
        <v>0.65</v>
      </c>
      <c r="I329" s="566">
        <v>0.71</v>
      </c>
      <c r="J329" s="566"/>
      <c r="K329" s="566"/>
    </row>
    <row r="330" spans="1:11" x14ac:dyDescent="0.2">
      <c r="A330" s="566"/>
      <c r="B330" s="566"/>
      <c r="C330" s="566"/>
      <c r="D330" s="566" t="s">
        <v>304</v>
      </c>
      <c r="E330" s="566" t="s">
        <v>592</v>
      </c>
      <c r="F330" s="566"/>
      <c r="G330" s="566"/>
      <c r="H330" s="566"/>
      <c r="I330" s="566"/>
      <c r="J330" s="566">
        <v>5.0999999999999996</v>
      </c>
      <c r="K330" s="566">
        <v>3.65</v>
      </c>
    </row>
    <row r="331" spans="1:11" x14ac:dyDescent="0.2">
      <c r="A331" s="566" t="s">
        <v>679</v>
      </c>
      <c r="B331" s="566" t="s">
        <v>312</v>
      </c>
      <c r="C331" s="566" t="s">
        <v>231</v>
      </c>
      <c r="D331" s="566"/>
      <c r="E331" s="566"/>
      <c r="F331" s="566"/>
      <c r="G331" s="566"/>
      <c r="H331" s="566">
        <v>0.37</v>
      </c>
      <c r="I331" s="566">
        <v>0.02</v>
      </c>
      <c r="J331" s="566"/>
      <c r="K331" s="566"/>
    </row>
    <row r="332" spans="1:11" x14ac:dyDescent="0.2">
      <c r="A332" s="566"/>
      <c r="B332" s="566"/>
      <c r="C332" s="566"/>
      <c r="D332" s="566" t="s">
        <v>461</v>
      </c>
      <c r="E332" s="566" t="s">
        <v>484</v>
      </c>
      <c r="F332" s="566"/>
      <c r="G332" s="566"/>
      <c r="H332" s="566"/>
      <c r="I332" s="566"/>
      <c r="J332" s="566">
        <v>3</v>
      </c>
      <c r="K332" s="566">
        <v>3.4</v>
      </c>
    </row>
    <row r="333" spans="1:11" x14ac:dyDescent="0.2">
      <c r="A333" s="566" t="s">
        <v>680</v>
      </c>
      <c r="B333" s="566" t="s">
        <v>224</v>
      </c>
      <c r="C333" s="566" t="s">
        <v>681</v>
      </c>
      <c r="D333" s="566"/>
      <c r="E333" s="566"/>
      <c r="F333" s="566"/>
      <c r="G333" s="566"/>
      <c r="H333" s="566">
        <v>0.23</v>
      </c>
      <c r="I333" s="566">
        <v>0.66</v>
      </c>
      <c r="J333" s="566"/>
      <c r="K333" s="566"/>
    </row>
    <row r="334" spans="1:11" x14ac:dyDescent="0.2">
      <c r="A334" s="566"/>
      <c r="B334" s="566"/>
      <c r="C334" s="566"/>
      <c r="D334" s="566" t="s">
        <v>682</v>
      </c>
      <c r="E334" s="566" t="s">
        <v>390</v>
      </c>
      <c r="F334" s="566"/>
      <c r="G334" s="566"/>
      <c r="H334" s="566"/>
      <c r="I334" s="566"/>
      <c r="J334" s="566">
        <v>2.65</v>
      </c>
      <c r="K334" s="566">
        <v>8.1</v>
      </c>
    </row>
    <row r="335" spans="1:11" x14ac:dyDescent="0.2">
      <c r="A335" s="566" t="s">
        <v>683</v>
      </c>
      <c r="B335" s="566" t="s">
        <v>452</v>
      </c>
      <c r="C335" s="566" t="s">
        <v>684</v>
      </c>
      <c r="D335" s="566"/>
      <c r="E335" s="566"/>
      <c r="F335" s="566"/>
      <c r="G335" s="566"/>
      <c r="H335" s="566">
        <v>0.3</v>
      </c>
      <c r="I335" s="566">
        <v>0.96</v>
      </c>
      <c r="J335" s="566"/>
      <c r="K335" s="566"/>
    </row>
    <row r="336" spans="1:11" x14ac:dyDescent="0.2">
      <c r="A336" s="566"/>
      <c r="B336" s="566"/>
      <c r="C336" s="566"/>
      <c r="D336" s="566" t="s">
        <v>685</v>
      </c>
      <c r="E336" s="566" t="s">
        <v>686</v>
      </c>
      <c r="F336" s="566"/>
      <c r="G336" s="566"/>
      <c r="H336" s="566"/>
      <c r="I336" s="566"/>
      <c r="J336" s="566">
        <v>1.7</v>
      </c>
      <c r="K336" s="566">
        <v>9.4</v>
      </c>
    </row>
    <row r="337" spans="1:11" x14ac:dyDescent="0.2">
      <c r="A337" s="566" t="s">
        <v>687</v>
      </c>
      <c r="B337" s="566" t="s">
        <v>244</v>
      </c>
      <c r="C337" s="566" t="s">
        <v>688</v>
      </c>
      <c r="D337" s="566"/>
      <c r="E337" s="566"/>
      <c r="F337" s="566"/>
      <c r="G337" s="566"/>
      <c r="H337" s="566">
        <v>0.04</v>
      </c>
      <c r="I337" s="566">
        <v>0.92</v>
      </c>
      <c r="J337" s="566"/>
      <c r="K337" s="566"/>
    </row>
    <row r="338" spans="1:11" x14ac:dyDescent="0.2">
      <c r="A338" s="566"/>
      <c r="B338" s="566"/>
      <c r="C338" s="566"/>
      <c r="D338" s="566" t="s">
        <v>241</v>
      </c>
      <c r="E338" s="566" t="s">
        <v>689</v>
      </c>
      <c r="F338" s="566"/>
      <c r="G338" s="566"/>
      <c r="H338" s="566"/>
      <c r="I338" s="566"/>
      <c r="J338" s="566">
        <v>0.13</v>
      </c>
      <c r="K338" s="566">
        <v>16.399999999999999</v>
      </c>
    </row>
    <row r="339" spans="1:11" x14ac:dyDescent="0.2">
      <c r="A339" s="566" t="s">
        <v>690</v>
      </c>
      <c r="B339" s="566"/>
      <c r="C339" s="566" t="s">
        <v>691</v>
      </c>
      <c r="D339" s="566"/>
      <c r="E339" s="566"/>
      <c r="F339" s="566"/>
      <c r="G339" s="566"/>
      <c r="H339" s="566"/>
      <c r="I339" s="566">
        <v>2.36</v>
      </c>
      <c r="J339" s="566"/>
      <c r="K339" s="566"/>
    </row>
    <row r="340" spans="1:11" x14ac:dyDescent="0.2">
      <c r="A340" s="566"/>
      <c r="B340" s="566"/>
      <c r="C340" s="566"/>
      <c r="D340" s="566" t="s">
        <v>237</v>
      </c>
      <c r="E340" s="566" t="s">
        <v>692</v>
      </c>
      <c r="F340" s="566"/>
      <c r="G340" s="566"/>
      <c r="H340" s="566"/>
      <c r="I340" s="566"/>
      <c r="J340" s="566">
        <v>0</v>
      </c>
      <c r="K340" s="566">
        <v>21.55</v>
      </c>
    </row>
    <row r="341" spans="1:11" x14ac:dyDescent="0.2">
      <c r="A341" s="566" t="s">
        <v>693</v>
      </c>
      <c r="B341" s="566"/>
      <c r="C341" s="566" t="s">
        <v>694</v>
      </c>
      <c r="D341" s="566"/>
      <c r="E341" s="566"/>
      <c r="F341" s="566"/>
      <c r="G341" s="566"/>
      <c r="H341" s="566"/>
      <c r="I341" s="566">
        <v>1.95</v>
      </c>
      <c r="J341" s="566"/>
      <c r="K341" s="566"/>
    </row>
    <row r="342" spans="1:11" x14ac:dyDescent="0.2">
      <c r="A342" s="566"/>
      <c r="B342" s="566"/>
      <c r="C342" s="566"/>
      <c r="D342" s="566" t="s">
        <v>556</v>
      </c>
      <c r="E342" s="566" t="s">
        <v>232</v>
      </c>
      <c r="F342" s="566"/>
      <c r="G342" s="566"/>
      <c r="H342" s="566"/>
      <c r="I342" s="566"/>
      <c r="J342" s="566">
        <v>0.9</v>
      </c>
      <c r="K342" s="566">
        <v>11.2</v>
      </c>
    </row>
    <row r="343" spans="1:11" x14ac:dyDescent="0.2">
      <c r="A343" s="566" t="s">
        <v>695</v>
      </c>
      <c r="B343" s="566" t="s">
        <v>375</v>
      </c>
      <c r="C343" s="566" t="s">
        <v>616</v>
      </c>
      <c r="D343" s="566"/>
      <c r="E343" s="566"/>
      <c r="F343" s="566"/>
      <c r="G343" s="566"/>
      <c r="H343" s="566">
        <v>0.27</v>
      </c>
      <c r="I343" s="566">
        <v>0.28999999999999998</v>
      </c>
      <c r="J343" s="566"/>
      <c r="K343" s="566"/>
    </row>
    <row r="344" spans="1:11" x14ac:dyDescent="0.2">
      <c r="A344" s="566"/>
      <c r="B344" s="566"/>
      <c r="C344" s="566"/>
      <c r="D344" s="566" t="s">
        <v>592</v>
      </c>
      <c r="E344" s="566" t="s">
        <v>696</v>
      </c>
      <c r="F344" s="566"/>
      <c r="G344" s="566"/>
      <c r="H344" s="566"/>
      <c r="I344" s="566"/>
      <c r="J344" s="566">
        <v>3.65</v>
      </c>
      <c r="K344" s="566">
        <v>1.9</v>
      </c>
    </row>
    <row r="345" spans="1:11" x14ac:dyDescent="0.2">
      <c r="A345" s="566" t="s">
        <v>697</v>
      </c>
      <c r="B345" s="566" t="s">
        <v>299</v>
      </c>
      <c r="C345" s="566" t="s">
        <v>468</v>
      </c>
      <c r="D345" s="566"/>
      <c r="E345" s="566"/>
      <c r="F345" s="566"/>
      <c r="G345" s="566"/>
      <c r="H345" s="566">
        <v>0.46</v>
      </c>
      <c r="I345" s="566">
        <v>0.09</v>
      </c>
      <c r="J345" s="566"/>
      <c r="K345" s="566"/>
    </row>
    <row r="346" spans="1:11" x14ac:dyDescent="0.2">
      <c r="A346" s="566"/>
      <c r="B346" s="566"/>
      <c r="C346" s="566"/>
      <c r="D346" s="566" t="s">
        <v>698</v>
      </c>
      <c r="E346" s="566" t="s">
        <v>699</v>
      </c>
      <c r="F346" s="566"/>
      <c r="G346" s="566"/>
      <c r="H346" s="566"/>
      <c r="I346" s="566"/>
      <c r="J346" s="566">
        <v>2.4</v>
      </c>
      <c r="K346" s="566">
        <v>3.8</v>
      </c>
    </row>
    <row r="347" spans="1:11" x14ac:dyDescent="0.2">
      <c r="A347" s="566" t="s">
        <v>700</v>
      </c>
      <c r="B347" s="566" t="s">
        <v>231</v>
      </c>
      <c r="C347" s="566" t="s">
        <v>652</v>
      </c>
      <c r="D347" s="566"/>
      <c r="E347" s="566"/>
      <c r="F347" s="566"/>
      <c r="G347" s="566"/>
      <c r="H347" s="566">
        <v>0.02</v>
      </c>
      <c r="I347" s="566">
        <v>0.67</v>
      </c>
      <c r="J347" s="566"/>
      <c r="K347" s="566"/>
    </row>
    <row r="348" spans="1:11" x14ac:dyDescent="0.2">
      <c r="A348" s="566"/>
      <c r="B348" s="566"/>
      <c r="C348" s="566"/>
      <c r="D348" s="566" t="s">
        <v>233</v>
      </c>
      <c r="E348" s="566" t="s">
        <v>133</v>
      </c>
      <c r="F348" s="566"/>
      <c r="G348" s="566"/>
      <c r="H348" s="566"/>
      <c r="I348" s="566"/>
      <c r="J348" s="566">
        <v>7.0000000000000007E-2</v>
      </c>
      <c r="K348" s="566">
        <v>8.15</v>
      </c>
    </row>
    <row r="349" spans="1:11" x14ac:dyDescent="0.2">
      <c r="A349" s="566" t="s">
        <v>701</v>
      </c>
      <c r="B349" s="566" t="s">
        <v>237</v>
      </c>
      <c r="C349" s="566" t="s">
        <v>684</v>
      </c>
      <c r="D349" s="566"/>
      <c r="E349" s="566"/>
      <c r="F349" s="566"/>
      <c r="G349" s="566"/>
      <c r="H349" s="566">
        <v>0</v>
      </c>
      <c r="I349" s="566">
        <v>0.96</v>
      </c>
      <c r="J349" s="566"/>
      <c r="K349" s="566"/>
    </row>
    <row r="350" spans="1:11" x14ac:dyDescent="0.2">
      <c r="A350" s="566"/>
      <c r="B350" s="566"/>
      <c r="C350" s="566"/>
      <c r="D350" s="566" t="s">
        <v>331</v>
      </c>
      <c r="E350" s="566" t="s">
        <v>553</v>
      </c>
      <c r="F350" s="566"/>
      <c r="G350" s="566"/>
      <c r="H350" s="566"/>
      <c r="I350" s="566"/>
      <c r="J350" s="566">
        <v>0.33</v>
      </c>
      <c r="K350" s="566">
        <v>6.85</v>
      </c>
    </row>
    <row r="351" spans="1:11" x14ac:dyDescent="0.2">
      <c r="A351" s="566" t="s">
        <v>702</v>
      </c>
      <c r="B351" s="566" t="s">
        <v>227</v>
      </c>
      <c r="C351" s="566" t="s">
        <v>410</v>
      </c>
      <c r="D351" s="566"/>
      <c r="E351" s="566"/>
      <c r="F351" s="566"/>
      <c r="G351" s="566"/>
      <c r="H351" s="566">
        <v>0.1</v>
      </c>
      <c r="I351" s="566">
        <v>0.41</v>
      </c>
      <c r="J351" s="566"/>
      <c r="K351" s="566"/>
    </row>
    <row r="352" spans="1:11" x14ac:dyDescent="0.2">
      <c r="A352" s="566"/>
      <c r="B352" s="566"/>
      <c r="C352" s="566"/>
      <c r="D352" s="566" t="s">
        <v>331</v>
      </c>
      <c r="E352" s="566" t="s">
        <v>703</v>
      </c>
      <c r="F352" s="566"/>
      <c r="G352" s="566"/>
      <c r="H352" s="566"/>
      <c r="I352" s="566"/>
      <c r="J352" s="566">
        <v>0.33</v>
      </c>
      <c r="K352" s="566">
        <v>8.8000000000000007</v>
      </c>
    </row>
    <row r="353" spans="1:11" x14ac:dyDescent="0.2">
      <c r="A353" s="566" t="s">
        <v>704</v>
      </c>
      <c r="B353" s="566"/>
      <c r="C353" s="566" t="s">
        <v>245</v>
      </c>
      <c r="D353" s="566"/>
      <c r="E353" s="566"/>
      <c r="F353" s="566"/>
      <c r="G353" s="566"/>
      <c r="H353" s="566"/>
      <c r="I353" s="566">
        <v>1.35</v>
      </c>
      <c r="J353" s="566"/>
      <c r="K353" s="566"/>
    </row>
    <row r="354" spans="1:11" x14ac:dyDescent="0.2">
      <c r="A354" s="566"/>
      <c r="B354" s="566"/>
      <c r="C354" s="566"/>
      <c r="D354" s="566" t="s">
        <v>336</v>
      </c>
      <c r="E354" s="566" t="s">
        <v>705</v>
      </c>
      <c r="F354" s="566"/>
      <c r="G354" s="566"/>
      <c r="H354" s="566"/>
      <c r="I354" s="566"/>
      <c r="J354" s="566">
        <v>1.3</v>
      </c>
      <c r="K354" s="566">
        <v>18.649999999999999</v>
      </c>
    </row>
    <row r="355" spans="1:11" x14ac:dyDescent="0.2">
      <c r="A355" s="566" t="s">
        <v>706</v>
      </c>
      <c r="B355" s="566" t="s">
        <v>707</v>
      </c>
      <c r="C355" s="566" t="s">
        <v>708</v>
      </c>
      <c r="D355" s="566"/>
      <c r="E355" s="566"/>
      <c r="F355" s="566"/>
      <c r="G355" s="566"/>
      <c r="H355" s="566">
        <v>0.39</v>
      </c>
      <c r="I355" s="566">
        <v>2.38</v>
      </c>
      <c r="J355" s="566"/>
      <c r="K355" s="566"/>
    </row>
    <row r="356" spans="1:11" x14ac:dyDescent="0.2">
      <c r="A356" s="566"/>
      <c r="B356" s="566"/>
      <c r="C356" s="566"/>
      <c r="D356" s="566" t="s">
        <v>513</v>
      </c>
      <c r="E356" s="566" t="s">
        <v>520</v>
      </c>
      <c r="F356" s="566"/>
      <c r="G356" s="566"/>
      <c r="H356" s="566"/>
      <c r="I356" s="566"/>
      <c r="J356" s="566">
        <v>4.95</v>
      </c>
      <c r="K356" s="566">
        <v>14.9</v>
      </c>
    </row>
    <row r="357" spans="1:11" x14ac:dyDescent="0.2">
      <c r="A357" s="566" t="s">
        <v>709</v>
      </c>
      <c r="B357" s="566" t="s">
        <v>229</v>
      </c>
      <c r="C357" s="566" t="s">
        <v>229</v>
      </c>
      <c r="D357" s="566"/>
      <c r="E357" s="566"/>
      <c r="F357" s="566"/>
      <c r="G357" s="566"/>
      <c r="H357" s="566">
        <v>0.6</v>
      </c>
      <c r="I357" s="566">
        <v>0.6</v>
      </c>
      <c r="J357" s="566"/>
      <c r="K357" s="566"/>
    </row>
    <row r="358" spans="1:11" x14ac:dyDescent="0.2">
      <c r="A358" s="566"/>
      <c r="B358" s="566"/>
      <c r="C358" s="566"/>
      <c r="D358" s="566" t="s">
        <v>313</v>
      </c>
      <c r="E358" s="566" t="s">
        <v>710</v>
      </c>
      <c r="F358" s="566"/>
      <c r="G358" s="566"/>
      <c r="H358" s="566"/>
      <c r="I358" s="566"/>
      <c r="J358" s="566">
        <v>2</v>
      </c>
      <c r="K358" s="566">
        <v>12.7</v>
      </c>
    </row>
    <row r="359" spans="1:11" x14ac:dyDescent="0.2">
      <c r="A359" s="566" t="s">
        <v>711</v>
      </c>
      <c r="B359" s="566"/>
      <c r="C359" s="566" t="s">
        <v>712</v>
      </c>
      <c r="D359" s="566"/>
      <c r="E359" s="566"/>
      <c r="F359" s="566"/>
      <c r="G359" s="566"/>
      <c r="H359" s="566"/>
      <c r="I359" s="566">
        <v>1.94</v>
      </c>
      <c r="J359" s="566"/>
      <c r="K359" s="566"/>
    </row>
    <row r="360" spans="1:11" x14ac:dyDescent="0.2">
      <c r="A360" s="566"/>
      <c r="B360" s="566"/>
      <c r="C360" s="566"/>
      <c r="D360" s="566" t="s">
        <v>237</v>
      </c>
      <c r="E360" s="566" t="s">
        <v>713</v>
      </c>
      <c r="F360" s="566"/>
      <c r="G360" s="566"/>
      <c r="H360" s="566"/>
      <c r="I360" s="566"/>
      <c r="J360" s="566">
        <v>0</v>
      </c>
      <c r="K360" s="566">
        <v>34.200000000000003</v>
      </c>
    </row>
    <row r="361" spans="1:11" x14ac:dyDescent="0.2">
      <c r="A361" s="566" t="s">
        <v>714</v>
      </c>
      <c r="B361" s="566" t="s">
        <v>237</v>
      </c>
      <c r="C361" s="566" t="s">
        <v>482</v>
      </c>
      <c r="D361" s="566"/>
      <c r="E361" s="566"/>
      <c r="F361" s="566"/>
      <c r="G361" s="566"/>
      <c r="H361" s="566">
        <v>0</v>
      </c>
      <c r="I361" s="566">
        <v>4.9000000000000004</v>
      </c>
      <c r="J361" s="566"/>
      <c r="K361" s="566"/>
    </row>
    <row r="362" spans="1:11" x14ac:dyDescent="0.2">
      <c r="A362" s="566"/>
      <c r="B362" s="566"/>
      <c r="C362" s="566"/>
      <c r="D362" s="566" t="s">
        <v>237</v>
      </c>
      <c r="E362" s="566" t="s">
        <v>715</v>
      </c>
      <c r="F362" s="566"/>
      <c r="G362" s="566"/>
      <c r="H362" s="566"/>
      <c r="I362" s="566"/>
      <c r="J362" s="566">
        <v>0</v>
      </c>
      <c r="K362" s="566">
        <v>42.55</v>
      </c>
    </row>
    <row r="363" spans="1:11" x14ac:dyDescent="0.2">
      <c r="A363" s="566" t="s">
        <v>716</v>
      </c>
      <c r="B363" s="566"/>
      <c r="C363" s="566" t="s">
        <v>717</v>
      </c>
      <c r="D363" s="566"/>
      <c r="E363" s="566"/>
      <c r="F363" s="566"/>
      <c r="G363" s="566"/>
      <c r="H363" s="566"/>
      <c r="I363" s="566">
        <v>3.61</v>
      </c>
      <c r="J363" s="566"/>
      <c r="K363" s="566"/>
    </row>
    <row r="364" spans="1:11" x14ac:dyDescent="0.2">
      <c r="A364" s="566"/>
      <c r="B364" s="566"/>
      <c r="C364" s="566"/>
      <c r="D364" s="566" t="s">
        <v>283</v>
      </c>
      <c r="E364" s="566" t="s">
        <v>718</v>
      </c>
      <c r="F364" s="566"/>
      <c r="G364" s="566"/>
      <c r="H364" s="566"/>
      <c r="I364" s="566"/>
      <c r="J364" s="566">
        <v>0.73</v>
      </c>
      <c r="K364" s="566">
        <v>20.05</v>
      </c>
    </row>
    <row r="365" spans="1:11" x14ac:dyDescent="0.2">
      <c r="A365" s="566" t="s">
        <v>719</v>
      </c>
      <c r="B365" s="566" t="s">
        <v>624</v>
      </c>
      <c r="C365" s="566" t="s">
        <v>320</v>
      </c>
      <c r="D365" s="566"/>
      <c r="E365" s="566"/>
      <c r="F365" s="566"/>
      <c r="G365" s="566"/>
      <c r="H365" s="566">
        <v>0.22</v>
      </c>
      <c r="I365" s="566">
        <v>0.4</v>
      </c>
      <c r="J365" s="566"/>
      <c r="K365" s="566"/>
    </row>
    <row r="366" spans="1:11" x14ac:dyDescent="0.2">
      <c r="A366" s="566"/>
      <c r="B366" s="566"/>
      <c r="C366" s="566"/>
      <c r="D366" s="566" t="s">
        <v>594</v>
      </c>
      <c r="E366" s="566" t="s">
        <v>347</v>
      </c>
      <c r="F366" s="566"/>
      <c r="G366" s="566"/>
      <c r="H366" s="566"/>
      <c r="I366" s="566"/>
      <c r="J366" s="566">
        <v>10.15</v>
      </c>
      <c r="K366" s="566">
        <v>1.33</v>
      </c>
    </row>
    <row r="367" spans="1:11" x14ac:dyDescent="0.2">
      <c r="A367" s="566" t="s">
        <v>720</v>
      </c>
      <c r="B367" s="566" t="s">
        <v>446</v>
      </c>
      <c r="C367" s="566"/>
      <c r="D367" s="566"/>
      <c r="E367" s="566"/>
      <c r="F367" s="566"/>
      <c r="G367" s="566"/>
      <c r="H367" s="566">
        <v>1.81</v>
      </c>
      <c r="I367" s="566"/>
      <c r="J367" s="566"/>
      <c r="K367" s="566"/>
    </row>
    <row r="368" spans="1:11" x14ac:dyDescent="0.2">
      <c r="A368" s="566"/>
      <c r="B368" s="566"/>
      <c r="C368" s="566"/>
      <c r="D368" s="566" t="s">
        <v>721</v>
      </c>
      <c r="E368" s="566" t="s">
        <v>237</v>
      </c>
      <c r="F368" s="566"/>
      <c r="G368" s="566"/>
      <c r="H368" s="566"/>
      <c r="I368" s="566"/>
      <c r="J368" s="566">
        <v>16.350000000000001</v>
      </c>
      <c r="K368" s="566">
        <v>0</v>
      </c>
    </row>
    <row r="369" spans="1:11" x14ac:dyDescent="0.2">
      <c r="A369" s="566" t="s">
        <v>722</v>
      </c>
      <c r="B369" s="566" t="s">
        <v>519</v>
      </c>
      <c r="C369" s="566"/>
      <c r="D369" s="566"/>
      <c r="E369" s="566"/>
      <c r="F369" s="566"/>
      <c r="G369" s="566"/>
      <c r="H369" s="566">
        <v>1.46</v>
      </c>
      <c r="I369" s="566"/>
      <c r="J369" s="566"/>
      <c r="K369" s="566"/>
    </row>
    <row r="370" spans="1:11" x14ac:dyDescent="0.2">
      <c r="A370" s="566"/>
      <c r="B370" s="566"/>
      <c r="C370" s="566"/>
      <c r="D370" s="566" t="s">
        <v>458</v>
      </c>
      <c r="E370" s="566" t="s">
        <v>237</v>
      </c>
      <c r="F370" s="566"/>
      <c r="G370" s="566"/>
      <c r="H370" s="566"/>
      <c r="I370" s="566"/>
      <c r="J370" s="566">
        <v>14.4</v>
      </c>
      <c r="K370" s="566">
        <v>0</v>
      </c>
    </row>
    <row r="371" spans="1:11" x14ac:dyDescent="0.2">
      <c r="A371" s="566" t="s">
        <v>723</v>
      </c>
      <c r="B371" s="566" t="s">
        <v>584</v>
      </c>
      <c r="C371" s="566" t="s">
        <v>237</v>
      </c>
      <c r="D371" s="566"/>
      <c r="E371" s="566"/>
      <c r="F371" s="566"/>
      <c r="G371" s="566"/>
      <c r="H371" s="566">
        <v>1.42</v>
      </c>
      <c r="I371" s="566">
        <v>0</v>
      </c>
      <c r="J371" s="566"/>
      <c r="K371" s="566"/>
    </row>
    <row r="372" spans="1:11" x14ac:dyDescent="0.2">
      <c r="A372" s="566"/>
      <c r="B372" s="566"/>
      <c r="C372" s="566"/>
      <c r="D372" s="566" t="s">
        <v>427</v>
      </c>
      <c r="E372" s="566" t="s">
        <v>724</v>
      </c>
      <c r="F372" s="566"/>
      <c r="G372" s="566"/>
      <c r="H372" s="566"/>
      <c r="I372" s="566"/>
      <c r="J372" s="566">
        <v>9.35</v>
      </c>
      <c r="K372" s="566">
        <v>55.13</v>
      </c>
    </row>
    <row r="373" spans="1:11" x14ac:dyDescent="0.2">
      <c r="A373" s="566" t="s">
        <v>725</v>
      </c>
      <c r="B373" s="566" t="s">
        <v>369</v>
      </c>
      <c r="C373" s="566" t="s">
        <v>726</v>
      </c>
      <c r="D373" s="566"/>
      <c r="E373" s="566"/>
      <c r="F373" s="566"/>
      <c r="G373" s="566"/>
      <c r="H373" s="566">
        <v>0.45</v>
      </c>
      <c r="I373" s="566">
        <v>16.54</v>
      </c>
      <c r="J373" s="566"/>
      <c r="K373" s="566"/>
    </row>
    <row r="374" spans="1:11" x14ac:dyDescent="0.2">
      <c r="A374" s="566"/>
      <c r="B374" s="566"/>
      <c r="C374" s="566"/>
      <c r="D374" s="566" t="s">
        <v>727</v>
      </c>
      <c r="E374" s="566" t="s">
        <v>728</v>
      </c>
      <c r="F374" s="566"/>
      <c r="G374" s="566"/>
      <c r="H374" s="566"/>
      <c r="I374" s="566"/>
      <c r="J374" s="566">
        <v>8.3000000000000007</v>
      </c>
      <c r="K374" s="566">
        <v>85.15</v>
      </c>
    </row>
    <row r="375" spans="1:11" x14ac:dyDescent="0.2">
      <c r="A375" s="566" t="s">
        <v>729</v>
      </c>
      <c r="B375" s="566" t="s">
        <v>730</v>
      </c>
      <c r="C375" s="566" t="s">
        <v>326</v>
      </c>
      <c r="D375" s="566"/>
      <c r="E375" s="566"/>
      <c r="F375" s="566"/>
      <c r="G375" s="566"/>
      <c r="H375" s="566">
        <v>1.21</v>
      </c>
      <c r="I375" s="566">
        <v>0.49</v>
      </c>
      <c r="J375" s="566"/>
      <c r="K375" s="566"/>
    </row>
    <row r="376" spans="1:11" x14ac:dyDescent="0.2">
      <c r="A376" s="566"/>
      <c r="B376" s="566"/>
      <c r="C376" s="566"/>
      <c r="D376" s="566" t="s">
        <v>731</v>
      </c>
      <c r="E376" s="566" t="s">
        <v>732</v>
      </c>
      <c r="F376" s="566"/>
      <c r="G376" s="566"/>
      <c r="H376" s="566"/>
      <c r="I376" s="566"/>
      <c r="J376" s="566">
        <v>7.05</v>
      </c>
      <c r="K376" s="566">
        <v>13.65</v>
      </c>
    </row>
    <row r="377" spans="1:11" x14ac:dyDescent="0.2">
      <c r="A377" s="566" t="s">
        <v>733</v>
      </c>
      <c r="B377" s="566" t="s">
        <v>243</v>
      </c>
      <c r="C377" s="566" t="s">
        <v>222</v>
      </c>
      <c r="D377" s="566"/>
      <c r="E377" s="566"/>
      <c r="F377" s="566"/>
      <c r="G377" s="566"/>
      <c r="H377" s="566">
        <v>0.2</v>
      </c>
      <c r="I377" s="566">
        <v>2.2400000000000002</v>
      </c>
      <c r="J377" s="566"/>
      <c r="K377" s="566"/>
    </row>
    <row r="378" spans="1:11" x14ac:dyDescent="0.2">
      <c r="A378" s="566"/>
      <c r="B378" s="566"/>
      <c r="C378" s="566"/>
      <c r="D378" s="566" t="s">
        <v>698</v>
      </c>
      <c r="E378" s="566" t="s">
        <v>734</v>
      </c>
      <c r="F378" s="566"/>
      <c r="G378" s="566"/>
      <c r="H378" s="566"/>
      <c r="I378" s="566"/>
      <c r="J378" s="566">
        <v>2.4</v>
      </c>
      <c r="K378" s="566">
        <v>14.8</v>
      </c>
    </row>
    <row r="379" spans="1:11" x14ac:dyDescent="0.2">
      <c r="A379" s="566" t="s">
        <v>735</v>
      </c>
      <c r="B379" s="566" t="s">
        <v>343</v>
      </c>
      <c r="C379" s="566" t="s">
        <v>404</v>
      </c>
      <c r="D379" s="566"/>
      <c r="E379" s="566"/>
      <c r="F379" s="566"/>
      <c r="G379" s="566"/>
      <c r="H379" s="566">
        <v>0.28000000000000003</v>
      </c>
      <c r="I379" s="566">
        <v>0.72</v>
      </c>
      <c r="J379" s="566"/>
      <c r="K379" s="566"/>
    </row>
    <row r="380" spans="1:11" x14ac:dyDescent="0.2">
      <c r="A380" s="566"/>
      <c r="B380" s="566"/>
      <c r="C380" s="566"/>
      <c r="D380" s="566" t="s">
        <v>379</v>
      </c>
      <c r="E380" s="566" t="s">
        <v>698</v>
      </c>
      <c r="F380" s="566"/>
      <c r="G380" s="566"/>
      <c r="H380" s="566"/>
      <c r="I380" s="566"/>
      <c r="J380" s="566">
        <v>5.95</v>
      </c>
      <c r="K380" s="566">
        <v>2.4</v>
      </c>
    </row>
    <row r="381" spans="1:11" x14ac:dyDescent="0.2">
      <c r="A381" s="566" t="s">
        <v>736</v>
      </c>
      <c r="B381" s="566" t="s">
        <v>737</v>
      </c>
      <c r="C381" s="566" t="s">
        <v>237</v>
      </c>
      <c r="D381" s="566"/>
      <c r="E381" s="566"/>
      <c r="F381" s="566"/>
      <c r="G381" s="566"/>
      <c r="H381" s="566">
        <v>0.91</v>
      </c>
      <c r="I381" s="566">
        <v>0</v>
      </c>
      <c r="J381" s="566"/>
      <c r="K381" s="566"/>
    </row>
    <row r="382" spans="1:11" x14ac:dyDescent="0.2">
      <c r="A382" s="566"/>
      <c r="B382" s="566"/>
      <c r="C382" s="566"/>
      <c r="D382" s="566" t="s">
        <v>731</v>
      </c>
      <c r="E382" s="566" t="s">
        <v>347</v>
      </c>
      <c r="F382" s="566"/>
      <c r="G382" s="566"/>
      <c r="H382" s="566"/>
      <c r="I382" s="566"/>
      <c r="J382" s="566">
        <v>7.05</v>
      </c>
      <c r="K382" s="566">
        <v>1.33</v>
      </c>
    </row>
    <row r="383" spans="1:11" x14ac:dyDescent="0.2">
      <c r="A383" s="566" t="s">
        <v>738</v>
      </c>
      <c r="B383" s="566" t="s">
        <v>613</v>
      </c>
      <c r="C383" s="566" t="s">
        <v>320</v>
      </c>
      <c r="D383" s="566"/>
      <c r="E383" s="566"/>
      <c r="F383" s="566"/>
      <c r="G383" s="566"/>
      <c r="H383" s="566">
        <v>0.5</v>
      </c>
      <c r="I383" s="566">
        <v>0.4</v>
      </c>
      <c r="J383" s="566"/>
      <c r="K383" s="566"/>
    </row>
    <row r="384" spans="1:11" x14ac:dyDescent="0.2">
      <c r="A384" s="566"/>
      <c r="B384" s="566"/>
      <c r="C384" s="566"/>
      <c r="D384" s="566" t="s">
        <v>382</v>
      </c>
      <c r="E384" s="566" t="s">
        <v>387</v>
      </c>
      <c r="F384" s="566"/>
      <c r="G384" s="566"/>
      <c r="H384" s="566"/>
      <c r="I384" s="566"/>
      <c r="J384" s="566">
        <v>5</v>
      </c>
      <c r="K384" s="566">
        <v>7.15</v>
      </c>
    </row>
    <row r="385" spans="1:11" x14ac:dyDescent="0.2">
      <c r="A385" s="566" t="s">
        <v>739</v>
      </c>
      <c r="B385" s="566" t="s">
        <v>613</v>
      </c>
      <c r="C385" s="566" t="s">
        <v>612</v>
      </c>
      <c r="D385" s="566"/>
      <c r="E385" s="566"/>
      <c r="F385" s="566"/>
      <c r="G385" s="566"/>
      <c r="H385" s="566">
        <v>0.5</v>
      </c>
      <c r="I385" s="566">
        <v>1.03</v>
      </c>
      <c r="J385" s="566"/>
      <c r="K385" s="566"/>
    </row>
    <row r="386" spans="1:11" x14ac:dyDescent="0.2">
      <c r="A386" s="566"/>
      <c r="B386" s="566"/>
      <c r="C386" s="566"/>
      <c r="D386" s="566" t="s">
        <v>610</v>
      </c>
      <c r="E386" s="566" t="s">
        <v>740</v>
      </c>
      <c r="F386" s="566"/>
      <c r="G386" s="566"/>
      <c r="H386" s="566"/>
      <c r="I386" s="566"/>
      <c r="J386" s="566">
        <v>1.67</v>
      </c>
      <c r="K386" s="566">
        <v>10.7</v>
      </c>
    </row>
    <row r="387" spans="1:11" x14ac:dyDescent="0.2">
      <c r="A387" s="566" t="s">
        <v>741</v>
      </c>
      <c r="B387" s="566"/>
      <c r="C387" s="566" t="s">
        <v>742</v>
      </c>
      <c r="D387" s="566"/>
      <c r="E387" s="566"/>
      <c r="F387" s="566"/>
      <c r="G387" s="566"/>
      <c r="H387" s="566"/>
      <c r="I387" s="566">
        <v>1.1100000000000001</v>
      </c>
      <c r="J387" s="566"/>
      <c r="K387" s="566"/>
    </row>
    <row r="388" spans="1:11" x14ac:dyDescent="0.2">
      <c r="A388" s="566"/>
      <c r="B388" s="566"/>
      <c r="C388" s="566"/>
      <c r="D388" s="566" t="s">
        <v>237</v>
      </c>
      <c r="E388" s="566" t="s">
        <v>743</v>
      </c>
      <c r="F388" s="566"/>
      <c r="G388" s="566"/>
      <c r="H388" s="566"/>
      <c r="I388" s="566"/>
      <c r="J388" s="566">
        <v>0</v>
      </c>
      <c r="K388" s="566">
        <v>14.7</v>
      </c>
    </row>
    <row r="389" spans="1:11" x14ac:dyDescent="0.2">
      <c r="A389" s="566" t="s">
        <v>744</v>
      </c>
      <c r="B389" s="566"/>
      <c r="C389" s="566" t="s">
        <v>303</v>
      </c>
      <c r="D389" s="566"/>
      <c r="E389" s="566"/>
      <c r="F389" s="566"/>
      <c r="G389" s="566"/>
      <c r="H389" s="566"/>
      <c r="I389" s="566">
        <v>1.83</v>
      </c>
      <c r="J389" s="566"/>
      <c r="K389" s="566"/>
    </row>
    <row r="390" spans="1:11" x14ac:dyDescent="0.2">
      <c r="A390" s="566"/>
      <c r="B390" s="566"/>
      <c r="C390" s="566"/>
      <c r="D390" s="566" t="s">
        <v>352</v>
      </c>
      <c r="E390" s="566" t="s">
        <v>582</v>
      </c>
      <c r="F390" s="566"/>
      <c r="G390" s="566"/>
      <c r="H390" s="566"/>
      <c r="I390" s="566"/>
      <c r="J390" s="566">
        <v>0.17</v>
      </c>
      <c r="K390" s="566">
        <v>14.85</v>
      </c>
    </row>
    <row r="391" spans="1:11" x14ac:dyDescent="0.2">
      <c r="A391" s="566" t="s">
        <v>745</v>
      </c>
      <c r="B391" s="566" t="s">
        <v>455</v>
      </c>
      <c r="C391" s="566" t="s">
        <v>71</v>
      </c>
      <c r="D391" s="566"/>
      <c r="E391" s="566"/>
      <c r="F391" s="566"/>
      <c r="G391" s="566"/>
      <c r="H391" s="566">
        <v>0.05</v>
      </c>
      <c r="I391" s="566">
        <v>1.1399999999999999</v>
      </c>
      <c r="J391" s="566"/>
      <c r="K391" s="566"/>
    </row>
    <row r="392" spans="1:11" x14ac:dyDescent="0.2">
      <c r="A392" s="566"/>
      <c r="B392" s="566"/>
      <c r="C392" s="566"/>
      <c r="D392" s="566" t="s">
        <v>354</v>
      </c>
      <c r="E392" s="566" t="s">
        <v>479</v>
      </c>
      <c r="F392" s="566"/>
      <c r="G392" s="566"/>
      <c r="H392" s="566"/>
      <c r="I392" s="566"/>
      <c r="J392" s="566">
        <v>2.85</v>
      </c>
      <c r="K392" s="566">
        <v>5.8</v>
      </c>
    </row>
    <row r="393" spans="1:11" x14ac:dyDescent="0.2">
      <c r="A393" s="566" t="s">
        <v>746</v>
      </c>
      <c r="B393" s="566" t="s">
        <v>395</v>
      </c>
      <c r="C393" s="566" t="s">
        <v>231</v>
      </c>
      <c r="D393" s="566"/>
      <c r="E393" s="566"/>
      <c r="F393" s="566"/>
      <c r="G393" s="566"/>
      <c r="H393" s="566">
        <v>0.52</v>
      </c>
      <c r="I393" s="566">
        <v>0.02</v>
      </c>
      <c r="J393" s="566"/>
      <c r="K393" s="566"/>
    </row>
    <row r="394" spans="1:11" x14ac:dyDescent="0.2">
      <c r="A394" s="566"/>
      <c r="B394" s="566"/>
      <c r="C394" s="566"/>
      <c r="D394" s="566" t="s">
        <v>747</v>
      </c>
      <c r="E394" s="566" t="s">
        <v>233</v>
      </c>
      <c r="F394" s="566"/>
      <c r="G394" s="566"/>
      <c r="H394" s="566"/>
      <c r="I394" s="566"/>
      <c r="J394" s="566">
        <v>8.25</v>
      </c>
      <c r="K394" s="566">
        <v>7.0000000000000007E-2</v>
      </c>
    </row>
    <row r="395" spans="1:11" x14ac:dyDescent="0.2">
      <c r="A395" s="566" t="s">
        <v>748</v>
      </c>
      <c r="B395" s="566" t="s">
        <v>69</v>
      </c>
      <c r="C395" s="566" t="s">
        <v>237</v>
      </c>
      <c r="D395" s="566"/>
      <c r="E395" s="566"/>
      <c r="F395" s="566"/>
      <c r="G395" s="566"/>
      <c r="H395" s="566">
        <v>1.1299999999999999</v>
      </c>
      <c r="I395" s="566">
        <v>0</v>
      </c>
      <c r="J395" s="566"/>
      <c r="K395" s="566"/>
    </row>
    <row r="396" spans="1:11" x14ac:dyDescent="0.2">
      <c r="A396" s="566"/>
      <c r="B396" s="566"/>
      <c r="C396" s="566"/>
      <c r="D396" s="566" t="s">
        <v>531</v>
      </c>
      <c r="E396" s="566" t="s">
        <v>352</v>
      </c>
      <c r="F396" s="566"/>
      <c r="G396" s="566"/>
      <c r="H396" s="566"/>
      <c r="I396" s="566"/>
      <c r="J396" s="566">
        <v>9.0500000000000007</v>
      </c>
      <c r="K396" s="566">
        <v>0.17</v>
      </c>
    </row>
    <row r="397" spans="1:11" x14ac:dyDescent="0.2">
      <c r="A397" s="566" t="s">
        <v>749</v>
      </c>
      <c r="B397" s="566" t="s">
        <v>296</v>
      </c>
      <c r="C397" s="566" t="s">
        <v>455</v>
      </c>
      <c r="D397" s="566"/>
      <c r="E397" s="566"/>
      <c r="F397" s="566"/>
      <c r="G397" s="566"/>
      <c r="H397" s="566">
        <v>0.68</v>
      </c>
      <c r="I397" s="566">
        <v>0.05</v>
      </c>
      <c r="J397" s="566"/>
      <c r="K397" s="566"/>
    </row>
    <row r="398" spans="1:11" x14ac:dyDescent="0.2">
      <c r="A398" s="566"/>
      <c r="B398" s="566"/>
      <c r="C398" s="566"/>
      <c r="D398" s="566" t="s">
        <v>592</v>
      </c>
      <c r="E398" s="566" t="s">
        <v>516</v>
      </c>
      <c r="F398" s="566"/>
      <c r="G398" s="566"/>
      <c r="H398" s="566"/>
      <c r="I398" s="566"/>
      <c r="J398" s="566">
        <v>3.65</v>
      </c>
      <c r="K398" s="566">
        <v>1.25</v>
      </c>
    </row>
    <row r="399" spans="1:11" x14ac:dyDescent="0.2">
      <c r="A399" s="566" t="s">
        <v>750</v>
      </c>
      <c r="B399" s="566" t="s">
        <v>455</v>
      </c>
      <c r="C399" s="566" t="s">
        <v>243</v>
      </c>
      <c r="D399" s="566"/>
      <c r="E399" s="566"/>
      <c r="F399" s="566"/>
      <c r="G399" s="566"/>
      <c r="H399" s="566">
        <v>0.05</v>
      </c>
      <c r="I399" s="566">
        <v>0.2</v>
      </c>
      <c r="J399" s="566"/>
      <c r="K399" s="566"/>
    </row>
    <row r="400" spans="1:11" x14ac:dyDescent="0.2">
      <c r="A400" s="566"/>
      <c r="B400" s="566"/>
      <c r="C400" s="566"/>
      <c r="D400" s="566" t="s">
        <v>530</v>
      </c>
      <c r="E400" s="566" t="s">
        <v>698</v>
      </c>
      <c r="F400" s="566"/>
      <c r="G400" s="566"/>
      <c r="H400" s="566"/>
      <c r="I400" s="566"/>
      <c r="J400" s="566">
        <v>2.7</v>
      </c>
      <c r="K400" s="566">
        <v>2.4</v>
      </c>
    </row>
    <row r="401" spans="1:11" x14ac:dyDescent="0.2">
      <c r="A401" s="566" t="s">
        <v>751</v>
      </c>
      <c r="B401" s="566" t="s">
        <v>326</v>
      </c>
      <c r="C401" s="566" t="s">
        <v>343</v>
      </c>
      <c r="D401" s="566"/>
      <c r="E401" s="566"/>
      <c r="F401" s="566"/>
      <c r="G401" s="566"/>
      <c r="H401" s="566">
        <v>0.49</v>
      </c>
      <c r="I401" s="566">
        <v>0.28000000000000003</v>
      </c>
      <c r="J401" s="566"/>
      <c r="K401" s="566"/>
    </row>
    <row r="402" spans="1:11" x14ac:dyDescent="0.2">
      <c r="A402" s="566"/>
      <c r="B402" s="566"/>
      <c r="C402" s="566"/>
      <c r="D402" s="566" t="s">
        <v>112</v>
      </c>
      <c r="E402" s="566" t="s">
        <v>752</v>
      </c>
      <c r="F402" s="566"/>
      <c r="G402" s="566"/>
      <c r="H402" s="566"/>
      <c r="I402" s="566"/>
      <c r="J402" s="566">
        <v>6.35</v>
      </c>
      <c r="K402" s="566">
        <v>4.75</v>
      </c>
    </row>
    <row r="403" spans="1:11" x14ac:dyDescent="0.2">
      <c r="A403" s="566" t="s">
        <v>753</v>
      </c>
      <c r="B403" s="566" t="s">
        <v>275</v>
      </c>
      <c r="C403" s="566" t="s">
        <v>652</v>
      </c>
      <c r="D403" s="566"/>
      <c r="E403" s="566"/>
      <c r="F403" s="566"/>
      <c r="G403" s="566"/>
      <c r="H403" s="566">
        <v>0.78</v>
      </c>
      <c r="I403" s="566">
        <v>0.67</v>
      </c>
      <c r="J403" s="566"/>
      <c r="K403" s="566"/>
    </row>
    <row r="404" spans="1:11" x14ac:dyDescent="0.2">
      <c r="A404" s="566"/>
      <c r="B404" s="566"/>
      <c r="C404" s="566"/>
      <c r="D404" s="566" t="s">
        <v>754</v>
      </c>
      <c r="E404" s="566" t="s">
        <v>361</v>
      </c>
      <c r="F404" s="566"/>
      <c r="G404" s="566"/>
      <c r="H404" s="566"/>
      <c r="I404" s="566"/>
      <c r="J404" s="566">
        <v>7</v>
      </c>
      <c r="K404" s="566">
        <v>3.9</v>
      </c>
    </row>
    <row r="405" spans="1:11" x14ac:dyDescent="0.2">
      <c r="A405" s="566" t="s">
        <v>755</v>
      </c>
      <c r="B405" s="566" t="s">
        <v>351</v>
      </c>
      <c r="C405" s="566" t="s">
        <v>756</v>
      </c>
      <c r="D405" s="566"/>
      <c r="E405" s="566"/>
      <c r="F405" s="566"/>
      <c r="G405" s="566"/>
      <c r="H405" s="566">
        <v>0.62</v>
      </c>
      <c r="I405" s="566">
        <v>0.11</v>
      </c>
      <c r="J405" s="566"/>
      <c r="K405" s="566"/>
    </row>
    <row r="406" spans="1:11" x14ac:dyDescent="0.2">
      <c r="A406" s="566"/>
      <c r="B406" s="566"/>
      <c r="C406" s="566"/>
      <c r="D406" s="566" t="s">
        <v>622</v>
      </c>
      <c r="E406" s="566" t="s">
        <v>639</v>
      </c>
      <c r="F406" s="566"/>
      <c r="G406" s="566"/>
      <c r="H406" s="566"/>
      <c r="I406" s="566"/>
      <c r="J406" s="566">
        <v>4.3</v>
      </c>
      <c r="K406" s="566">
        <v>3.5</v>
      </c>
    </row>
    <row r="407" spans="1:11" x14ac:dyDescent="0.2">
      <c r="A407" s="566" t="s">
        <v>757</v>
      </c>
      <c r="B407" s="566" t="s">
        <v>327</v>
      </c>
      <c r="C407" s="566" t="s">
        <v>578</v>
      </c>
      <c r="D407" s="566"/>
      <c r="E407" s="566"/>
      <c r="F407" s="566"/>
      <c r="G407" s="566"/>
      <c r="H407" s="566">
        <v>0.24</v>
      </c>
      <c r="I407" s="566">
        <v>0.59</v>
      </c>
      <c r="J407" s="566"/>
      <c r="K407" s="566"/>
    </row>
    <row r="408" spans="1:11" x14ac:dyDescent="0.2">
      <c r="A408" s="566"/>
      <c r="B408" s="566"/>
      <c r="C408" s="566"/>
      <c r="D408" s="566" t="s">
        <v>461</v>
      </c>
      <c r="E408" s="566" t="s">
        <v>758</v>
      </c>
      <c r="F408" s="566"/>
      <c r="G408" s="566"/>
      <c r="H408" s="566"/>
      <c r="I408" s="566"/>
      <c r="J408" s="566">
        <v>3</v>
      </c>
      <c r="K408" s="566">
        <v>4.8499999999999996</v>
      </c>
    </row>
    <row r="409" spans="1:11" x14ac:dyDescent="0.2">
      <c r="A409" s="566" t="s">
        <v>759</v>
      </c>
      <c r="B409" s="566" t="s">
        <v>409</v>
      </c>
      <c r="C409" s="566" t="s">
        <v>399</v>
      </c>
      <c r="D409" s="566"/>
      <c r="E409" s="566"/>
      <c r="F409" s="566"/>
      <c r="G409" s="566"/>
      <c r="H409" s="566">
        <v>0.36</v>
      </c>
      <c r="I409" s="566">
        <v>0.38</v>
      </c>
      <c r="J409" s="566"/>
      <c r="K409" s="566"/>
    </row>
    <row r="410" spans="1:11" x14ac:dyDescent="0.2">
      <c r="A410" s="566"/>
      <c r="B410" s="566"/>
      <c r="C410" s="566"/>
      <c r="D410" s="566" t="s">
        <v>354</v>
      </c>
      <c r="E410" s="566" t="s">
        <v>505</v>
      </c>
      <c r="F410" s="566"/>
      <c r="G410" s="566"/>
      <c r="H410" s="566"/>
      <c r="I410" s="566"/>
      <c r="J410" s="566">
        <v>2.85</v>
      </c>
      <c r="K410" s="566">
        <v>6.2</v>
      </c>
    </row>
    <row r="411" spans="1:11" x14ac:dyDescent="0.2">
      <c r="A411" s="566" t="s">
        <v>760</v>
      </c>
      <c r="B411" s="566" t="s">
        <v>394</v>
      </c>
      <c r="C411" s="566" t="s">
        <v>761</v>
      </c>
      <c r="D411" s="566"/>
      <c r="E411" s="566"/>
      <c r="F411" s="566"/>
      <c r="G411" s="566"/>
      <c r="H411" s="566">
        <v>0.21</v>
      </c>
      <c r="I411" s="566">
        <v>0.86</v>
      </c>
      <c r="J411" s="566"/>
      <c r="K411" s="566"/>
    </row>
    <row r="412" spans="1:11" x14ac:dyDescent="0.2">
      <c r="A412" s="566"/>
      <c r="B412" s="566"/>
      <c r="C412" s="566"/>
      <c r="D412" s="566" t="s">
        <v>525</v>
      </c>
      <c r="E412" s="566" t="s">
        <v>762</v>
      </c>
      <c r="F412" s="566"/>
      <c r="G412" s="566"/>
      <c r="H412" s="566"/>
      <c r="I412" s="566"/>
      <c r="J412" s="566">
        <v>2.15</v>
      </c>
      <c r="K412" s="566">
        <v>9</v>
      </c>
    </row>
    <row r="413" spans="1:11" x14ac:dyDescent="0.2">
      <c r="A413" s="566" t="s">
        <v>763</v>
      </c>
      <c r="B413" s="566" t="s">
        <v>624</v>
      </c>
      <c r="C413" s="566" t="s">
        <v>533</v>
      </c>
      <c r="D413" s="566"/>
      <c r="E413" s="566"/>
      <c r="F413" s="566"/>
      <c r="G413" s="566"/>
      <c r="H413" s="566">
        <v>0.22</v>
      </c>
      <c r="I413" s="566">
        <v>0.94</v>
      </c>
      <c r="J413" s="566"/>
      <c r="K413" s="566"/>
    </row>
    <row r="414" spans="1:11" x14ac:dyDescent="0.2">
      <c r="A414" s="566"/>
      <c r="B414" s="566"/>
      <c r="C414" s="566"/>
      <c r="D414" s="566" t="s">
        <v>764</v>
      </c>
      <c r="E414" s="566" t="s">
        <v>765</v>
      </c>
      <c r="F414" s="566"/>
      <c r="G414" s="566"/>
      <c r="H414" s="566"/>
      <c r="I414" s="566"/>
      <c r="J414" s="566">
        <v>3.1</v>
      </c>
      <c r="K414" s="566">
        <v>13.25</v>
      </c>
    </row>
    <row r="415" spans="1:11" x14ac:dyDescent="0.2">
      <c r="A415" s="566" t="s">
        <v>766</v>
      </c>
      <c r="B415" s="566" t="s">
        <v>320</v>
      </c>
      <c r="C415" s="566" t="s">
        <v>767</v>
      </c>
      <c r="D415" s="566"/>
      <c r="E415" s="566"/>
      <c r="F415" s="566"/>
      <c r="G415" s="566"/>
      <c r="H415" s="566">
        <v>0.4</v>
      </c>
      <c r="I415" s="566">
        <v>1.71</v>
      </c>
      <c r="J415" s="566"/>
      <c r="K415" s="566"/>
    </row>
    <row r="416" spans="1:11" x14ac:dyDescent="0.2">
      <c r="A416" s="566"/>
      <c r="B416" s="566"/>
      <c r="C416" s="566"/>
      <c r="D416" s="566" t="s">
        <v>354</v>
      </c>
      <c r="E416" s="566" t="s">
        <v>768</v>
      </c>
      <c r="F416" s="566"/>
      <c r="G416" s="566"/>
      <c r="H416" s="566"/>
      <c r="I416" s="566"/>
      <c r="J416" s="566">
        <v>2.85</v>
      </c>
      <c r="K416" s="566">
        <v>12.3</v>
      </c>
    </row>
    <row r="417" spans="1:11" x14ac:dyDescent="0.2">
      <c r="A417" s="566" t="s">
        <v>769</v>
      </c>
      <c r="B417" s="566" t="s">
        <v>352</v>
      </c>
      <c r="C417" s="566" t="s">
        <v>478</v>
      </c>
      <c r="D417" s="566"/>
      <c r="E417" s="566"/>
      <c r="F417" s="566"/>
      <c r="G417" s="566"/>
      <c r="H417" s="566">
        <v>0.17</v>
      </c>
      <c r="I417" s="566">
        <v>0.75</v>
      </c>
      <c r="J417" s="566"/>
      <c r="K417" s="566"/>
    </row>
    <row r="418" spans="1:11" x14ac:dyDescent="0.2">
      <c r="A418" s="566"/>
      <c r="B418" s="566"/>
      <c r="C418" s="566"/>
      <c r="D418" s="566" t="s">
        <v>770</v>
      </c>
      <c r="E418" s="566" t="s">
        <v>276</v>
      </c>
      <c r="F418" s="566"/>
      <c r="G418" s="566"/>
      <c r="H418" s="566"/>
      <c r="I418" s="566"/>
      <c r="J418" s="566">
        <v>1.1499999999999999</v>
      </c>
      <c r="K418" s="566">
        <v>6.7</v>
      </c>
    </row>
    <row r="419" spans="1:11" x14ac:dyDescent="0.2">
      <c r="A419" s="566" t="s">
        <v>771</v>
      </c>
      <c r="B419" s="566" t="s">
        <v>381</v>
      </c>
      <c r="C419" s="566" t="s">
        <v>578</v>
      </c>
      <c r="D419" s="566"/>
      <c r="E419" s="566"/>
      <c r="F419" s="566"/>
      <c r="G419" s="566"/>
      <c r="H419" s="566">
        <v>0.06</v>
      </c>
      <c r="I419" s="566">
        <v>0.59</v>
      </c>
      <c r="J419" s="566"/>
      <c r="K419" s="566"/>
    </row>
    <row r="420" spans="1:11" x14ac:dyDescent="0.2">
      <c r="A420" s="566"/>
      <c r="B420" s="566"/>
      <c r="C420" s="566"/>
      <c r="D420" s="566" t="s">
        <v>229</v>
      </c>
      <c r="E420" s="566" t="s">
        <v>517</v>
      </c>
      <c r="F420" s="566"/>
      <c r="G420" s="566"/>
      <c r="H420" s="566"/>
      <c r="I420" s="566"/>
      <c r="J420" s="566">
        <v>0.6</v>
      </c>
      <c r="K420" s="566">
        <v>9.85</v>
      </c>
    </row>
    <row r="421" spans="1:11" x14ac:dyDescent="0.2">
      <c r="A421" s="566" t="s">
        <v>772</v>
      </c>
      <c r="B421" s="566" t="s">
        <v>381</v>
      </c>
      <c r="C421" s="566" t="s">
        <v>546</v>
      </c>
      <c r="D421" s="566"/>
      <c r="E421" s="566"/>
      <c r="F421" s="566"/>
      <c r="G421" s="566"/>
      <c r="H421" s="566">
        <v>0.06</v>
      </c>
      <c r="I421" s="566">
        <v>1.38</v>
      </c>
      <c r="J421" s="566"/>
      <c r="K421" s="566"/>
    </row>
    <row r="422" spans="1:11" x14ac:dyDescent="0.2">
      <c r="A422" s="566"/>
      <c r="B422" s="566"/>
      <c r="C422" s="566"/>
      <c r="D422" s="566" t="s">
        <v>243</v>
      </c>
      <c r="E422" s="566" t="s">
        <v>773</v>
      </c>
      <c r="F422" s="566"/>
      <c r="G422" s="566"/>
      <c r="H422" s="566"/>
      <c r="I422" s="566"/>
      <c r="J422" s="566">
        <v>0.2</v>
      </c>
      <c r="K422" s="566">
        <v>13.1</v>
      </c>
    </row>
    <row r="423" spans="1:11" x14ac:dyDescent="0.2">
      <c r="A423" s="566" t="s">
        <v>774</v>
      </c>
      <c r="B423" s="566"/>
      <c r="C423" s="566" t="s">
        <v>775</v>
      </c>
      <c r="D423" s="566"/>
      <c r="E423" s="566"/>
      <c r="F423" s="566"/>
      <c r="G423" s="566"/>
      <c r="H423" s="566"/>
      <c r="I423" s="566">
        <v>1.24</v>
      </c>
      <c r="J423" s="566"/>
      <c r="K423" s="566"/>
    </row>
    <row r="424" spans="1:11" x14ac:dyDescent="0.2">
      <c r="A424" s="566"/>
      <c r="B424" s="566"/>
      <c r="C424" s="566"/>
      <c r="D424" s="566" t="s">
        <v>233</v>
      </c>
      <c r="E424" s="566" t="s">
        <v>390</v>
      </c>
      <c r="F424" s="566"/>
      <c r="G424" s="566"/>
      <c r="H424" s="566"/>
      <c r="I424" s="566"/>
      <c r="J424" s="566">
        <v>7.0000000000000007E-2</v>
      </c>
      <c r="K424" s="566">
        <v>8.1</v>
      </c>
    </row>
    <row r="425" spans="1:11" x14ac:dyDescent="0.2">
      <c r="A425" s="566" t="s">
        <v>776</v>
      </c>
      <c r="B425" s="566" t="s">
        <v>231</v>
      </c>
      <c r="C425" s="566" t="s">
        <v>399</v>
      </c>
      <c r="D425" s="566"/>
      <c r="E425" s="566"/>
      <c r="F425" s="566"/>
      <c r="G425" s="566"/>
      <c r="H425" s="566">
        <v>0.02</v>
      </c>
      <c r="I425" s="566">
        <v>0.38</v>
      </c>
      <c r="J425" s="566"/>
      <c r="K425" s="566"/>
    </row>
    <row r="426" spans="1:11" x14ac:dyDescent="0.2">
      <c r="A426" s="566"/>
      <c r="B426" s="566"/>
      <c r="C426" s="566"/>
      <c r="D426" s="566" t="s">
        <v>461</v>
      </c>
      <c r="E426" s="566" t="s">
        <v>253</v>
      </c>
      <c r="F426" s="566"/>
      <c r="G426" s="566"/>
      <c r="H426" s="566"/>
      <c r="I426" s="566"/>
      <c r="J426" s="566">
        <v>3</v>
      </c>
      <c r="K426" s="566">
        <v>5.5</v>
      </c>
    </row>
    <row r="427" spans="1:11" x14ac:dyDescent="0.2">
      <c r="A427" s="566" t="s">
        <v>777</v>
      </c>
      <c r="B427" s="566" t="s">
        <v>487</v>
      </c>
      <c r="C427" s="566" t="s">
        <v>404</v>
      </c>
      <c r="D427" s="566"/>
      <c r="E427" s="566"/>
      <c r="F427" s="566"/>
      <c r="G427" s="566"/>
      <c r="H427" s="566">
        <v>0.57999999999999996</v>
      </c>
      <c r="I427" s="566">
        <v>0.72</v>
      </c>
      <c r="J427" s="566"/>
      <c r="K427" s="566"/>
    </row>
    <row r="428" spans="1:11" x14ac:dyDescent="0.2">
      <c r="A428" s="566"/>
      <c r="B428" s="566"/>
      <c r="C428" s="566"/>
      <c r="D428" s="566" t="s">
        <v>484</v>
      </c>
      <c r="E428" s="566" t="s">
        <v>418</v>
      </c>
      <c r="F428" s="566"/>
      <c r="G428" s="566"/>
      <c r="H428" s="566"/>
      <c r="I428" s="566"/>
      <c r="J428" s="566">
        <v>3.4</v>
      </c>
      <c r="K428" s="566">
        <v>5.6</v>
      </c>
    </row>
    <row r="429" spans="1:11" x14ac:dyDescent="0.2">
      <c r="A429" s="566" t="s">
        <v>778</v>
      </c>
      <c r="B429" s="566" t="s">
        <v>227</v>
      </c>
      <c r="C429" s="566" t="s">
        <v>320</v>
      </c>
      <c r="D429" s="566"/>
      <c r="E429" s="566"/>
      <c r="F429" s="566"/>
      <c r="G429" s="566"/>
      <c r="H429" s="566">
        <v>0.1</v>
      </c>
      <c r="I429" s="566">
        <v>0.4</v>
      </c>
      <c r="J429" s="566"/>
      <c r="K429" s="566"/>
    </row>
    <row r="430" spans="1:11" x14ac:dyDescent="0.2">
      <c r="A430" s="566"/>
      <c r="B430" s="566"/>
      <c r="C430" s="566"/>
      <c r="D430" s="566" t="s">
        <v>331</v>
      </c>
      <c r="E430" s="566" t="s">
        <v>285</v>
      </c>
      <c r="F430" s="566"/>
      <c r="G430" s="566"/>
      <c r="H430" s="566"/>
      <c r="I430" s="566"/>
      <c r="J430" s="566">
        <v>0.33</v>
      </c>
      <c r="K430" s="566">
        <v>7.7</v>
      </c>
    </row>
    <row r="431" spans="1:11" x14ac:dyDescent="0.2">
      <c r="A431" s="566" t="s">
        <v>779</v>
      </c>
      <c r="B431" s="566"/>
      <c r="C431" s="566" t="s">
        <v>71</v>
      </c>
      <c r="D431" s="566"/>
      <c r="E431" s="566"/>
      <c r="F431" s="566"/>
      <c r="G431" s="566"/>
      <c r="H431" s="566"/>
      <c r="I431" s="566">
        <v>1.1399999999999999</v>
      </c>
      <c r="J431" s="566"/>
      <c r="K431" s="566"/>
    </row>
    <row r="432" spans="1:11" x14ac:dyDescent="0.2">
      <c r="A432" s="566"/>
      <c r="B432" s="566"/>
      <c r="C432" s="566"/>
      <c r="D432" s="566" t="s">
        <v>371</v>
      </c>
      <c r="E432" s="566" t="s">
        <v>108</v>
      </c>
      <c r="F432" s="566"/>
      <c r="G432" s="566"/>
      <c r="H432" s="566"/>
      <c r="I432" s="566"/>
      <c r="J432" s="566">
        <v>0.43</v>
      </c>
      <c r="K432" s="566">
        <v>6.25</v>
      </c>
    </row>
    <row r="433" spans="1:11" x14ac:dyDescent="0.2">
      <c r="A433" s="566" t="s">
        <v>780</v>
      </c>
      <c r="B433" s="566" t="s">
        <v>241</v>
      </c>
      <c r="C433" s="566" t="s">
        <v>756</v>
      </c>
      <c r="D433" s="566"/>
      <c r="E433" s="566"/>
      <c r="F433" s="566"/>
      <c r="G433" s="566"/>
      <c r="H433" s="566">
        <v>0.13</v>
      </c>
      <c r="I433" s="566">
        <v>0.11</v>
      </c>
      <c r="J433" s="566"/>
      <c r="K433" s="566"/>
    </row>
    <row r="434" spans="1:11" x14ac:dyDescent="0.2">
      <c r="A434" s="566"/>
      <c r="B434" s="566"/>
      <c r="C434" s="566"/>
      <c r="D434" s="566" t="s">
        <v>371</v>
      </c>
      <c r="E434" s="566" t="s">
        <v>397</v>
      </c>
      <c r="F434" s="566"/>
      <c r="G434" s="566"/>
      <c r="H434" s="566"/>
      <c r="I434" s="566"/>
      <c r="J434" s="566">
        <v>0.43</v>
      </c>
      <c r="K434" s="566">
        <v>4.5</v>
      </c>
    </row>
    <row r="435" spans="1:11" x14ac:dyDescent="0.2">
      <c r="A435" s="566" t="s">
        <v>781</v>
      </c>
      <c r="B435" s="566"/>
      <c r="C435" s="566" t="s">
        <v>258</v>
      </c>
      <c r="D435" s="566"/>
      <c r="E435" s="566"/>
      <c r="F435" s="566"/>
      <c r="G435" s="566"/>
      <c r="H435" s="566"/>
      <c r="I435" s="566">
        <v>0.79</v>
      </c>
      <c r="J435" s="566"/>
      <c r="K435" s="566"/>
    </row>
    <row r="436" spans="1:11" x14ac:dyDescent="0.2">
      <c r="A436" s="566"/>
      <c r="B436" s="566"/>
      <c r="C436" s="566"/>
      <c r="D436" s="566" t="s">
        <v>237</v>
      </c>
      <c r="E436" s="566" t="s">
        <v>416</v>
      </c>
      <c r="F436" s="566"/>
      <c r="G436" s="566"/>
      <c r="H436" s="566"/>
      <c r="I436" s="566"/>
      <c r="J436" s="566">
        <v>0</v>
      </c>
      <c r="K436" s="566">
        <v>15.15</v>
      </c>
    </row>
    <row r="437" spans="1:11" x14ac:dyDescent="0.2">
      <c r="A437" s="566" t="s">
        <v>782</v>
      </c>
      <c r="B437" s="566"/>
      <c r="C437" s="566" t="s">
        <v>222</v>
      </c>
      <c r="D437" s="566"/>
      <c r="E437" s="566"/>
      <c r="F437" s="566"/>
      <c r="G437" s="566"/>
      <c r="H437" s="566"/>
      <c r="I437" s="566">
        <v>2.2400000000000002</v>
      </c>
      <c r="J437" s="566"/>
      <c r="K437" s="566"/>
    </row>
    <row r="438" spans="1:11" x14ac:dyDescent="0.2">
      <c r="A438" s="566"/>
      <c r="B438" s="566"/>
      <c r="C438" s="566"/>
      <c r="D438" s="566" t="s">
        <v>233</v>
      </c>
      <c r="E438" s="566" t="s">
        <v>783</v>
      </c>
      <c r="F438" s="566"/>
      <c r="G438" s="566"/>
      <c r="H438" s="566"/>
      <c r="I438" s="566"/>
      <c r="J438" s="566">
        <v>7.0000000000000007E-2</v>
      </c>
      <c r="K438" s="566">
        <v>15</v>
      </c>
    </row>
    <row r="439" spans="1:11" x14ac:dyDescent="0.2">
      <c r="A439" s="566" t="s">
        <v>784</v>
      </c>
      <c r="B439" s="566" t="s">
        <v>231</v>
      </c>
      <c r="C439" s="566" t="s">
        <v>255</v>
      </c>
      <c r="D439" s="566"/>
      <c r="E439" s="566"/>
      <c r="F439" s="566"/>
      <c r="G439" s="566"/>
      <c r="H439" s="566">
        <v>0.02</v>
      </c>
      <c r="I439" s="566">
        <v>0.76</v>
      </c>
      <c r="J439" s="566"/>
      <c r="K439" s="566"/>
    </row>
    <row r="440" spans="1:11" x14ac:dyDescent="0.2">
      <c r="A440" s="566"/>
      <c r="B440" s="566"/>
      <c r="C440" s="566"/>
      <c r="D440" s="566" t="s">
        <v>336</v>
      </c>
      <c r="E440" s="566" t="s">
        <v>387</v>
      </c>
      <c r="F440" s="566"/>
      <c r="G440" s="566"/>
      <c r="H440" s="566"/>
      <c r="I440" s="566"/>
      <c r="J440" s="566">
        <v>1.3</v>
      </c>
      <c r="K440" s="566">
        <v>7.15</v>
      </c>
    </row>
    <row r="441" spans="1:11" x14ac:dyDescent="0.2">
      <c r="A441" s="566" t="s">
        <v>785</v>
      </c>
      <c r="B441" s="566" t="s">
        <v>327</v>
      </c>
      <c r="C441" s="566" t="s">
        <v>652</v>
      </c>
      <c r="D441" s="566"/>
      <c r="E441" s="566"/>
      <c r="F441" s="566"/>
      <c r="G441" s="566"/>
      <c r="H441" s="566">
        <v>0.24</v>
      </c>
      <c r="I441" s="566">
        <v>0.67</v>
      </c>
      <c r="J441" s="566"/>
      <c r="K441" s="566"/>
    </row>
    <row r="442" spans="1:11" x14ac:dyDescent="0.2">
      <c r="A442" s="566"/>
      <c r="B442" s="566"/>
      <c r="C442" s="566"/>
      <c r="D442" s="566" t="s">
        <v>497</v>
      </c>
      <c r="E442" s="566" t="s">
        <v>396</v>
      </c>
      <c r="F442" s="566"/>
      <c r="G442" s="566"/>
      <c r="H442" s="566"/>
      <c r="I442" s="566"/>
      <c r="J442" s="566">
        <v>2.35</v>
      </c>
      <c r="K442" s="566">
        <v>4.25</v>
      </c>
    </row>
    <row r="443" spans="1:11" x14ac:dyDescent="0.2">
      <c r="A443" s="566" t="s">
        <v>786</v>
      </c>
      <c r="B443" s="566" t="s">
        <v>224</v>
      </c>
      <c r="C443" s="566" t="s">
        <v>787</v>
      </c>
      <c r="D443" s="566"/>
      <c r="E443" s="566"/>
      <c r="F443" s="566"/>
      <c r="G443" s="566"/>
      <c r="H443" s="566">
        <v>0.23</v>
      </c>
      <c r="I443" s="566">
        <v>0.18</v>
      </c>
      <c r="J443" s="566"/>
      <c r="K443" s="566"/>
    </row>
    <row r="444" spans="1:11" x14ac:dyDescent="0.2">
      <c r="A444" s="566"/>
      <c r="B444" s="566"/>
      <c r="C444" s="566"/>
      <c r="D444" s="566" t="s">
        <v>273</v>
      </c>
      <c r="E444" s="566" t="s">
        <v>473</v>
      </c>
      <c r="F444" s="566"/>
      <c r="G444" s="566"/>
      <c r="H444" s="566"/>
      <c r="I444" s="566"/>
      <c r="J444" s="566">
        <v>0.77</v>
      </c>
      <c r="K444" s="566">
        <v>5.45</v>
      </c>
    </row>
    <row r="445" spans="1:11" x14ac:dyDescent="0.2">
      <c r="A445" s="566" t="s">
        <v>788</v>
      </c>
      <c r="B445" s="566"/>
      <c r="C445" s="566" t="s">
        <v>737</v>
      </c>
      <c r="D445" s="566"/>
      <c r="E445" s="566"/>
      <c r="F445" s="566"/>
      <c r="G445" s="566"/>
      <c r="H445" s="566"/>
      <c r="I445" s="566">
        <v>0.91</v>
      </c>
      <c r="J445" s="566"/>
      <c r="K445" s="566"/>
    </row>
    <row r="446" spans="1:11" x14ac:dyDescent="0.2">
      <c r="A446" s="566"/>
      <c r="B446" s="566"/>
      <c r="C446" s="566"/>
      <c r="D446" s="566" t="s">
        <v>237</v>
      </c>
      <c r="E446" s="566" t="s">
        <v>710</v>
      </c>
      <c r="F446" s="566"/>
      <c r="G446" s="566"/>
      <c r="H446" s="566"/>
      <c r="I446" s="566"/>
      <c r="J446" s="566">
        <v>0</v>
      </c>
      <c r="K446" s="566">
        <v>12.7</v>
      </c>
    </row>
    <row r="447" spans="1:11" x14ac:dyDescent="0.2">
      <c r="A447" s="566" t="s">
        <v>789</v>
      </c>
      <c r="B447" s="566"/>
      <c r="C447" s="566" t="s">
        <v>263</v>
      </c>
      <c r="D447" s="566"/>
      <c r="E447" s="566"/>
      <c r="F447" s="566"/>
      <c r="G447" s="566"/>
      <c r="H447" s="566"/>
      <c r="I447" s="566">
        <v>1.63</v>
      </c>
      <c r="J447" s="566"/>
      <c r="K447" s="566"/>
    </row>
    <row r="448" spans="1:11" x14ac:dyDescent="0.2">
      <c r="A448" s="566"/>
      <c r="B448" s="566"/>
      <c r="C448" s="566"/>
      <c r="D448" s="566" t="s">
        <v>243</v>
      </c>
      <c r="E448" s="566" t="s">
        <v>790</v>
      </c>
      <c r="F448" s="566"/>
      <c r="G448" s="566"/>
      <c r="H448" s="566"/>
      <c r="I448" s="566"/>
      <c r="J448" s="566">
        <v>0.2</v>
      </c>
      <c r="K448" s="566">
        <v>13.5</v>
      </c>
    </row>
    <row r="449" spans="1:11" x14ac:dyDescent="0.2">
      <c r="A449" s="566" t="s">
        <v>791</v>
      </c>
      <c r="B449" s="566" t="s">
        <v>381</v>
      </c>
      <c r="C449" s="566" t="s">
        <v>662</v>
      </c>
      <c r="D449" s="566"/>
      <c r="E449" s="566"/>
      <c r="F449" s="566"/>
      <c r="G449" s="566"/>
      <c r="H449" s="566">
        <v>0.06</v>
      </c>
      <c r="I449" s="566">
        <v>1.07</v>
      </c>
      <c r="J449" s="566"/>
      <c r="K449" s="566"/>
    </row>
    <row r="450" spans="1:11" x14ac:dyDescent="0.2">
      <c r="A450" s="566"/>
      <c r="B450" s="566"/>
      <c r="C450" s="566"/>
      <c r="D450" s="566" t="s">
        <v>246</v>
      </c>
      <c r="E450" s="566" t="s">
        <v>792</v>
      </c>
      <c r="F450" s="566"/>
      <c r="G450" s="566"/>
      <c r="H450" s="566"/>
      <c r="I450" s="566"/>
      <c r="J450" s="566">
        <v>0.35</v>
      </c>
      <c r="K450" s="566">
        <v>5.85</v>
      </c>
    </row>
    <row r="451" spans="1:11" x14ac:dyDescent="0.2">
      <c r="A451" s="566" t="s">
        <v>793</v>
      </c>
      <c r="B451" s="566" t="s">
        <v>267</v>
      </c>
      <c r="C451" s="566" t="s">
        <v>227</v>
      </c>
      <c r="D451" s="566"/>
      <c r="E451" s="566"/>
      <c r="F451" s="566"/>
      <c r="G451" s="566"/>
      <c r="H451" s="566">
        <v>0.01</v>
      </c>
      <c r="I451" s="566">
        <v>0.1</v>
      </c>
      <c r="J451" s="566"/>
      <c r="K451" s="566"/>
    </row>
    <row r="452" spans="1:11" x14ac:dyDescent="0.2">
      <c r="A452" s="566"/>
      <c r="B452" s="566"/>
      <c r="C452" s="566"/>
      <c r="D452" s="566" t="s">
        <v>794</v>
      </c>
      <c r="E452" s="566" t="s">
        <v>331</v>
      </c>
      <c r="F452" s="566"/>
      <c r="G452" s="566"/>
      <c r="H452" s="566"/>
      <c r="I452" s="566"/>
      <c r="J452" s="566">
        <v>6.75</v>
      </c>
      <c r="K452" s="566">
        <v>0.33</v>
      </c>
    </row>
    <row r="453" spans="1:11" x14ac:dyDescent="0.2">
      <c r="A453" s="566" t="s">
        <v>795</v>
      </c>
      <c r="B453" s="566" t="s">
        <v>796</v>
      </c>
      <c r="C453" s="566"/>
      <c r="D453" s="566"/>
      <c r="E453" s="566"/>
      <c r="F453" s="566"/>
      <c r="G453" s="566"/>
      <c r="H453" s="566">
        <v>1.34</v>
      </c>
      <c r="I453" s="566"/>
      <c r="J453" s="566"/>
      <c r="K453" s="566"/>
    </row>
    <row r="454" spans="1:11" x14ac:dyDescent="0.2">
      <c r="A454" s="566"/>
      <c r="B454" s="566"/>
      <c r="C454" s="566"/>
      <c r="D454" s="566" t="s">
        <v>337</v>
      </c>
      <c r="E454" s="566" t="s">
        <v>237</v>
      </c>
      <c r="F454" s="566"/>
      <c r="G454" s="566"/>
      <c r="H454" s="566"/>
      <c r="I454" s="566"/>
      <c r="J454" s="566">
        <v>10.5</v>
      </c>
      <c r="K454" s="566">
        <v>0</v>
      </c>
    </row>
    <row r="455" spans="1:11" x14ac:dyDescent="0.2">
      <c r="A455" s="566" t="s">
        <v>797</v>
      </c>
      <c r="B455" s="566" t="s">
        <v>255</v>
      </c>
      <c r="C455" s="566"/>
      <c r="D455" s="566"/>
      <c r="E455" s="566"/>
      <c r="F455" s="566"/>
      <c r="G455" s="566"/>
      <c r="H455" s="566">
        <v>0.76</v>
      </c>
      <c r="I455" s="566"/>
      <c r="J455" s="566"/>
      <c r="K455" s="566"/>
    </row>
    <row r="456" spans="1:11" x14ac:dyDescent="0.2">
      <c r="A456" s="566"/>
      <c r="B456" s="566"/>
      <c r="C456" s="566"/>
      <c r="D456" s="566" t="s">
        <v>509</v>
      </c>
      <c r="E456" s="566" t="s">
        <v>283</v>
      </c>
      <c r="F456" s="566"/>
      <c r="G456" s="566"/>
      <c r="H456" s="566"/>
      <c r="I456" s="566"/>
      <c r="J456" s="566">
        <v>4.2</v>
      </c>
      <c r="K456" s="566">
        <v>0.73</v>
      </c>
    </row>
    <row r="457" spans="1:11" x14ac:dyDescent="0.2">
      <c r="A457" s="566" t="s">
        <v>798</v>
      </c>
      <c r="B457" s="566" t="s">
        <v>378</v>
      </c>
      <c r="C457" s="566" t="s">
        <v>624</v>
      </c>
      <c r="D457" s="566"/>
      <c r="E457" s="566"/>
      <c r="F457" s="566"/>
      <c r="G457" s="566"/>
      <c r="H457" s="566">
        <v>0.08</v>
      </c>
      <c r="I457" s="566">
        <v>0.22</v>
      </c>
      <c r="J457" s="566"/>
      <c r="K457" s="566"/>
    </row>
    <row r="458" spans="1:11" x14ac:dyDescent="0.2">
      <c r="A458" s="566"/>
      <c r="B458" s="566"/>
      <c r="C458" s="566"/>
      <c r="D458" s="566" t="s">
        <v>764</v>
      </c>
      <c r="E458" s="566" t="s">
        <v>799</v>
      </c>
      <c r="F458" s="566"/>
      <c r="G458" s="566"/>
      <c r="H458" s="566"/>
      <c r="I458" s="566"/>
      <c r="J458" s="566">
        <v>3.1</v>
      </c>
      <c r="K458" s="566">
        <v>2.6</v>
      </c>
    </row>
    <row r="459" spans="1:11" x14ac:dyDescent="0.2">
      <c r="A459" s="566" t="s">
        <v>800</v>
      </c>
      <c r="B459" s="566" t="s">
        <v>307</v>
      </c>
      <c r="C459" s="566" t="s">
        <v>452</v>
      </c>
      <c r="D459" s="566"/>
      <c r="E459" s="566"/>
      <c r="F459" s="566"/>
      <c r="G459" s="566"/>
      <c r="H459" s="566">
        <v>0.54</v>
      </c>
      <c r="I459" s="566">
        <v>0.3</v>
      </c>
      <c r="J459" s="566"/>
      <c r="K459" s="566"/>
    </row>
    <row r="460" spans="1:11" x14ac:dyDescent="0.2">
      <c r="A460" s="566"/>
      <c r="B460" s="566"/>
      <c r="C460" s="566"/>
      <c r="D460" s="566" t="s">
        <v>647</v>
      </c>
      <c r="E460" s="566" t="s">
        <v>758</v>
      </c>
      <c r="F460" s="566"/>
      <c r="G460" s="566"/>
      <c r="H460" s="566"/>
      <c r="I460" s="566"/>
      <c r="J460" s="566">
        <v>5.55</v>
      </c>
      <c r="K460" s="566">
        <v>4.8499999999999996</v>
      </c>
    </row>
    <row r="461" spans="1:11" x14ac:dyDescent="0.2">
      <c r="A461" s="566" t="s">
        <v>801</v>
      </c>
      <c r="B461" s="566" t="s">
        <v>384</v>
      </c>
      <c r="C461" s="566" t="s">
        <v>652</v>
      </c>
      <c r="D461" s="566"/>
      <c r="E461" s="566"/>
      <c r="F461" s="566"/>
      <c r="G461" s="566"/>
      <c r="H461" s="566">
        <v>0.56999999999999995</v>
      </c>
      <c r="I461" s="566">
        <v>0.67</v>
      </c>
      <c r="J461" s="566"/>
      <c r="K461" s="566"/>
    </row>
    <row r="462" spans="1:11" x14ac:dyDescent="0.2">
      <c r="A462" s="566"/>
      <c r="B462" s="566"/>
      <c r="C462" s="566"/>
      <c r="D462" s="566" t="s">
        <v>382</v>
      </c>
      <c r="E462" s="566" t="s">
        <v>802</v>
      </c>
      <c r="F462" s="566"/>
      <c r="G462" s="566"/>
      <c r="H462" s="566"/>
      <c r="I462" s="566"/>
      <c r="J462" s="566">
        <v>5</v>
      </c>
      <c r="K462" s="566">
        <v>5.25</v>
      </c>
    </row>
    <row r="463" spans="1:11" x14ac:dyDescent="0.2">
      <c r="A463" s="566" t="s">
        <v>803</v>
      </c>
      <c r="B463" s="566" t="s">
        <v>371</v>
      </c>
      <c r="C463" s="566" t="s">
        <v>399</v>
      </c>
      <c r="D463" s="566"/>
      <c r="E463" s="566"/>
      <c r="F463" s="566"/>
      <c r="G463" s="566"/>
      <c r="H463" s="566">
        <v>0.43</v>
      </c>
      <c r="I463" s="566">
        <v>0.38</v>
      </c>
      <c r="J463" s="566"/>
      <c r="K463" s="566"/>
    </row>
    <row r="464" spans="1:11" x14ac:dyDescent="0.2">
      <c r="A464" s="566"/>
      <c r="B464" s="566"/>
      <c r="C464" s="566"/>
      <c r="D464" s="566" t="s">
        <v>256</v>
      </c>
      <c r="E464" s="566" t="s">
        <v>804</v>
      </c>
      <c r="F464" s="566"/>
      <c r="G464" s="566"/>
      <c r="H464" s="566"/>
      <c r="I464" s="566"/>
      <c r="J464" s="566">
        <v>7.75</v>
      </c>
      <c r="K464" s="566">
        <v>1.27</v>
      </c>
    </row>
    <row r="465" spans="1:11" x14ac:dyDescent="0.2">
      <c r="A465" s="566" t="s">
        <v>805</v>
      </c>
      <c r="B465" s="566" t="s">
        <v>806</v>
      </c>
      <c r="C465" s="566" t="s">
        <v>237</v>
      </c>
      <c r="D465" s="566"/>
      <c r="E465" s="566"/>
      <c r="F465" s="566"/>
      <c r="G465" s="566"/>
      <c r="H465" s="566">
        <v>1.1200000000000001</v>
      </c>
      <c r="I465" s="566">
        <v>0</v>
      </c>
      <c r="J465" s="566"/>
      <c r="K465" s="566"/>
    </row>
    <row r="466" spans="1:11" x14ac:dyDescent="0.2">
      <c r="A466" s="566"/>
      <c r="B466" s="566"/>
      <c r="C466" s="566"/>
      <c r="D466" s="566" t="s">
        <v>807</v>
      </c>
      <c r="E466" s="566" t="s">
        <v>283</v>
      </c>
      <c r="F466" s="566"/>
      <c r="G466" s="566"/>
      <c r="H466" s="566"/>
      <c r="I466" s="566"/>
      <c r="J466" s="566">
        <v>9.4499999999999993</v>
      </c>
      <c r="K466" s="566">
        <v>0.73</v>
      </c>
    </row>
    <row r="467" spans="1:11" x14ac:dyDescent="0.2">
      <c r="A467" s="566" t="s">
        <v>808</v>
      </c>
      <c r="B467" s="566" t="s">
        <v>273</v>
      </c>
      <c r="C467" s="566" t="s">
        <v>624</v>
      </c>
      <c r="D467" s="566"/>
      <c r="E467" s="566"/>
      <c r="F467" s="566"/>
      <c r="G467" s="566"/>
      <c r="H467" s="566">
        <v>0.77</v>
      </c>
      <c r="I467" s="566">
        <v>0.22</v>
      </c>
      <c r="J467" s="566"/>
      <c r="K467" s="566"/>
    </row>
    <row r="468" spans="1:11" x14ac:dyDescent="0.2">
      <c r="A468" s="566"/>
      <c r="B468" s="566"/>
      <c r="C468" s="566"/>
      <c r="D468" s="566" t="s">
        <v>594</v>
      </c>
      <c r="E468" s="566" t="s">
        <v>283</v>
      </c>
      <c r="F468" s="566"/>
      <c r="G468" s="566"/>
      <c r="H468" s="566"/>
      <c r="I468" s="566"/>
      <c r="J468" s="566">
        <v>10.15</v>
      </c>
      <c r="K468" s="566">
        <v>0.73</v>
      </c>
    </row>
    <row r="469" spans="1:11" x14ac:dyDescent="0.2">
      <c r="A469" s="566" t="s">
        <v>809</v>
      </c>
      <c r="B469" s="566" t="s">
        <v>810</v>
      </c>
      <c r="C469" s="566"/>
      <c r="D469" s="566"/>
      <c r="E469" s="566"/>
      <c r="F469" s="566"/>
      <c r="G469" s="566"/>
      <c r="H469" s="566">
        <v>1.26</v>
      </c>
      <c r="I469" s="566"/>
      <c r="J469" s="566"/>
      <c r="K469" s="566"/>
    </row>
    <row r="470" spans="1:11" x14ac:dyDescent="0.2">
      <c r="A470" s="566"/>
      <c r="B470" s="566"/>
      <c r="C470" s="566"/>
      <c r="D470" s="566" t="s">
        <v>677</v>
      </c>
      <c r="E470" s="566" t="s">
        <v>613</v>
      </c>
      <c r="F470" s="566"/>
      <c r="G470" s="566"/>
      <c r="H470" s="566"/>
      <c r="I470" s="566"/>
      <c r="J470" s="566">
        <v>11.25</v>
      </c>
      <c r="K470" s="566">
        <v>0.5</v>
      </c>
    </row>
    <row r="471" spans="1:11" x14ac:dyDescent="0.2">
      <c r="A471" s="566" t="s">
        <v>811</v>
      </c>
      <c r="B471" s="566" t="s">
        <v>374</v>
      </c>
      <c r="C471" s="566" t="s">
        <v>441</v>
      </c>
      <c r="D471" s="566"/>
      <c r="E471" s="566"/>
      <c r="F471" s="566"/>
      <c r="G471" s="566"/>
      <c r="H471" s="566">
        <v>0.99</v>
      </c>
      <c r="I471" s="566">
        <v>0.15</v>
      </c>
      <c r="J471" s="566"/>
      <c r="K471" s="566"/>
    </row>
    <row r="472" spans="1:11" x14ac:dyDescent="0.2">
      <c r="A472" s="566"/>
      <c r="B472" s="566"/>
      <c r="C472" s="566"/>
      <c r="D472" s="566" t="s">
        <v>812</v>
      </c>
      <c r="E472" s="566" t="s">
        <v>511</v>
      </c>
      <c r="F472" s="566"/>
      <c r="G472" s="566"/>
      <c r="H472" s="566"/>
      <c r="I472" s="566"/>
      <c r="J472" s="566">
        <v>10.199999999999999</v>
      </c>
      <c r="K472" s="566">
        <v>4.8</v>
      </c>
    </row>
    <row r="473" spans="1:11" x14ac:dyDescent="0.2">
      <c r="A473" s="566" t="s">
        <v>813</v>
      </c>
      <c r="B473" s="566" t="s">
        <v>457</v>
      </c>
      <c r="C473" s="566" t="s">
        <v>288</v>
      </c>
      <c r="D473" s="566"/>
      <c r="E473" s="566"/>
      <c r="F473" s="566"/>
      <c r="G473" s="566"/>
      <c r="H473" s="566">
        <v>1.05</v>
      </c>
      <c r="I473" s="566">
        <v>0.81</v>
      </c>
      <c r="J473" s="566"/>
      <c r="K473" s="566"/>
    </row>
    <row r="474" spans="1:11" x14ac:dyDescent="0.2">
      <c r="A474" s="566"/>
      <c r="B474" s="566"/>
      <c r="C474" s="566"/>
      <c r="D474" s="566" t="s">
        <v>422</v>
      </c>
      <c r="E474" s="566" t="s">
        <v>272</v>
      </c>
      <c r="F474" s="566"/>
      <c r="G474" s="566"/>
      <c r="H474" s="566"/>
      <c r="I474" s="566"/>
      <c r="J474" s="566">
        <v>10.050000000000001</v>
      </c>
      <c r="K474" s="566">
        <v>7.4</v>
      </c>
    </row>
    <row r="475" spans="1:11" x14ac:dyDescent="0.2">
      <c r="A475" s="566" t="s">
        <v>814</v>
      </c>
      <c r="B475" s="566" t="s">
        <v>684</v>
      </c>
      <c r="C475" s="566" t="s">
        <v>652</v>
      </c>
      <c r="D475" s="566"/>
      <c r="E475" s="566"/>
      <c r="F475" s="566"/>
      <c r="G475" s="566"/>
      <c r="H475" s="566">
        <v>0.96</v>
      </c>
      <c r="I475" s="566">
        <v>0.67</v>
      </c>
      <c r="J475" s="566"/>
      <c r="K475" s="566"/>
    </row>
    <row r="476" spans="1:11" x14ac:dyDescent="0.2">
      <c r="A476" s="566"/>
      <c r="B476" s="566"/>
      <c r="C476" s="566"/>
      <c r="D476" s="566" t="s">
        <v>390</v>
      </c>
      <c r="E476" s="566" t="s">
        <v>622</v>
      </c>
      <c r="F476" s="566"/>
      <c r="G476" s="566"/>
      <c r="H476" s="566"/>
      <c r="I476" s="566"/>
      <c r="J476" s="566">
        <v>8.1</v>
      </c>
      <c r="K476" s="566">
        <v>4.3</v>
      </c>
    </row>
    <row r="477" spans="1:11" x14ac:dyDescent="0.2">
      <c r="A477" s="566" t="s">
        <v>815</v>
      </c>
      <c r="B477" s="566" t="s">
        <v>681</v>
      </c>
      <c r="C477" s="566" t="s">
        <v>287</v>
      </c>
      <c r="D477" s="566"/>
      <c r="E477" s="566"/>
      <c r="F477" s="566"/>
      <c r="G477" s="566"/>
      <c r="H477" s="566">
        <v>0.66</v>
      </c>
      <c r="I477" s="566">
        <v>0.19</v>
      </c>
      <c r="J477" s="566"/>
      <c r="K477" s="566"/>
    </row>
    <row r="478" spans="1:11" x14ac:dyDescent="0.2">
      <c r="A478" s="566"/>
      <c r="B478" s="566"/>
      <c r="C478" s="566"/>
      <c r="D478" s="566" t="s">
        <v>816</v>
      </c>
      <c r="E478" s="566" t="s">
        <v>354</v>
      </c>
      <c r="F478" s="566"/>
      <c r="G478" s="566"/>
      <c r="H478" s="566"/>
      <c r="I478" s="566"/>
      <c r="J478" s="566">
        <v>4.4000000000000004</v>
      </c>
      <c r="K478" s="566">
        <v>2.85</v>
      </c>
    </row>
    <row r="479" spans="1:11" x14ac:dyDescent="0.2">
      <c r="A479" s="566" t="s">
        <v>817</v>
      </c>
      <c r="B479" s="566" t="s">
        <v>624</v>
      </c>
      <c r="C479" s="566" t="s">
        <v>399</v>
      </c>
      <c r="D479" s="566"/>
      <c r="E479" s="566"/>
      <c r="F479" s="566"/>
      <c r="G479" s="566"/>
      <c r="H479" s="566">
        <v>0.22</v>
      </c>
      <c r="I479" s="566">
        <v>0.38</v>
      </c>
      <c r="J479" s="566"/>
      <c r="K479" s="566"/>
    </row>
    <row r="480" spans="1:11" x14ac:dyDescent="0.2">
      <c r="A480" s="566"/>
      <c r="B480" s="566"/>
      <c r="C480" s="566"/>
      <c r="D480" s="566" t="s">
        <v>818</v>
      </c>
      <c r="E480" s="566" t="s">
        <v>819</v>
      </c>
      <c r="F480" s="566"/>
      <c r="G480" s="566"/>
      <c r="H480" s="566"/>
      <c r="I480" s="566"/>
      <c r="J480" s="566">
        <v>2.2999999999999998</v>
      </c>
      <c r="K480" s="566">
        <v>4</v>
      </c>
    </row>
    <row r="481" spans="1:11" x14ac:dyDescent="0.2">
      <c r="A481" s="566" t="s">
        <v>820</v>
      </c>
      <c r="B481" s="566" t="s">
        <v>327</v>
      </c>
      <c r="C481" s="566" t="s">
        <v>363</v>
      </c>
      <c r="D481" s="566"/>
      <c r="E481" s="566"/>
      <c r="F481" s="566"/>
      <c r="G481" s="566"/>
      <c r="H481" s="566">
        <v>0.24</v>
      </c>
      <c r="I481" s="566">
        <v>0.42</v>
      </c>
      <c r="J481" s="566"/>
      <c r="K481" s="566"/>
    </row>
    <row r="482" spans="1:11" x14ac:dyDescent="0.2">
      <c r="A482" s="566"/>
      <c r="B482" s="566"/>
      <c r="C482" s="566"/>
      <c r="D482" s="566" t="s">
        <v>516</v>
      </c>
      <c r="E482" s="566" t="s">
        <v>297</v>
      </c>
      <c r="F482" s="566"/>
      <c r="G482" s="566"/>
      <c r="H482" s="566"/>
      <c r="I482" s="566"/>
      <c r="J482" s="566">
        <v>1.25</v>
      </c>
      <c r="K482" s="566">
        <v>5.7</v>
      </c>
    </row>
    <row r="483" spans="1:11" x14ac:dyDescent="0.2">
      <c r="A483" s="566" t="s">
        <v>821</v>
      </c>
      <c r="B483" s="566" t="s">
        <v>267</v>
      </c>
      <c r="C483" s="566" t="s">
        <v>404</v>
      </c>
      <c r="D483" s="566"/>
      <c r="E483" s="566"/>
      <c r="F483" s="566"/>
      <c r="G483" s="566"/>
      <c r="H483" s="566">
        <v>0.01</v>
      </c>
      <c r="I483" s="566">
        <v>0.72</v>
      </c>
      <c r="J483" s="566"/>
      <c r="K483" s="566"/>
    </row>
    <row r="484" spans="1:11" x14ac:dyDescent="0.2">
      <c r="A484" s="566"/>
      <c r="B484" s="566"/>
      <c r="C484" s="566"/>
      <c r="D484" s="566" t="s">
        <v>248</v>
      </c>
      <c r="E484" s="566" t="s">
        <v>754</v>
      </c>
      <c r="F484" s="566"/>
      <c r="G484" s="566"/>
      <c r="H484" s="566"/>
      <c r="I484" s="566"/>
      <c r="J484" s="566">
        <v>0.03</v>
      </c>
      <c r="K484" s="566">
        <v>7</v>
      </c>
    </row>
    <row r="485" spans="1:11" x14ac:dyDescent="0.2">
      <c r="A485" s="566" t="s">
        <v>822</v>
      </c>
      <c r="B485" s="566"/>
      <c r="C485" s="566" t="s">
        <v>296</v>
      </c>
      <c r="D485" s="566"/>
      <c r="E485" s="566"/>
      <c r="F485" s="566"/>
      <c r="G485" s="566"/>
      <c r="H485" s="566"/>
      <c r="I485" s="566">
        <v>0.68</v>
      </c>
      <c r="J485" s="566"/>
      <c r="K485" s="566"/>
    </row>
    <row r="486" spans="1:11" x14ac:dyDescent="0.2">
      <c r="A486" s="566"/>
      <c r="B486" s="566"/>
      <c r="C486" s="566"/>
      <c r="D486" s="566" t="s">
        <v>248</v>
      </c>
      <c r="E486" s="566" t="s">
        <v>747</v>
      </c>
      <c r="F486" s="566"/>
      <c r="G486" s="566"/>
      <c r="H486" s="566"/>
      <c r="I486" s="566"/>
      <c r="J486" s="566">
        <v>0.03</v>
      </c>
      <c r="K486" s="566">
        <v>8.25</v>
      </c>
    </row>
    <row r="487" spans="1:11" x14ac:dyDescent="0.2">
      <c r="A487" s="566" t="s">
        <v>823</v>
      </c>
      <c r="B487" s="566" t="s">
        <v>267</v>
      </c>
      <c r="C487" s="566" t="s">
        <v>824</v>
      </c>
      <c r="D487" s="566"/>
      <c r="E487" s="566"/>
      <c r="F487" s="566"/>
      <c r="G487" s="566"/>
      <c r="H487" s="566">
        <v>0.01</v>
      </c>
      <c r="I487" s="566">
        <v>0.97</v>
      </c>
      <c r="J487" s="566"/>
      <c r="K487" s="566"/>
    </row>
    <row r="488" spans="1:11" x14ac:dyDescent="0.2">
      <c r="A488" s="566"/>
      <c r="B488" s="566"/>
      <c r="C488" s="566"/>
      <c r="D488" s="566" t="s">
        <v>248</v>
      </c>
      <c r="E488" s="566" t="s">
        <v>825</v>
      </c>
      <c r="F488" s="566"/>
      <c r="G488" s="566"/>
      <c r="H488" s="566"/>
      <c r="I488" s="566"/>
      <c r="J488" s="566">
        <v>0.03</v>
      </c>
      <c r="K488" s="566">
        <v>15.5</v>
      </c>
    </row>
    <row r="489" spans="1:11" x14ac:dyDescent="0.2">
      <c r="A489" s="566" t="s">
        <v>826</v>
      </c>
      <c r="B489" s="566"/>
      <c r="C489" s="566" t="s">
        <v>827</v>
      </c>
      <c r="D489" s="566"/>
      <c r="E489" s="566"/>
      <c r="F489" s="566"/>
      <c r="G489" s="566"/>
      <c r="H489" s="566"/>
      <c r="I489" s="566">
        <v>2.13</v>
      </c>
      <c r="J489" s="566"/>
      <c r="K489" s="566"/>
    </row>
    <row r="490" spans="1:11" x14ac:dyDescent="0.2">
      <c r="A490" s="566"/>
      <c r="B490" s="566"/>
      <c r="C490" s="566"/>
      <c r="D490" s="566" t="s">
        <v>248</v>
      </c>
      <c r="E490" s="566" t="s">
        <v>828</v>
      </c>
      <c r="F490" s="566"/>
      <c r="G490" s="566"/>
      <c r="H490" s="566"/>
      <c r="I490" s="566"/>
      <c r="J490" s="566">
        <v>0.03</v>
      </c>
      <c r="K490" s="566">
        <v>19</v>
      </c>
    </row>
    <row r="491" spans="1:11" x14ac:dyDescent="0.2">
      <c r="A491" s="566" t="s">
        <v>829</v>
      </c>
      <c r="B491" s="566" t="s">
        <v>267</v>
      </c>
      <c r="C491" s="566" t="s">
        <v>610</v>
      </c>
      <c r="D491" s="566"/>
      <c r="E491" s="566"/>
      <c r="F491" s="566"/>
      <c r="G491" s="566"/>
      <c r="H491" s="566">
        <v>0.01</v>
      </c>
      <c r="I491" s="566">
        <v>1.67</v>
      </c>
      <c r="J491" s="566"/>
      <c r="K491" s="566"/>
    </row>
    <row r="492" spans="1:11" x14ac:dyDescent="0.2">
      <c r="A492" s="566"/>
      <c r="B492" s="566"/>
      <c r="C492" s="566"/>
      <c r="D492" s="566" t="s">
        <v>536</v>
      </c>
      <c r="E492" s="566" t="s">
        <v>830</v>
      </c>
      <c r="F492" s="566"/>
      <c r="G492" s="566"/>
      <c r="H492" s="566"/>
      <c r="I492" s="566"/>
      <c r="J492" s="566">
        <v>0.95</v>
      </c>
      <c r="K492" s="566">
        <v>13.55</v>
      </c>
    </row>
    <row r="493" spans="1:11" x14ac:dyDescent="0.2">
      <c r="A493" s="566" t="s">
        <v>831</v>
      </c>
      <c r="B493" s="566" t="s">
        <v>787</v>
      </c>
      <c r="C493" s="566" t="s">
        <v>266</v>
      </c>
      <c r="D493" s="566"/>
      <c r="E493" s="566"/>
      <c r="F493" s="566"/>
      <c r="G493" s="566"/>
      <c r="H493" s="566">
        <v>0.18</v>
      </c>
      <c r="I493" s="566">
        <v>1.04</v>
      </c>
      <c r="J493" s="566"/>
      <c r="K493" s="566"/>
    </row>
    <row r="494" spans="1:11" x14ac:dyDescent="0.2">
      <c r="A494" s="566"/>
      <c r="B494" s="566"/>
      <c r="C494" s="566"/>
      <c r="D494" s="566" t="s">
        <v>364</v>
      </c>
      <c r="E494" s="566" t="s">
        <v>832</v>
      </c>
      <c r="F494" s="566"/>
      <c r="G494" s="566"/>
      <c r="H494" s="566"/>
      <c r="I494" s="566"/>
      <c r="J494" s="566">
        <v>2.9</v>
      </c>
      <c r="K494" s="566">
        <v>7.3</v>
      </c>
    </row>
    <row r="495" spans="1:11" x14ac:dyDescent="0.2">
      <c r="A495" s="566" t="s">
        <v>833</v>
      </c>
      <c r="B495" s="566" t="s">
        <v>320</v>
      </c>
      <c r="C495" s="566" t="s">
        <v>363</v>
      </c>
      <c r="D495" s="566"/>
      <c r="E495" s="566"/>
      <c r="F495" s="566"/>
      <c r="G495" s="566"/>
      <c r="H495" s="566">
        <v>0.4</v>
      </c>
      <c r="I495" s="566">
        <v>0.42</v>
      </c>
      <c r="J495" s="566"/>
      <c r="K495" s="566"/>
    </row>
    <row r="496" spans="1:11" x14ac:dyDescent="0.2">
      <c r="A496" s="566"/>
      <c r="B496" s="566"/>
      <c r="C496" s="566"/>
      <c r="D496" s="566" t="s">
        <v>108</v>
      </c>
      <c r="E496" s="566" t="s">
        <v>226</v>
      </c>
      <c r="F496" s="566"/>
      <c r="G496" s="566"/>
      <c r="H496" s="566"/>
      <c r="I496" s="566"/>
      <c r="J496" s="566">
        <v>6.25</v>
      </c>
      <c r="K496" s="566">
        <v>1.4</v>
      </c>
    </row>
    <row r="497" spans="1:11" x14ac:dyDescent="0.2">
      <c r="A497" s="566" t="s">
        <v>834</v>
      </c>
      <c r="B497" s="566" t="s">
        <v>489</v>
      </c>
      <c r="C497" s="566"/>
      <c r="D497" s="566"/>
      <c r="E497" s="566"/>
      <c r="F497" s="566"/>
      <c r="G497" s="566"/>
      <c r="H497" s="566">
        <v>0.85</v>
      </c>
      <c r="I497" s="566"/>
      <c r="J497" s="566"/>
      <c r="K497" s="566"/>
    </row>
    <row r="498" spans="1:11" x14ac:dyDescent="0.2">
      <c r="A498" s="566"/>
      <c r="B498" s="566"/>
      <c r="C498" s="566"/>
      <c r="D498" s="566" t="s">
        <v>835</v>
      </c>
      <c r="E498" s="566" t="s">
        <v>273</v>
      </c>
      <c r="F498" s="566"/>
      <c r="G498" s="566"/>
      <c r="H498" s="566"/>
      <c r="I498" s="566"/>
      <c r="J498" s="566">
        <v>5.9</v>
      </c>
      <c r="K498" s="566">
        <v>0.77</v>
      </c>
    </row>
    <row r="499" spans="1:11" x14ac:dyDescent="0.2">
      <c r="A499" s="566" t="s">
        <v>836</v>
      </c>
      <c r="B499" s="566" t="s">
        <v>331</v>
      </c>
      <c r="C499" s="566" t="s">
        <v>224</v>
      </c>
      <c r="D499" s="566"/>
      <c r="E499" s="566"/>
      <c r="F499" s="566"/>
      <c r="G499" s="566"/>
      <c r="H499" s="566">
        <v>0.33</v>
      </c>
      <c r="I499" s="566">
        <v>0.23</v>
      </c>
      <c r="J499" s="566"/>
      <c r="K499" s="566"/>
    </row>
    <row r="500" spans="1:11" x14ac:dyDescent="0.2">
      <c r="A500" s="566"/>
      <c r="B500" s="566"/>
      <c r="C500" s="566"/>
      <c r="D500" s="566" t="s">
        <v>400</v>
      </c>
      <c r="E500" s="566" t="s">
        <v>273</v>
      </c>
      <c r="F500" s="566"/>
      <c r="G500" s="566"/>
      <c r="H500" s="566"/>
      <c r="I500" s="566"/>
      <c r="J500" s="566">
        <v>3.55</v>
      </c>
      <c r="K500" s="566">
        <v>0.77</v>
      </c>
    </row>
    <row r="501" spans="1:11" x14ac:dyDescent="0.2">
      <c r="A501" s="566" t="s">
        <v>837</v>
      </c>
      <c r="B501" s="566" t="s">
        <v>399</v>
      </c>
      <c r="C501" s="566" t="s">
        <v>237</v>
      </c>
      <c r="D501" s="566"/>
      <c r="E501" s="566"/>
      <c r="F501" s="566"/>
      <c r="G501" s="566"/>
      <c r="H501" s="566">
        <v>0.38</v>
      </c>
      <c r="I501" s="566">
        <v>0</v>
      </c>
      <c r="J501" s="566"/>
      <c r="K501" s="566"/>
    </row>
    <row r="502" spans="1:11" x14ac:dyDescent="0.2">
      <c r="A502" s="566"/>
      <c r="B502" s="566"/>
      <c r="C502" s="566"/>
      <c r="D502" s="566" t="s">
        <v>525</v>
      </c>
      <c r="E502" s="566" t="s">
        <v>227</v>
      </c>
      <c r="F502" s="566"/>
      <c r="G502" s="566"/>
      <c r="H502" s="566"/>
      <c r="I502" s="566"/>
      <c r="J502" s="566">
        <v>2.15</v>
      </c>
      <c r="K502" s="566">
        <v>0.1</v>
      </c>
    </row>
    <row r="503" spans="1:11" x14ac:dyDescent="0.2">
      <c r="A503" s="566" t="s">
        <v>838</v>
      </c>
      <c r="B503" s="566" t="s">
        <v>455</v>
      </c>
      <c r="C503" s="566" t="s">
        <v>248</v>
      </c>
      <c r="D503" s="566"/>
      <c r="E503" s="566"/>
      <c r="F503" s="566"/>
      <c r="G503" s="566"/>
      <c r="H503" s="566">
        <v>0.05</v>
      </c>
      <c r="I503" s="566">
        <v>0.03</v>
      </c>
      <c r="J503" s="566"/>
      <c r="K503" s="566"/>
    </row>
    <row r="504" spans="1:11" x14ac:dyDescent="0.2">
      <c r="A504" s="566"/>
      <c r="B504" s="566"/>
      <c r="C504" s="566"/>
      <c r="D504" s="566" t="s">
        <v>481</v>
      </c>
      <c r="E504" s="566" t="s">
        <v>500</v>
      </c>
      <c r="F504" s="566"/>
      <c r="G504" s="566"/>
      <c r="H504" s="566"/>
      <c r="I504" s="566"/>
      <c r="J504" s="566">
        <v>2.25</v>
      </c>
      <c r="K504" s="566">
        <v>2.5499999999999998</v>
      </c>
    </row>
    <row r="505" spans="1:11" x14ac:dyDescent="0.2">
      <c r="A505" s="566" t="s">
        <v>839</v>
      </c>
      <c r="B505" s="566" t="s">
        <v>320</v>
      </c>
      <c r="C505" s="566" t="s">
        <v>302</v>
      </c>
      <c r="D505" s="566"/>
      <c r="E505" s="566"/>
      <c r="F505" s="566"/>
      <c r="G505" s="566"/>
      <c r="H505" s="566">
        <v>0.4</v>
      </c>
      <c r="I505" s="566">
        <v>0.48</v>
      </c>
      <c r="J505" s="566"/>
      <c r="K505" s="566"/>
    </row>
    <row r="506" spans="1:11" x14ac:dyDescent="0.2">
      <c r="A506" s="566"/>
      <c r="B506" s="566"/>
      <c r="C506" s="566"/>
      <c r="D506" s="566" t="s">
        <v>484</v>
      </c>
      <c r="E506" s="566" t="s">
        <v>505</v>
      </c>
      <c r="F506" s="566"/>
      <c r="G506" s="566"/>
      <c r="H506" s="566"/>
      <c r="I506" s="566"/>
      <c r="J506" s="566">
        <v>3.4</v>
      </c>
      <c r="K506" s="566">
        <v>6.2</v>
      </c>
    </row>
    <row r="507" spans="1:11" x14ac:dyDescent="0.2">
      <c r="A507" s="566" t="s">
        <v>840</v>
      </c>
      <c r="B507" s="566" t="s">
        <v>343</v>
      </c>
      <c r="C507" s="566" t="s">
        <v>255</v>
      </c>
      <c r="D507" s="566"/>
      <c r="E507" s="566"/>
      <c r="F507" s="566"/>
      <c r="G507" s="566"/>
      <c r="H507" s="566">
        <v>0.28000000000000003</v>
      </c>
      <c r="I507" s="566">
        <v>0.76</v>
      </c>
      <c r="J507" s="566"/>
      <c r="K507" s="566"/>
    </row>
    <row r="508" spans="1:11" x14ac:dyDescent="0.2">
      <c r="A508" s="566"/>
      <c r="B508" s="566"/>
      <c r="C508" s="566"/>
      <c r="D508" s="566" t="s">
        <v>627</v>
      </c>
      <c r="E508" s="566" t="s">
        <v>349</v>
      </c>
      <c r="F508" s="566"/>
      <c r="G508" s="566"/>
      <c r="H508" s="566"/>
      <c r="I508" s="566"/>
      <c r="J508" s="566">
        <v>0.93</v>
      </c>
      <c r="K508" s="566">
        <v>7.5</v>
      </c>
    </row>
    <row r="509" spans="1:11" x14ac:dyDescent="0.2">
      <c r="A509" s="566" t="s">
        <v>841</v>
      </c>
      <c r="B509" s="566" t="s">
        <v>237</v>
      </c>
      <c r="C509" s="566" t="s">
        <v>579</v>
      </c>
      <c r="D509" s="566"/>
      <c r="E509" s="566"/>
      <c r="F509" s="566"/>
      <c r="G509" s="566"/>
      <c r="H509" s="566">
        <v>0</v>
      </c>
      <c r="I509" s="566">
        <v>0.74</v>
      </c>
      <c r="J509" s="566"/>
      <c r="K509" s="566"/>
    </row>
    <row r="510" spans="1:11" x14ac:dyDescent="0.2">
      <c r="A510" s="566"/>
      <c r="B510" s="566"/>
      <c r="C510" s="566"/>
      <c r="D510" s="566" t="s">
        <v>243</v>
      </c>
      <c r="E510" s="566" t="s">
        <v>622</v>
      </c>
      <c r="F510" s="566"/>
      <c r="G510" s="566"/>
      <c r="H510" s="566"/>
      <c r="I510" s="566"/>
      <c r="J510" s="566">
        <v>0.2</v>
      </c>
      <c r="K510" s="566">
        <v>4.3</v>
      </c>
    </row>
    <row r="511" spans="1:11" x14ac:dyDescent="0.2">
      <c r="A511" s="566" t="s">
        <v>842</v>
      </c>
      <c r="B511" s="566" t="s">
        <v>381</v>
      </c>
      <c r="C511" s="566" t="s">
        <v>311</v>
      </c>
      <c r="D511" s="566"/>
      <c r="E511" s="566"/>
      <c r="F511" s="566"/>
      <c r="G511" s="566"/>
      <c r="H511" s="566">
        <v>0.06</v>
      </c>
      <c r="I511" s="566">
        <v>0.12</v>
      </c>
      <c r="J511" s="566"/>
      <c r="K511" s="566"/>
    </row>
    <row r="512" spans="1:11" x14ac:dyDescent="0.2">
      <c r="A512" s="566"/>
      <c r="B512" s="566"/>
      <c r="C512" s="566"/>
      <c r="D512" s="566" t="s">
        <v>243</v>
      </c>
      <c r="E512" s="566" t="s">
        <v>511</v>
      </c>
      <c r="F512" s="566"/>
      <c r="G512" s="566"/>
      <c r="H512" s="566"/>
      <c r="I512" s="566"/>
      <c r="J512" s="566">
        <v>0.2</v>
      </c>
      <c r="K512" s="566">
        <v>4.8</v>
      </c>
    </row>
    <row r="513" spans="1:11" x14ac:dyDescent="0.2">
      <c r="A513" s="566" t="s">
        <v>843</v>
      </c>
      <c r="B513" s="566"/>
      <c r="C513" s="566" t="s">
        <v>539</v>
      </c>
      <c r="D513" s="566"/>
      <c r="E513" s="566"/>
      <c r="F513" s="566"/>
      <c r="G513" s="566"/>
      <c r="H513" s="566"/>
      <c r="I513" s="566">
        <v>0.84</v>
      </c>
      <c r="J513" s="566"/>
      <c r="K513" s="566"/>
    </row>
    <row r="514" spans="1:11" x14ac:dyDescent="0.2">
      <c r="A514" s="566"/>
      <c r="B514" s="566"/>
      <c r="C514" s="566"/>
      <c r="D514" s="566" t="s">
        <v>239</v>
      </c>
      <c r="E514" s="566" t="s">
        <v>752</v>
      </c>
      <c r="F514" s="566"/>
      <c r="G514" s="566"/>
      <c r="H514" s="566"/>
      <c r="I514" s="566"/>
      <c r="J514" s="566">
        <v>0.63</v>
      </c>
      <c r="K514" s="566">
        <v>4.75</v>
      </c>
    </row>
    <row r="515" spans="1:11" x14ac:dyDescent="0.2">
      <c r="A515" s="566" t="s">
        <v>844</v>
      </c>
      <c r="B515" s="566" t="s">
        <v>287</v>
      </c>
      <c r="C515" s="566" t="s">
        <v>756</v>
      </c>
      <c r="D515" s="566"/>
      <c r="E515" s="566"/>
      <c r="F515" s="566"/>
      <c r="G515" s="566"/>
      <c r="H515" s="566">
        <v>0.19</v>
      </c>
      <c r="I515" s="566">
        <v>0.11</v>
      </c>
      <c r="J515" s="566"/>
      <c r="K515" s="566"/>
    </row>
    <row r="516" spans="1:11" x14ac:dyDescent="0.2">
      <c r="A516" s="566"/>
      <c r="B516" s="566"/>
      <c r="C516" s="566"/>
      <c r="D516" s="566" t="s">
        <v>845</v>
      </c>
      <c r="E516" s="566" t="s">
        <v>312</v>
      </c>
      <c r="F516" s="566"/>
      <c r="G516" s="566"/>
      <c r="H516" s="566"/>
      <c r="I516" s="566"/>
      <c r="J516" s="566">
        <v>7.45</v>
      </c>
      <c r="K516" s="566">
        <v>0.37</v>
      </c>
    </row>
    <row r="517" spans="1:11" x14ac:dyDescent="0.2">
      <c r="A517" s="566" t="s">
        <v>846</v>
      </c>
      <c r="B517" s="566" t="s">
        <v>336</v>
      </c>
      <c r="C517" s="566"/>
      <c r="D517" s="566"/>
      <c r="E517" s="566"/>
      <c r="F517" s="566"/>
      <c r="G517" s="566"/>
      <c r="H517" s="566">
        <v>1.3</v>
      </c>
      <c r="I517" s="566"/>
      <c r="J517" s="566"/>
      <c r="K517" s="566"/>
    </row>
    <row r="518" spans="1:11" x14ac:dyDescent="0.2">
      <c r="A518" s="566"/>
      <c r="B518" s="566"/>
      <c r="C518" s="566"/>
      <c r="D518" s="566" t="s">
        <v>659</v>
      </c>
      <c r="E518" s="566" t="s">
        <v>237</v>
      </c>
      <c r="F518" s="566"/>
      <c r="G518" s="566"/>
      <c r="H518" s="566"/>
      <c r="I518" s="566"/>
      <c r="J518" s="566">
        <v>10.25</v>
      </c>
      <c r="K518" s="566">
        <v>0</v>
      </c>
    </row>
    <row r="519" spans="1:11" x14ac:dyDescent="0.2">
      <c r="A519" s="566" t="s">
        <v>847</v>
      </c>
      <c r="B519" s="566" t="s">
        <v>478</v>
      </c>
      <c r="C519" s="566"/>
      <c r="D519" s="566"/>
      <c r="E519" s="566"/>
      <c r="F519" s="566"/>
      <c r="G519" s="566"/>
      <c r="H519" s="566">
        <v>0.75</v>
      </c>
      <c r="I519" s="566"/>
      <c r="J519" s="566"/>
      <c r="K519" s="566"/>
    </row>
    <row r="520" spans="1:11" x14ac:dyDescent="0.2">
      <c r="A520" s="566"/>
      <c r="B520" s="566"/>
      <c r="C520" s="566"/>
      <c r="D520" s="566" t="s">
        <v>349</v>
      </c>
      <c r="E520" s="566" t="s">
        <v>331</v>
      </c>
      <c r="F520" s="566"/>
      <c r="G520" s="566"/>
      <c r="H520" s="566"/>
      <c r="I520" s="566"/>
      <c r="J520" s="566">
        <v>7.5</v>
      </c>
      <c r="K520" s="566">
        <v>0.33</v>
      </c>
    </row>
    <row r="521" spans="1:11" x14ac:dyDescent="0.2">
      <c r="A521" s="566" t="s">
        <v>848</v>
      </c>
      <c r="B521" s="566" t="s">
        <v>478</v>
      </c>
      <c r="C521" s="566" t="s">
        <v>227</v>
      </c>
      <c r="D521" s="566"/>
      <c r="E521" s="566"/>
      <c r="F521" s="566"/>
      <c r="G521" s="566"/>
      <c r="H521" s="566">
        <v>0.75</v>
      </c>
      <c r="I521" s="566">
        <v>0.1</v>
      </c>
      <c r="J521" s="566"/>
      <c r="K521" s="566"/>
    </row>
    <row r="522" spans="1:11" x14ac:dyDescent="0.2">
      <c r="A522" s="566"/>
      <c r="B522" s="566"/>
      <c r="C522" s="566"/>
      <c r="D522" s="566" t="s">
        <v>542</v>
      </c>
      <c r="E522" s="566" t="s">
        <v>354</v>
      </c>
      <c r="F522" s="566"/>
      <c r="G522" s="566"/>
      <c r="H522" s="566"/>
      <c r="I522" s="566"/>
      <c r="J522" s="566">
        <v>5.15</v>
      </c>
      <c r="K522" s="566">
        <v>2.85</v>
      </c>
    </row>
    <row r="523" spans="1:11" x14ac:dyDescent="0.2">
      <c r="A523" s="566" t="s">
        <v>849</v>
      </c>
      <c r="B523" s="566" t="s">
        <v>343</v>
      </c>
      <c r="C523" s="566" t="s">
        <v>357</v>
      </c>
      <c r="D523" s="566"/>
      <c r="E523" s="566"/>
      <c r="F523" s="566"/>
      <c r="G523" s="566"/>
      <c r="H523" s="566">
        <v>0.28000000000000003</v>
      </c>
      <c r="I523" s="566">
        <v>0.47</v>
      </c>
      <c r="J523" s="566"/>
      <c r="K523" s="566"/>
    </row>
    <row r="524" spans="1:11" x14ac:dyDescent="0.2">
      <c r="A524" s="566"/>
      <c r="B524" s="566"/>
      <c r="C524" s="566"/>
      <c r="D524" s="566" t="s">
        <v>481</v>
      </c>
      <c r="E524" s="566" t="s">
        <v>473</v>
      </c>
      <c r="F524" s="566"/>
      <c r="G524" s="566"/>
      <c r="H524" s="566"/>
      <c r="I524" s="566"/>
      <c r="J524" s="566">
        <v>2.25</v>
      </c>
      <c r="K524" s="566">
        <v>5.45</v>
      </c>
    </row>
    <row r="525" spans="1:11" x14ac:dyDescent="0.2">
      <c r="A525" s="566" t="s">
        <v>850</v>
      </c>
      <c r="B525" s="566" t="s">
        <v>352</v>
      </c>
      <c r="C525" s="566" t="s">
        <v>351</v>
      </c>
      <c r="D525" s="566"/>
      <c r="E525" s="566"/>
      <c r="F525" s="566"/>
      <c r="G525" s="566"/>
      <c r="H525" s="566">
        <v>0.17</v>
      </c>
      <c r="I525" s="566">
        <v>0.62</v>
      </c>
      <c r="J525" s="566"/>
      <c r="K525" s="566"/>
    </row>
    <row r="526" spans="1:11" x14ac:dyDescent="0.2">
      <c r="A526" s="566"/>
      <c r="B526" s="566"/>
      <c r="C526" s="566"/>
      <c r="D526" s="566" t="s">
        <v>384</v>
      </c>
      <c r="E526" s="566" t="s">
        <v>659</v>
      </c>
      <c r="F526" s="566"/>
      <c r="G526" s="566"/>
      <c r="H526" s="566"/>
      <c r="I526" s="566"/>
      <c r="J526" s="566">
        <v>0.56999999999999995</v>
      </c>
      <c r="K526" s="566">
        <v>10.25</v>
      </c>
    </row>
    <row r="527" spans="1:11" x14ac:dyDescent="0.2">
      <c r="A527" s="566" t="s">
        <v>851</v>
      </c>
      <c r="B527" s="566"/>
      <c r="C527" s="566" t="s">
        <v>852</v>
      </c>
      <c r="D527" s="566"/>
      <c r="E527" s="566"/>
      <c r="F527" s="566"/>
      <c r="G527" s="566"/>
      <c r="H527" s="566"/>
      <c r="I527" s="566">
        <v>1.43</v>
      </c>
      <c r="J527" s="566"/>
      <c r="K527" s="566"/>
    </row>
    <row r="528" spans="1:11" x14ac:dyDescent="0.2">
      <c r="A528" s="566"/>
      <c r="B528" s="566"/>
      <c r="C528" s="566"/>
      <c r="D528" s="566" t="s">
        <v>352</v>
      </c>
      <c r="E528" s="566" t="s">
        <v>853</v>
      </c>
      <c r="F528" s="566"/>
      <c r="G528" s="566"/>
      <c r="H528" s="566"/>
      <c r="I528" s="566"/>
      <c r="J528" s="566">
        <v>0.17</v>
      </c>
      <c r="K528" s="566">
        <v>14.25</v>
      </c>
    </row>
    <row r="529" spans="1:11" x14ac:dyDescent="0.2">
      <c r="A529" s="566" t="s">
        <v>854</v>
      </c>
      <c r="B529" s="566" t="s">
        <v>455</v>
      </c>
      <c r="C529" s="566" t="s">
        <v>584</v>
      </c>
      <c r="D529" s="566"/>
      <c r="E529" s="566"/>
      <c r="F529" s="566"/>
      <c r="G529" s="566"/>
      <c r="H529" s="566">
        <v>0.05</v>
      </c>
      <c r="I529" s="566">
        <v>1.42</v>
      </c>
      <c r="J529" s="566"/>
      <c r="K529" s="566"/>
    </row>
    <row r="530" spans="1:11" x14ac:dyDescent="0.2">
      <c r="A530" s="566"/>
      <c r="B530" s="566"/>
      <c r="C530" s="566"/>
      <c r="D530" s="566" t="s">
        <v>478</v>
      </c>
      <c r="E530" s="566" t="s">
        <v>855</v>
      </c>
      <c r="F530" s="566"/>
      <c r="G530" s="566"/>
      <c r="H530" s="566"/>
      <c r="I530" s="566"/>
      <c r="J530" s="566">
        <v>0.75</v>
      </c>
      <c r="K530" s="566">
        <v>13.9</v>
      </c>
    </row>
    <row r="531" spans="1:11" x14ac:dyDescent="0.2">
      <c r="A531" s="566" t="s">
        <v>856</v>
      </c>
      <c r="B531" s="566" t="s">
        <v>227</v>
      </c>
      <c r="C531" s="566" t="s">
        <v>600</v>
      </c>
      <c r="D531" s="566"/>
      <c r="E531" s="566"/>
      <c r="F531" s="566"/>
      <c r="G531" s="566"/>
      <c r="H531" s="566">
        <v>0.1</v>
      </c>
      <c r="I531" s="566">
        <v>1.36</v>
      </c>
      <c r="J531" s="566"/>
      <c r="K531" s="566"/>
    </row>
    <row r="532" spans="1:11" x14ac:dyDescent="0.2">
      <c r="A532" s="566"/>
      <c r="B532" s="566"/>
      <c r="C532" s="566"/>
      <c r="D532" s="566" t="s">
        <v>516</v>
      </c>
      <c r="E532" s="566" t="s">
        <v>857</v>
      </c>
      <c r="F532" s="566"/>
      <c r="G532" s="566"/>
      <c r="H532" s="566"/>
      <c r="I532" s="566"/>
      <c r="J532" s="566">
        <v>1.25</v>
      </c>
      <c r="K532" s="566">
        <v>15.2</v>
      </c>
    </row>
    <row r="533" spans="1:11" x14ac:dyDescent="0.2">
      <c r="A533" s="566" t="s">
        <v>858</v>
      </c>
      <c r="B533" s="566" t="s">
        <v>441</v>
      </c>
      <c r="C533" s="566" t="s">
        <v>859</v>
      </c>
      <c r="D533" s="566"/>
      <c r="E533" s="566"/>
      <c r="F533" s="566"/>
      <c r="G533" s="566"/>
      <c r="H533" s="566">
        <v>0.15</v>
      </c>
      <c r="I533" s="566">
        <v>1.68</v>
      </c>
      <c r="J533" s="566"/>
      <c r="K533" s="566"/>
    </row>
    <row r="534" spans="1:11" x14ac:dyDescent="0.2">
      <c r="A534" s="566"/>
      <c r="B534" s="566"/>
      <c r="C534" s="566"/>
      <c r="D534" s="566" t="s">
        <v>479</v>
      </c>
      <c r="E534" s="566" t="s">
        <v>860</v>
      </c>
      <c r="F534" s="566"/>
      <c r="G534" s="566"/>
      <c r="H534" s="566"/>
      <c r="I534" s="566"/>
      <c r="J534" s="566">
        <v>5.8</v>
      </c>
      <c r="K534" s="566">
        <v>12.5</v>
      </c>
    </row>
    <row r="535" spans="1:11" x14ac:dyDescent="0.2">
      <c r="A535" s="566" t="s">
        <v>861</v>
      </c>
      <c r="B535" s="566" t="s">
        <v>424</v>
      </c>
      <c r="C535" s="566" t="s">
        <v>862</v>
      </c>
      <c r="D535" s="566"/>
      <c r="E535" s="566"/>
      <c r="F535" s="566"/>
      <c r="G535" s="566"/>
      <c r="H535" s="566">
        <v>1.01</v>
      </c>
      <c r="I535" s="566">
        <v>0.82</v>
      </c>
      <c r="J535" s="566"/>
      <c r="K535" s="566"/>
    </row>
    <row r="536" spans="1:11" x14ac:dyDescent="0.2">
      <c r="A536" s="566"/>
      <c r="B536" s="566"/>
      <c r="C536" s="566"/>
      <c r="D536" s="566" t="s">
        <v>863</v>
      </c>
      <c r="E536" s="566" t="s">
        <v>513</v>
      </c>
      <c r="F536" s="566"/>
      <c r="G536" s="566"/>
      <c r="H536" s="566"/>
      <c r="I536" s="566"/>
      <c r="J536" s="566">
        <v>6.5</v>
      </c>
      <c r="K536" s="566">
        <v>4.95</v>
      </c>
    </row>
    <row r="537" spans="1:11" x14ac:dyDescent="0.2">
      <c r="A537" s="566" t="s">
        <v>864</v>
      </c>
      <c r="B537" s="566" t="s">
        <v>616</v>
      </c>
      <c r="C537" s="566" t="s">
        <v>352</v>
      </c>
      <c r="D537" s="566"/>
      <c r="E537" s="566"/>
      <c r="F537" s="566"/>
      <c r="G537" s="566"/>
      <c r="H537" s="566">
        <v>0.28999999999999998</v>
      </c>
      <c r="I537" s="566">
        <v>0.17</v>
      </c>
      <c r="J537" s="566"/>
      <c r="K537" s="566"/>
    </row>
    <row r="538" spans="1:11" x14ac:dyDescent="0.2">
      <c r="A538" s="566"/>
      <c r="B538" s="566"/>
      <c r="C538" s="566"/>
      <c r="D538" s="566" t="s">
        <v>696</v>
      </c>
      <c r="E538" s="566" t="s">
        <v>865</v>
      </c>
      <c r="F538" s="566"/>
      <c r="G538" s="566"/>
      <c r="H538" s="566"/>
      <c r="I538" s="566"/>
      <c r="J538" s="566">
        <v>1.9</v>
      </c>
      <c r="K538" s="566">
        <v>2.75</v>
      </c>
    </row>
    <row r="539" spans="1:11" x14ac:dyDescent="0.2">
      <c r="A539" s="566" t="s">
        <v>866</v>
      </c>
      <c r="B539" s="566" t="s">
        <v>468</v>
      </c>
      <c r="C539" s="566" t="s">
        <v>399</v>
      </c>
      <c r="D539" s="566"/>
      <c r="E539" s="566"/>
      <c r="F539" s="566"/>
      <c r="G539" s="566"/>
      <c r="H539" s="566">
        <v>0.09</v>
      </c>
      <c r="I539" s="566">
        <v>0.38</v>
      </c>
      <c r="J539" s="566"/>
      <c r="K539" s="566"/>
    </row>
    <row r="540" spans="1:11" x14ac:dyDescent="0.2">
      <c r="A540" s="566"/>
      <c r="B540" s="566"/>
      <c r="C540" s="566"/>
      <c r="D540" s="566" t="s">
        <v>452</v>
      </c>
      <c r="E540" s="566" t="s">
        <v>646</v>
      </c>
      <c r="F540" s="566"/>
      <c r="G540" s="566"/>
      <c r="H540" s="566"/>
      <c r="I540" s="566"/>
      <c r="J540" s="566">
        <v>0.3</v>
      </c>
      <c r="K540" s="566">
        <v>6</v>
      </c>
    </row>
    <row r="541" spans="1:11" x14ac:dyDescent="0.2">
      <c r="A541" s="566" t="s">
        <v>867</v>
      </c>
      <c r="B541" s="566" t="s">
        <v>237</v>
      </c>
      <c r="C541" s="566" t="s">
        <v>862</v>
      </c>
      <c r="D541" s="566"/>
      <c r="E541" s="566"/>
      <c r="F541" s="566"/>
      <c r="G541" s="566"/>
      <c r="H541" s="566">
        <v>0</v>
      </c>
      <c r="I541" s="566">
        <v>0.82</v>
      </c>
      <c r="J541" s="566"/>
      <c r="K541" s="566"/>
    </row>
    <row r="542" spans="1:11" x14ac:dyDescent="0.2">
      <c r="A542" s="566"/>
      <c r="B542" s="566"/>
      <c r="C542" s="566"/>
      <c r="D542" s="566" t="s">
        <v>437</v>
      </c>
      <c r="E542" s="566" t="s">
        <v>511</v>
      </c>
      <c r="F542" s="566"/>
      <c r="G542" s="566"/>
      <c r="H542" s="566"/>
      <c r="I542" s="566"/>
      <c r="J542" s="566">
        <v>1.73</v>
      </c>
      <c r="K542" s="566">
        <v>4.8</v>
      </c>
    </row>
    <row r="543" spans="1:11" x14ac:dyDescent="0.2">
      <c r="A543" s="566" t="s">
        <v>868</v>
      </c>
      <c r="B543" s="566" t="s">
        <v>395</v>
      </c>
      <c r="C543" s="566" t="s">
        <v>541</v>
      </c>
      <c r="D543" s="566"/>
      <c r="E543" s="566"/>
      <c r="F543" s="566"/>
      <c r="G543" s="566"/>
      <c r="H543" s="566">
        <v>0.52</v>
      </c>
      <c r="I543" s="566">
        <v>0.14000000000000001</v>
      </c>
      <c r="J543" s="566"/>
      <c r="K543" s="566"/>
    </row>
    <row r="544" spans="1:11" x14ac:dyDescent="0.2">
      <c r="A544" s="566"/>
      <c r="B544" s="566"/>
      <c r="C544" s="566"/>
      <c r="D544" s="566" t="s">
        <v>548</v>
      </c>
      <c r="E544" s="566" t="s">
        <v>357</v>
      </c>
      <c r="F544" s="566"/>
      <c r="G544" s="566"/>
      <c r="H544" s="566"/>
      <c r="I544" s="566"/>
      <c r="J544" s="566">
        <v>4.5999999999999996</v>
      </c>
      <c r="K544" s="566">
        <v>0.47</v>
      </c>
    </row>
    <row r="545" spans="1:11" x14ac:dyDescent="0.2">
      <c r="A545" s="566" t="s">
        <v>869</v>
      </c>
      <c r="B545" s="566" t="s">
        <v>320</v>
      </c>
      <c r="C545" s="566"/>
      <c r="D545" s="566"/>
      <c r="E545" s="566"/>
      <c r="F545" s="566"/>
      <c r="G545" s="566"/>
      <c r="H545" s="566">
        <v>0.4</v>
      </c>
      <c r="I545" s="566"/>
      <c r="J545" s="566"/>
      <c r="K545" s="566"/>
    </row>
    <row r="546" spans="1:11" x14ac:dyDescent="0.2">
      <c r="A546" s="566"/>
      <c r="B546" s="566"/>
      <c r="C546" s="566"/>
      <c r="D546" s="566" t="s">
        <v>397</v>
      </c>
      <c r="E546" s="566" t="s">
        <v>375</v>
      </c>
      <c r="F546" s="566"/>
      <c r="G546" s="566"/>
      <c r="H546" s="566"/>
      <c r="I546" s="566"/>
      <c r="J546" s="566">
        <v>4.5</v>
      </c>
      <c r="K546" s="566">
        <v>0.27</v>
      </c>
    </row>
    <row r="547" spans="1:11" x14ac:dyDescent="0.2">
      <c r="A547" s="566" t="s">
        <v>870</v>
      </c>
      <c r="B547" s="566" t="s">
        <v>613</v>
      </c>
      <c r="C547" s="566" t="s">
        <v>378</v>
      </c>
      <c r="D547" s="566"/>
      <c r="E547" s="566"/>
      <c r="F547" s="566"/>
      <c r="G547" s="566"/>
      <c r="H547" s="566">
        <v>0.5</v>
      </c>
      <c r="I547" s="566">
        <v>0.08</v>
      </c>
      <c r="J547" s="566"/>
      <c r="K547" s="566"/>
    </row>
    <row r="548" spans="1:11" x14ac:dyDescent="0.2">
      <c r="A548" s="566"/>
      <c r="B548" s="566"/>
      <c r="C548" s="566"/>
      <c r="D548" s="566" t="s">
        <v>340</v>
      </c>
      <c r="E548" s="566" t="s">
        <v>770</v>
      </c>
      <c r="F548" s="566"/>
      <c r="G548" s="566"/>
      <c r="H548" s="566"/>
      <c r="I548" s="566"/>
      <c r="J548" s="566">
        <v>2.8</v>
      </c>
      <c r="K548" s="566">
        <v>1.1499999999999999</v>
      </c>
    </row>
    <row r="549" spans="1:11" x14ac:dyDescent="0.2">
      <c r="A549" s="566" t="s">
        <v>871</v>
      </c>
      <c r="B549" s="566" t="s">
        <v>381</v>
      </c>
      <c r="C549" s="566" t="s">
        <v>441</v>
      </c>
      <c r="D549" s="566"/>
      <c r="E549" s="566"/>
      <c r="F549" s="566"/>
      <c r="G549" s="566"/>
      <c r="H549" s="566">
        <v>0.06</v>
      </c>
      <c r="I549" s="566">
        <v>0.15</v>
      </c>
      <c r="J549" s="566"/>
      <c r="K549" s="566"/>
    </row>
    <row r="550" spans="1:11" x14ac:dyDescent="0.2">
      <c r="A550" s="566"/>
      <c r="B550" s="566"/>
      <c r="C550" s="566"/>
      <c r="D550" s="566" t="s">
        <v>243</v>
      </c>
      <c r="E550" s="566" t="s">
        <v>476</v>
      </c>
      <c r="F550" s="566"/>
      <c r="G550" s="566"/>
      <c r="H550" s="566"/>
      <c r="I550" s="566"/>
      <c r="J550" s="566">
        <v>0.2</v>
      </c>
      <c r="K550" s="566">
        <v>6.6</v>
      </c>
    </row>
    <row r="551" spans="1:11" x14ac:dyDescent="0.2">
      <c r="A551" s="566" t="s">
        <v>872</v>
      </c>
      <c r="B551" s="566"/>
      <c r="C551" s="566" t="s">
        <v>873</v>
      </c>
      <c r="D551" s="566"/>
      <c r="E551" s="566"/>
      <c r="F551" s="566"/>
      <c r="G551" s="566"/>
      <c r="H551" s="566"/>
      <c r="I551" s="566">
        <v>1.17</v>
      </c>
      <c r="J551" s="566"/>
      <c r="K551" s="566"/>
    </row>
    <row r="552" spans="1:11" x14ac:dyDescent="0.2">
      <c r="A552" s="566"/>
      <c r="B552" s="566"/>
      <c r="C552" s="566"/>
      <c r="D552" s="566" t="s">
        <v>237</v>
      </c>
      <c r="E552" s="566" t="s">
        <v>874</v>
      </c>
      <c r="F552" s="566"/>
      <c r="G552" s="566"/>
      <c r="H552" s="566"/>
      <c r="I552" s="566"/>
      <c r="J552" s="566">
        <v>0</v>
      </c>
      <c r="K552" s="566">
        <v>12.95</v>
      </c>
    </row>
    <row r="553" spans="1:11" x14ac:dyDescent="0.2">
      <c r="A553" s="566" t="s">
        <v>875</v>
      </c>
      <c r="B553" s="566"/>
      <c r="C553" s="566" t="s">
        <v>584</v>
      </c>
      <c r="D553" s="566"/>
      <c r="E553" s="566"/>
      <c r="F553" s="566"/>
      <c r="G553" s="566"/>
      <c r="H553" s="566"/>
      <c r="I553" s="566">
        <v>1.42</v>
      </c>
      <c r="J553" s="566"/>
      <c r="K553" s="566"/>
    </row>
    <row r="554" spans="1:11" x14ac:dyDescent="0.2">
      <c r="A554" s="566"/>
      <c r="B554" s="566"/>
      <c r="C554" s="566"/>
      <c r="D554" s="566" t="s">
        <v>237</v>
      </c>
      <c r="E554" s="566" t="s">
        <v>876</v>
      </c>
      <c r="F554" s="566"/>
      <c r="G554" s="566"/>
      <c r="H554" s="566"/>
      <c r="I554" s="566"/>
      <c r="J554" s="566">
        <v>0</v>
      </c>
      <c r="K554" s="566">
        <v>14.65</v>
      </c>
    </row>
    <row r="555" spans="1:11" x14ac:dyDescent="0.2">
      <c r="A555" s="566" t="s">
        <v>877</v>
      </c>
      <c r="B555" s="566"/>
      <c r="C555" s="566" t="s">
        <v>449</v>
      </c>
      <c r="D555" s="566"/>
      <c r="E555" s="566"/>
      <c r="F555" s="566"/>
      <c r="G555" s="566"/>
      <c r="H555" s="566"/>
      <c r="I555" s="566">
        <v>1.51</v>
      </c>
      <c r="J555" s="566"/>
      <c r="K555" s="566"/>
    </row>
    <row r="556" spans="1:11" x14ac:dyDescent="0.2">
      <c r="A556" s="566"/>
      <c r="B556" s="566"/>
      <c r="C556" s="566"/>
      <c r="D556" s="566" t="s">
        <v>237</v>
      </c>
      <c r="E556" s="566" t="s">
        <v>878</v>
      </c>
      <c r="F556" s="566"/>
      <c r="G556" s="566"/>
      <c r="H556" s="566"/>
      <c r="I556" s="566"/>
      <c r="J556" s="566">
        <v>0</v>
      </c>
      <c r="K556" s="566">
        <v>16.25</v>
      </c>
    </row>
    <row r="557" spans="1:11" x14ac:dyDescent="0.2">
      <c r="A557" s="566" t="s">
        <v>879</v>
      </c>
      <c r="B557" s="566" t="s">
        <v>237</v>
      </c>
      <c r="C557" s="566" t="s">
        <v>880</v>
      </c>
      <c r="D557" s="566"/>
      <c r="E557" s="566"/>
      <c r="F557" s="566"/>
      <c r="G557" s="566"/>
      <c r="H557" s="566">
        <v>0</v>
      </c>
      <c r="I557" s="566">
        <v>1.74</v>
      </c>
      <c r="J557" s="566"/>
      <c r="K557" s="566"/>
    </row>
    <row r="558" spans="1:11" x14ac:dyDescent="0.2">
      <c r="A558" s="566"/>
      <c r="B558" s="566"/>
      <c r="C558" s="566"/>
      <c r="D558" s="566" t="s">
        <v>237</v>
      </c>
      <c r="E558" s="566" t="s">
        <v>881</v>
      </c>
      <c r="F558" s="566"/>
      <c r="G558" s="566"/>
      <c r="H558" s="566"/>
      <c r="I558" s="566"/>
      <c r="J558" s="566">
        <v>0</v>
      </c>
      <c r="K558" s="566">
        <v>17.899999999999999</v>
      </c>
    </row>
    <row r="559" spans="1:11" x14ac:dyDescent="0.2">
      <c r="A559" s="566" t="s">
        <v>882</v>
      </c>
      <c r="B559" s="566"/>
      <c r="C559" s="566" t="s">
        <v>883</v>
      </c>
      <c r="D559" s="566"/>
      <c r="E559" s="566"/>
      <c r="F559" s="566"/>
      <c r="G559" s="566"/>
      <c r="H559" s="566"/>
      <c r="I559" s="566">
        <v>1.84</v>
      </c>
      <c r="J559" s="566"/>
      <c r="K559" s="566"/>
    </row>
    <row r="560" spans="1:11" x14ac:dyDescent="0.2">
      <c r="A560" s="566"/>
      <c r="B560" s="566"/>
      <c r="C560" s="566"/>
      <c r="D560" s="566" t="s">
        <v>237</v>
      </c>
      <c r="E560" s="566" t="s">
        <v>884</v>
      </c>
      <c r="F560" s="566"/>
      <c r="G560" s="566"/>
      <c r="H560" s="566"/>
      <c r="I560" s="566"/>
      <c r="J560" s="566">
        <v>0</v>
      </c>
      <c r="K560" s="566">
        <v>17</v>
      </c>
    </row>
    <row r="561" spans="1:11" x14ac:dyDescent="0.2">
      <c r="A561" s="566" t="s">
        <v>885</v>
      </c>
      <c r="B561" s="566"/>
      <c r="C561" s="566" t="s">
        <v>460</v>
      </c>
      <c r="D561" s="566"/>
      <c r="E561" s="566"/>
      <c r="F561" s="566"/>
      <c r="G561" s="566"/>
      <c r="H561" s="566"/>
      <c r="I561" s="566">
        <v>1.56</v>
      </c>
      <c r="J561" s="566"/>
      <c r="K561" s="566"/>
    </row>
    <row r="562" spans="1:11" x14ac:dyDescent="0.2">
      <c r="A562" s="566"/>
      <c r="B562" s="566"/>
      <c r="C562" s="566"/>
      <c r="D562" s="566" t="s">
        <v>271</v>
      </c>
      <c r="E562" s="566" t="s">
        <v>886</v>
      </c>
      <c r="F562" s="566"/>
      <c r="G562" s="566"/>
      <c r="H562" s="566"/>
      <c r="I562" s="566"/>
      <c r="J562" s="566">
        <v>0.7</v>
      </c>
      <c r="K562" s="566">
        <v>11.4</v>
      </c>
    </row>
    <row r="563" spans="1:11" x14ac:dyDescent="0.2">
      <c r="A563" s="566" t="s">
        <v>887</v>
      </c>
      <c r="B563" s="566" t="s">
        <v>394</v>
      </c>
      <c r="C563" s="566" t="s">
        <v>404</v>
      </c>
      <c r="D563" s="566"/>
      <c r="E563" s="566"/>
      <c r="F563" s="566"/>
      <c r="G563" s="566"/>
      <c r="H563" s="566">
        <v>0.21</v>
      </c>
      <c r="I563" s="566">
        <v>0.72</v>
      </c>
      <c r="J563" s="566"/>
      <c r="K563" s="566"/>
    </row>
    <row r="564" spans="1:11" x14ac:dyDescent="0.2">
      <c r="A564" s="566"/>
      <c r="B564" s="566"/>
      <c r="C564" s="566"/>
      <c r="D564" s="566" t="s">
        <v>542</v>
      </c>
      <c r="E564" s="566" t="s">
        <v>509</v>
      </c>
      <c r="F564" s="566"/>
      <c r="G564" s="566"/>
      <c r="H564" s="566"/>
      <c r="I564" s="566"/>
      <c r="J564" s="566">
        <v>5.15</v>
      </c>
      <c r="K564" s="566">
        <v>4.2</v>
      </c>
    </row>
    <row r="565" spans="1:11" x14ac:dyDescent="0.2">
      <c r="A565" s="566" t="s">
        <v>888</v>
      </c>
      <c r="B565" s="566" t="s">
        <v>862</v>
      </c>
      <c r="C565" s="566" t="s">
        <v>311</v>
      </c>
      <c r="D565" s="566"/>
      <c r="E565" s="566"/>
      <c r="F565" s="566"/>
      <c r="G565" s="566"/>
      <c r="H565" s="566">
        <v>0.82</v>
      </c>
      <c r="I565" s="566">
        <v>0.12</v>
      </c>
      <c r="J565" s="566"/>
      <c r="K565" s="566"/>
    </row>
    <row r="566" spans="1:11" x14ac:dyDescent="0.2">
      <c r="A566" s="566"/>
      <c r="B566" s="566"/>
      <c r="C566" s="566"/>
      <c r="D566" s="566" t="s">
        <v>511</v>
      </c>
      <c r="E566" s="566" t="s">
        <v>461</v>
      </c>
      <c r="F566" s="566"/>
      <c r="G566" s="566"/>
      <c r="H566" s="566"/>
      <c r="I566" s="566"/>
      <c r="J566" s="566">
        <v>4.8</v>
      </c>
      <c r="K566" s="566">
        <v>3</v>
      </c>
    </row>
    <row r="567" spans="1:11" x14ac:dyDescent="0.2">
      <c r="A567" s="566" t="s">
        <v>889</v>
      </c>
      <c r="B567" s="566" t="s">
        <v>541</v>
      </c>
      <c r="C567" s="566" t="s">
        <v>302</v>
      </c>
      <c r="D567" s="566"/>
      <c r="E567" s="566"/>
      <c r="F567" s="566"/>
      <c r="G567" s="566"/>
      <c r="H567" s="566">
        <v>0.14000000000000001</v>
      </c>
      <c r="I567" s="566">
        <v>0.48</v>
      </c>
      <c r="J567" s="566"/>
      <c r="K567" s="566"/>
    </row>
    <row r="568" spans="1:11" x14ac:dyDescent="0.2">
      <c r="A568" s="566"/>
      <c r="B568" s="566"/>
      <c r="C568" s="566"/>
      <c r="D568" s="566" t="s">
        <v>478</v>
      </c>
      <c r="E568" s="566" t="s">
        <v>890</v>
      </c>
      <c r="F568" s="566"/>
      <c r="G568" s="566"/>
      <c r="H568" s="566"/>
      <c r="I568" s="566"/>
      <c r="J568" s="566">
        <v>0.75</v>
      </c>
      <c r="K568" s="566">
        <v>9.1999999999999993</v>
      </c>
    </row>
    <row r="569" spans="1:11" x14ac:dyDescent="0.2">
      <c r="A569" s="566" t="s">
        <v>891</v>
      </c>
      <c r="B569" s="566" t="s">
        <v>267</v>
      </c>
      <c r="C569" s="566" t="s">
        <v>600</v>
      </c>
      <c r="D569" s="566"/>
      <c r="E569" s="566"/>
      <c r="F569" s="566"/>
      <c r="G569" s="566"/>
      <c r="H569" s="566">
        <v>0.01</v>
      </c>
      <c r="I569" s="566">
        <v>1.36</v>
      </c>
      <c r="J569" s="566"/>
      <c r="K569" s="566"/>
    </row>
    <row r="570" spans="1:11" x14ac:dyDescent="0.2">
      <c r="A570" s="566"/>
      <c r="B570" s="566"/>
      <c r="C570" s="566"/>
      <c r="D570" s="566" t="s">
        <v>248</v>
      </c>
      <c r="E570" s="566" t="s">
        <v>892</v>
      </c>
      <c r="F570" s="566"/>
      <c r="G570" s="566"/>
      <c r="H570" s="566"/>
      <c r="I570" s="566"/>
      <c r="J570" s="566">
        <v>0.03</v>
      </c>
      <c r="K570" s="566">
        <v>14.35</v>
      </c>
    </row>
    <row r="571" spans="1:11" x14ac:dyDescent="0.2">
      <c r="A571" s="566" t="s">
        <v>893</v>
      </c>
      <c r="B571" s="566" t="s">
        <v>237</v>
      </c>
      <c r="C571" s="566" t="s">
        <v>449</v>
      </c>
      <c r="D571" s="566"/>
      <c r="E571" s="566"/>
      <c r="F571" s="566"/>
      <c r="G571" s="566"/>
      <c r="H571" s="566">
        <v>0</v>
      </c>
      <c r="I571" s="566">
        <v>1.51</v>
      </c>
      <c r="J571" s="566"/>
      <c r="K571" s="566"/>
    </row>
    <row r="572" spans="1:11" x14ac:dyDescent="0.2">
      <c r="A572" s="566"/>
      <c r="B572" s="566"/>
      <c r="C572" s="566"/>
      <c r="D572" s="566" t="s">
        <v>237</v>
      </c>
      <c r="E572" s="566" t="s">
        <v>432</v>
      </c>
      <c r="F572" s="566"/>
      <c r="G572" s="566"/>
      <c r="H572" s="566"/>
      <c r="I572" s="566"/>
      <c r="J572" s="566">
        <v>0</v>
      </c>
      <c r="K572" s="566">
        <v>12.65</v>
      </c>
    </row>
    <row r="573" spans="1:11" x14ac:dyDescent="0.2">
      <c r="A573" s="566" t="s">
        <v>894</v>
      </c>
      <c r="B573" s="566"/>
      <c r="C573" s="566" t="s">
        <v>895</v>
      </c>
      <c r="D573" s="566"/>
      <c r="E573" s="566"/>
      <c r="F573" s="566"/>
      <c r="G573" s="566"/>
      <c r="H573" s="566"/>
      <c r="I573" s="566">
        <v>1.02</v>
      </c>
      <c r="J573" s="566"/>
      <c r="K573" s="566"/>
    </row>
    <row r="574" spans="1:11" x14ac:dyDescent="0.2">
      <c r="A574" s="566"/>
      <c r="B574" s="566"/>
      <c r="C574" s="566"/>
      <c r="D574" s="566" t="s">
        <v>636</v>
      </c>
      <c r="E574" s="566" t="s">
        <v>896</v>
      </c>
      <c r="F574" s="566"/>
      <c r="G574" s="566"/>
      <c r="H574" s="566"/>
      <c r="I574" s="566"/>
      <c r="J574" s="566">
        <v>1.77</v>
      </c>
      <c r="K574" s="566">
        <v>8</v>
      </c>
    </row>
    <row r="575" spans="1:11" x14ac:dyDescent="0.2">
      <c r="A575" s="566" t="s">
        <v>897</v>
      </c>
      <c r="B575" s="566" t="s">
        <v>898</v>
      </c>
      <c r="C575" s="566" t="s">
        <v>487</v>
      </c>
      <c r="D575" s="566"/>
      <c r="E575" s="566"/>
      <c r="F575" s="566"/>
      <c r="G575" s="566"/>
      <c r="H575" s="566">
        <v>0.53</v>
      </c>
      <c r="I575" s="566">
        <v>0.57999999999999996</v>
      </c>
      <c r="J575" s="566"/>
      <c r="K575" s="566"/>
    </row>
    <row r="576" spans="1:11" x14ac:dyDescent="0.2">
      <c r="A576" s="566"/>
      <c r="B576" s="566"/>
      <c r="C576" s="566"/>
      <c r="D576" s="566" t="s">
        <v>899</v>
      </c>
      <c r="E576" s="566" t="s">
        <v>517</v>
      </c>
      <c r="F576" s="566"/>
      <c r="G576" s="566"/>
      <c r="H576" s="566"/>
      <c r="I576" s="566"/>
      <c r="J576" s="566">
        <v>2.95</v>
      </c>
      <c r="K576" s="566">
        <v>9.85</v>
      </c>
    </row>
    <row r="577" spans="1:11" x14ac:dyDescent="0.2">
      <c r="A577" s="566" t="s">
        <v>900</v>
      </c>
      <c r="B577" s="566" t="s">
        <v>381</v>
      </c>
      <c r="C577" s="566" t="s">
        <v>901</v>
      </c>
      <c r="D577" s="566"/>
      <c r="E577" s="566"/>
      <c r="F577" s="566"/>
      <c r="G577" s="566"/>
      <c r="H577" s="566">
        <v>0.06</v>
      </c>
      <c r="I577" s="566">
        <v>1.39</v>
      </c>
      <c r="J577" s="566"/>
      <c r="K577" s="566"/>
    </row>
    <row r="578" spans="1:11" x14ac:dyDescent="0.2">
      <c r="A578" s="566"/>
      <c r="B578" s="566"/>
      <c r="C578" s="566"/>
      <c r="D578" s="566" t="s">
        <v>655</v>
      </c>
      <c r="E578" s="566" t="s">
        <v>884</v>
      </c>
      <c r="F578" s="566"/>
      <c r="G578" s="566"/>
      <c r="H578" s="566"/>
      <c r="I578" s="566"/>
      <c r="J578" s="566">
        <v>1.5</v>
      </c>
      <c r="K578" s="566">
        <v>17</v>
      </c>
    </row>
    <row r="579" spans="1:11" x14ac:dyDescent="0.2">
      <c r="A579" s="566" t="s">
        <v>902</v>
      </c>
      <c r="B579" s="566" t="s">
        <v>327</v>
      </c>
      <c r="C579" s="566" t="s">
        <v>903</v>
      </c>
      <c r="D579" s="566"/>
      <c r="E579" s="566"/>
      <c r="F579" s="566"/>
      <c r="G579" s="566"/>
      <c r="H579" s="566">
        <v>0.24</v>
      </c>
      <c r="I579" s="566">
        <v>2.0099999999999998</v>
      </c>
      <c r="J579" s="566"/>
      <c r="K579" s="566"/>
    </row>
    <row r="580" spans="1:11" x14ac:dyDescent="0.2">
      <c r="A580" s="566"/>
      <c r="B580" s="566"/>
      <c r="C580" s="566"/>
      <c r="D580" s="566" t="s">
        <v>502</v>
      </c>
      <c r="E580" s="566" t="s">
        <v>904</v>
      </c>
      <c r="F580" s="566"/>
      <c r="G580" s="566"/>
      <c r="H580" s="566"/>
      <c r="I580" s="566"/>
      <c r="J580" s="566">
        <v>1.75</v>
      </c>
      <c r="K580" s="566">
        <v>29.75</v>
      </c>
    </row>
    <row r="581" spans="1:11" x14ac:dyDescent="0.2">
      <c r="A581" s="566" t="s">
        <v>905</v>
      </c>
      <c r="B581" s="566" t="s">
        <v>756</v>
      </c>
      <c r="C581" s="566" t="s">
        <v>906</v>
      </c>
      <c r="D581" s="566"/>
      <c r="E581" s="566"/>
      <c r="F581" s="566"/>
      <c r="G581" s="566"/>
      <c r="H581" s="566">
        <v>0.11</v>
      </c>
      <c r="I581" s="566">
        <v>3.94</v>
      </c>
      <c r="J581" s="566"/>
      <c r="K581" s="566"/>
    </row>
    <row r="582" spans="1:11" x14ac:dyDescent="0.2">
      <c r="A582" s="566"/>
      <c r="B582" s="566"/>
      <c r="C582" s="566"/>
      <c r="D582" s="566" t="s">
        <v>313</v>
      </c>
      <c r="E582" s="566" t="s">
        <v>907</v>
      </c>
      <c r="F582" s="566"/>
      <c r="G582" s="566"/>
      <c r="H582" s="566"/>
      <c r="I582" s="566"/>
      <c r="J582" s="566">
        <v>2</v>
      </c>
      <c r="K582" s="566">
        <v>22.3</v>
      </c>
    </row>
    <row r="583" spans="1:11" x14ac:dyDescent="0.2">
      <c r="A583" s="566" t="s">
        <v>908</v>
      </c>
      <c r="B583" s="566" t="s">
        <v>616</v>
      </c>
      <c r="C583" s="566" t="s">
        <v>395</v>
      </c>
      <c r="D583" s="566"/>
      <c r="E583" s="566"/>
      <c r="F583" s="566"/>
      <c r="G583" s="566"/>
      <c r="H583" s="566">
        <v>0.28999999999999998</v>
      </c>
      <c r="I583" s="566">
        <v>0.52</v>
      </c>
      <c r="J583" s="566"/>
      <c r="K583" s="566"/>
    </row>
    <row r="584" spans="1:11" x14ac:dyDescent="0.2">
      <c r="A584" s="566"/>
      <c r="B584" s="566"/>
      <c r="C584" s="566"/>
      <c r="D584" s="566" t="s">
        <v>824</v>
      </c>
      <c r="E584" s="566" t="s">
        <v>794</v>
      </c>
      <c r="F584" s="566"/>
      <c r="G584" s="566"/>
      <c r="H584" s="566"/>
      <c r="I584" s="566"/>
      <c r="J584" s="566">
        <v>0.97</v>
      </c>
      <c r="K584" s="566">
        <v>6.75</v>
      </c>
    </row>
    <row r="585" spans="1:11" x14ac:dyDescent="0.2">
      <c r="A585" s="566" t="s">
        <v>909</v>
      </c>
      <c r="B585" s="566"/>
      <c r="C585" s="566" t="s">
        <v>589</v>
      </c>
      <c r="D585" s="566"/>
      <c r="E585" s="566"/>
      <c r="F585" s="566"/>
      <c r="G585" s="566"/>
      <c r="H585" s="566"/>
      <c r="I585" s="566">
        <v>0.83</v>
      </c>
      <c r="J585" s="566"/>
      <c r="K585" s="566"/>
    </row>
    <row r="586" spans="1:11" x14ac:dyDescent="0.2">
      <c r="A586" s="566"/>
      <c r="B586" s="566"/>
      <c r="C586" s="566"/>
      <c r="D586" s="566" t="s">
        <v>273</v>
      </c>
      <c r="E586" s="566" t="s">
        <v>653</v>
      </c>
      <c r="F586" s="566"/>
      <c r="G586" s="566"/>
      <c r="H586" s="566"/>
      <c r="I586" s="566"/>
      <c r="J586" s="566">
        <v>0.77</v>
      </c>
      <c r="K586" s="566">
        <v>10.85</v>
      </c>
    </row>
    <row r="587" spans="1:11" x14ac:dyDescent="0.2">
      <c r="A587" s="566" t="s">
        <v>910</v>
      </c>
      <c r="B587" s="566" t="s">
        <v>224</v>
      </c>
      <c r="C587" s="566" t="s">
        <v>796</v>
      </c>
      <c r="D587" s="566"/>
      <c r="E587" s="566"/>
      <c r="F587" s="566"/>
      <c r="G587" s="566"/>
      <c r="H587" s="566">
        <v>0.23</v>
      </c>
      <c r="I587" s="566">
        <v>1.34</v>
      </c>
      <c r="J587" s="566"/>
      <c r="K587" s="566"/>
    </row>
    <row r="588" spans="1:11" x14ac:dyDescent="0.2">
      <c r="A588" s="566"/>
      <c r="B588" s="566"/>
      <c r="C588" s="566"/>
      <c r="D588" s="566" t="s">
        <v>368</v>
      </c>
      <c r="E588" s="566" t="s">
        <v>911</v>
      </c>
      <c r="F588" s="566"/>
      <c r="G588" s="566"/>
      <c r="H588" s="566"/>
      <c r="I588" s="566"/>
      <c r="J588" s="566">
        <v>1.45</v>
      </c>
      <c r="K588" s="566">
        <v>11</v>
      </c>
    </row>
    <row r="589" spans="1:11" x14ac:dyDescent="0.2">
      <c r="A589" s="566" t="s">
        <v>912</v>
      </c>
      <c r="B589" s="566" t="s">
        <v>381</v>
      </c>
      <c r="C589" s="566" t="s">
        <v>761</v>
      </c>
      <c r="D589" s="566"/>
      <c r="E589" s="566"/>
      <c r="F589" s="566"/>
      <c r="G589" s="566"/>
      <c r="H589" s="566">
        <v>0.06</v>
      </c>
      <c r="I589" s="566">
        <v>0.86</v>
      </c>
      <c r="J589" s="566"/>
      <c r="K589" s="566"/>
    </row>
    <row r="590" spans="1:11" x14ac:dyDescent="0.2">
      <c r="A590" s="566"/>
      <c r="B590" s="566"/>
      <c r="C590" s="566"/>
      <c r="D590" s="566" t="s">
        <v>365</v>
      </c>
      <c r="E590" s="566" t="s">
        <v>913</v>
      </c>
      <c r="F590" s="566"/>
      <c r="G590" s="566"/>
      <c r="H590" s="566"/>
      <c r="I590" s="566"/>
      <c r="J590" s="566">
        <v>1.65</v>
      </c>
      <c r="K590" s="566">
        <v>6.05</v>
      </c>
    </row>
    <row r="591" spans="1:11" x14ac:dyDescent="0.2">
      <c r="A591" s="566" t="s">
        <v>914</v>
      </c>
      <c r="B591" s="566" t="s">
        <v>375</v>
      </c>
      <c r="C591" s="566" t="s">
        <v>246</v>
      </c>
      <c r="D591" s="566"/>
      <c r="E591" s="566"/>
      <c r="F591" s="566"/>
      <c r="G591" s="566"/>
      <c r="H591" s="566">
        <v>0.27</v>
      </c>
      <c r="I591" s="566">
        <v>0.35</v>
      </c>
      <c r="J591" s="566"/>
      <c r="K591" s="566"/>
    </row>
    <row r="592" spans="1:11" x14ac:dyDescent="0.2">
      <c r="A592" s="566"/>
      <c r="B592" s="566"/>
      <c r="C592" s="566"/>
      <c r="D592" s="566" t="s">
        <v>531</v>
      </c>
      <c r="E592" s="566" t="s">
        <v>323</v>
      </c>
      <c r="F592" s="566"/>
      <c r="G592" s="566"/>
      <c r="H592" s="566"/>
      <c r="I592" s="566"/>
      <c r="J592" s="566">
        <v>9.0500000000000007</v>
      </c>
      <c r="K592" s="566">
        <v>4.6500000000000004</v>
      </c>
    </row>
    <row r="593" spans="1:11" x14ac:dyDescent="0.2">
      <c r="A593" s="566" t="s">
        <v>915</v>
      </c>
      <c r="B593" s="566" t="s">
        <v>676</v>
      </c>
      <c r="C593" s="566" t="s">
        <v>487</v>
      </c>
      <c r="D593" s="566"/>
      <c r="E593" s="566"/>
      <c r="F593" s="566"/>
      <c r="G593" s="566"/>
      <c r="H593" s="566">
        <v>1.54</v>
      </c>
      <c r="I593" s="566">
        <v>0.57999999999999996</v>
      </c>
      <c r="J593" s="566"/>
      <c r="K593" s="566"/>
    </row>
    <row r="594" spans="1:11" x14ac:dyDescent="0.2">
      <c r="A594" s="566"/>
      <c r="B594" s="566"/>
      <c r="C594" s="566"/>
      <c r="D594" s="566" t="s">
        <v>916</v>
      </c>
      <c r="E594" s="566" t="s">
        <v>731</v>
      </c>
      <c r="F594" s="566"/>
      <c r="G594" s="566"/>
      <c r="H594" s="566"/>
      <c r="I594" s="566"/>
      <c r="J594" s="566">
        <v>9.5500000000000007</v>
      </c>
      <c r="K594" s="566">
        <v>7.05</v>
      </c>
    </row>
    <row r="595" spans="1:11" x14ac:dyDescent="0.2">
      <c r="A595" s="566" t="s">
        <v>917</v>
      </c>
      <c r="B595" s="566" t="s">
        <v>312</v>
      </c>
      <c r="C595" s="566" t="s">
        <v>589</v>
      </c>
      <c r="D595" s="566"/>
      <c r="E595" s="566"/>
      <c r="F595" s="566"/>
      <c r="G595" s="566"/>
      <c r="H595" s="566">
        <v>0.37</v>
      </c>
      <c r="I595" s="566">
        <v>0.83</v>
      </c>
      <c r="J595" s="566"/>
      <c r="K595" s="566"/>
    </row>
    <row r="596" spans="1:11" x14ac:dyDescent="0.2">
      <c r="A596" s="566"/>
      <c r="B596" s="566"/>
      <c r="C596" s="566"/>
      <c r="D596" s="566" t="s">
        <v>364</v>
      </c>
      <c r="E596" s="566" t="s">
        <v>256</v>
      </c>
      <c r="F596" s="566"/>
      <c r="G596" s="566"/>
      <c r="H596" s="566"/>
      <c r="I596" s="566"/>
      <c r="J596" s="566">
        <v>2.9</v>
      </c>
      <c r="K596" s="566">
        <v>7.75</v>
      </c>
    </row>
    <row r="597" spans="1:11" x14ac:dyDescent="0.2">
      <c r="A597" s="566" t="s">
        <v>918</v>
      </c>
      <c r="B597" s="566" t="s">
        <v>394</v>
      </c>
      <c r="C597" s="566" t="s">
        <v>404</v>
      </c>
      <c r="D597" s="566"/>
      <c r="E597" s="566"/>
      <c r="F597" s="566"/>
      <c r="G597" s="566"/>
      <c r="H597" s="566">
        <v>0.21</v>
      </c>
      <c r="I597" s="566">
        <v>0.72</v>
      </c>
      <c r="J597" s="566"/>
      <c r="K597" s="566"/>
    </row>
    <row r="598" spans="1:11" x14ac:dyDescent="0.2">
      <c r="A598" s="566"/>
      <c r="B598" s="566"/>
      <c r="C598" s="566"/>
      <c r="D598" s="566" t="s">
        <v>271</v>
      </c>
      <c r="E598" s="566" t="s">
        <v>794</v>
      </c>
      <c r="F598" s="566"/>
      <c r="G598" s="566"/>
      <c r="H598" s="566"/>
      <c r="I598" s="566"/>
      <c r="J598" s="566">
        <v>0.7</v>
      </c>
      <c r="K598" s="566">
        <v>6.75</v>
      </c>
    </row>
    <row r="599" spans="1:11" x14ac:dyDescent="0.2">
      <c r="A599" s="566" t="s">
        <v>919</v>
      </c>
      <c r="B599" s="566" t="s">
        <v>237</v>
      </c>
      <c r="C599" s="566" t="s">
        <v>239</v>
      </c>
      <c r="D599" s="566"/>
      <c r="E599" s="566"/>
      <c r="F599" s="566"/>
      <c r="G599" s="566"/>
      <c r="H599" s="566">
        <v>0</v>
      </c>
      <c r="I599" s="566">
        <v>0.63</v>
      </c>
      <c r="J599" s="566"/>
      <c r="K599" s="566"/>
    </row>
    <row r="600" spans="1:11" x14ac:dyDescent="0.2">
      <c r="A600" s="566"/>
      <c r="B600" s="566"/>
      <c r="C600" s="566"/>
      <c r="D600" s="566" t="s">
        <v>920</v>
      </c>
      <c r="E600" s="566" t="s">
        <v>921</v>
      </c>
      <c r="F600" s="566"/>
      <c r="G600" s="566"/>
      <c r="H600" s="566"/>
      <c r="I600" s="566"/>
      <c r="J600" s="566">
        <v>2.0299999999999998</v>
      </c>
      <c r="K600" s="566">
        <v>3.3</v>
      </c>
    </row>
    <row r="601" spans="1:11" x14ac:dyDescent="0.2">
      <c r="A601" s="566" t="s">
        <v>922</v>
      </c>
      <c r="B601" s="566" t="s">
        <v>291</v>
      </c>
      <c r="C601" s="566" t="s">
        <v>248</v>
      </c>
      <c r="D601" s="566"/>
      <c r="E601" s="566"/>
      <c r="F601" s="566"/>
      <c r="G601" s="566"/>
      <c r="H601" s="566">
        <v>0.61</v>
      </c>
      <c r="I601" s="566">
        <v>0.03</v>
      </c>
      <c r="J601" s="566"/>
      <c r="K601" s="566"/>
    </row>
    <row r="602" spans="1:11" x14ac:dyDescent="0.2">
      <c r="A602" s="566"/>
      <c r="B602" s="566"/>
      <c r="C602" s="566"/>
      <c r="D602" s="566" t="s">
        <v>923</v>
      </c>
      <c r="E602" s="566" t="s">
        <v>227</v>
      </c>
      <c r="F602" s="566"/>
      <c r="G602" s="566"/>
      <c r="H602" s="566"/>
      <c r="I602" s="566"/>
      <c r="J602" s="566">
        <v>7.95</v>
      </c>
      <c r="K602" s="566">
        <v>0.1</v>
      </c>
    </row>
    <row r="603" spans="1:11" x14ac:dyDescent="0.2">
      <c r="A603" s="566" t="s">
        <v>924</v>
      </c>
      <c r="B603" s="566" t="s">
        <v>392</v>
      </c>
      <c r="C603" s="566"/>
      <c r="D603" s="566"/>
      <c r="E603" s="566"/>
      <c r="F603" s="566"/>
      <c r="G603" s="566"/>
      <c r="H603" s="566">
        <v>0.98</v>
      </c>
      <c r="I603" s="566"/>
      <c r="J603" s="566"/>
      <c r="K603" s="566"/>
    </row>
    <row r="604" spans="1:11" x14ac:dyDescent="0.2">
      <c r="A604" s="566"/>
      <c r="B604" s="566"/>
      <c r="C604" s="566"/>
      <c r="D604" s="566" t="s">
        <v>863</v>
      </c>
      <c r="E604" s="566" t="s">
        <v>271</v>
      </c>
      <c r="F604" s="566"/>
      <c r="G604" s="566"/>
      <c r="H604" s="566"/>
      <c r="I604" s="566"/>
      <c r="J604" s="566">
        <v>6.5</v>
      </c>
      <c r="K604" s="566">
        <v>0.7</v>
      </c>
    </row>
    <row r="605" spans="1:11" x14ac:dyDescent="0.2">
      <c r="A605" s="566" t="s">
        <v>925</v>
      </c>
      <c r="B605" s="566" t="s">
        <v>499</v>
      </c>
      <c r="C605" s="566" t="s">
        <v>394</v>
      </c>
      <c r="D605" s="566"/>
      <c r="E605" s="566"/>
      <c r="F605" s="566"/>
      <c r="G605" s="566"/>
      <c r="H605" s="566">
        <v>0.32</v>
      </c>
      <c r="I605" s="566">
        <v>0.21</v>
      </c>
      <c r="J605" s="566"/>
      <c r="K605" s="566"/>
    </row>
    <row r="606" spans="1:11" x14ac:dyDescent="0.2">
      <c r="A606" s="566"/>
      <c r="B606" s="566"/>
      <c r="C606" s="566"/>
      <c r="D606" s="566" t="s">
        <v>926</v>
      </c>
      <c r="E606" s="566" t="s">
        <v>927</v>
      </c>
      <c r="F606" s="566"/>
      <c r="G606" s="566"/>
      <c r="H606" s="566"/>
      <c r="I606" s="566"/>
      <c r="J606" s="566">
        <v>1.85</v>
      </c>
      <c r="K606" s="566">
        <v>5.3</v>
      </c>
    </row>
    <row r="607" spans="1:11" x14ac:dyDescent="0.2">
      <c r="A607" s="566" t="s">
        <v>928</v>
      </c>
      <c r="B607" s="566" t="s">
        <v>455</v>
      </c>
      <c r="C607" s="566" t="s">
        <v>489</v>
      </c>
      <c r="D607" s="566"/>
      <c r="E607" s="566"/>
      <c r="F607" s="566"/>
      <c r="G607" s="566"/>
      <c r="H607" s="566">
        <v>0.05</v>
      </c>
      <c r="I607" s="566">
        <v>0.85</v>
      </c>
      <c r="J607" s="566"/>
      <c r="K607" s="566"/>
    </row>
    <row r="608" spans="1:11" x14ac:dyDescent="0.2">
      <c r="A608" s="566"/>
      <c r="B608" s="566"/>
      <c r="C608" s="566"/>
      <c r="D608" s="566" t="s">
        <v>352</v>
      </c>
      <c r="E608" s="566" t="s">
        <v>625</v>
      </c>
      <c r="F608" s="566"/>
      <c r="G608" s="566"/>
      <c r="H608" s="566"/>
      <c r="I608" s="566"/>
      <c r="J608" s="566">
        <v>0.17</v>
      </c>
      <c r="K608" s="566">
        <v>7.8</v>
      </c>
    </row>
    <row r="609" spans="1:11" x14ac:dyDescent="0.2">
      <c r="A609" s="566" t="s">
        <v>929</v>
      </c>
      <c r="B609" s="566"/>
      <c r="C609" s="566" t="s">
        <v>642</v>
      </c>
      <c r="D609" s="566"/>
      <c r="E609" s="566"/>
      <c r="F609" s="566"/>
      <c r="G609" s="566"/>
      <c r="H609" s="566"/>
      <c r="I609" s="566">
        <v>0.71</v>
      </c>
      <c r="J609" s="566"/>
      <c r="K609" s="566"/>
    </row>
    <row r="610" spans="1:11" x14ac:dyDescent="0.2">
      <c r="A610" s="566"/>
      <c r="B610" s="566"/>
      <c r="C610" s="566"/>
      <c r="D610" s="566" t="s">
        <v>237</v>
      </c>
      <c r="E610" s="566" t="s">
        <v>930</v>
      </c>
      <c r="F610" s="566"/>
      <c r="G610" s="566"/>
      <c r="H610" s="566"/>
      <c r="I610" s="566"/>
      <c r="J610" s="566">
        <v>0</v>
      </c>
      <c r="K610" s="566">
        <v>10.45</v>
      </c>
    </row>
    <row r="611" spans="1:11" x14ac:dyDescent="0.2">
      <c r="A611" s="566" t="s">
        <v>931</v>
      </c>
      <c r="B611" s="566"/>
      <c r="C611" s="566" t="s">
        <v>546</v>
      </c>
      <c r="D611" s="566"/>
      <c r="E611" s="566"/>
      <c r="F611" s="566"/>
      <c r="G611" s="566"/>
      <c r="H611" s="566"/>
      <c r="I611" s="566">
        <v>1.38</v>
      </c>
      <c r="J611" s="566"/>
      <c r="K611" s="566"/>
    </row>
    <row r="612" spans="1:11" x14ac:dyDescent="0.2">
      <c r="A612" s="566"/>
      <c r="B612" s="566"/>
      <c r="C612" s="566"/>
      <c r="D612" s="566" t="s">
        <v>237</v>
      </c>
      <c r="E612" s="566" t="s">
        <v>464</v>
      </c>
      <c r="F612" s="566"/>
      <c r="G612" s="566"/>
      <c r="H612" s="566"/>
      <c r="I612" s="566"/>
      <c r="J612" s="566">
        <v>0</v>
      </c>
      <c r="K612" s="566">
        <v>9.9499999999999993</v>
      </c>
    </row>
    <row r="613" spans="1:11" x14ac:dyDescent="0.2">
      <c r="A613" s="566" t="s">
        <v>932</v>
      </c>
      <c r="B613" s="566"/>
      <c r="C613" s="566" t="s">
        <v>291</v>
      </c>
      <c r="D613" s="566"/>
      <c r="E613" s="566"/>
      <c r="F613" s="566"/>
      <c r="G613" s="566"/>
      <c r="H613" s="566"/>
      <c r="I613" s="566">
        <v>0.61</v>
      </c>
      <c r="J613" s="566"/>
      <c r="K613" s="566"/>
    </row>
    <row r="614" spans="1:11" x14ac:dyDescent="0.2">
      <c r="A614" s="566"/>
      <c r="B614" s="566"/>
      <c r="C614" s="566"/>
      <c r="D614" s="566" t="s">
        <v>273</v>
      </c>
      <c r="E614" s="566" t="s">
        <v>382</v>
      </c>
      <c r="F614" s="566"/>
      <c r="G614" s="566"/>
      <c r="H614" s="566"/>
      <c r="I614" s="566"/>
      <c r="J614" s="566">
        <v>0.77</v>
      </c>
      <c r="K614" s="566">
        <v>5</v>
      </c>
    </row>
    <row r="615" spans="1:11" x14ac:dyDescent="0.2">
      <c r="A615" s="566" t="s">
        <v>933</v>
      </c>
      <c r="B615" s="566" t="s">
        <v>224</v>
      </c>
      <c r="C615" s="566" t="s">
        <v>707</v>
      </c>
      <c r="D615" s="566"/>
      <c r="E615" s="566"/>
      <c r="F615" s="566"/>
      <c r="G615" s="566"/>
      <c r="H615" s="566">
        <v>0.23</v>
      </c>
      <c r="I615" s="566">
        <v>0.39</v>
      </c>
      <c r="J615" s="566"/>
      <c r="K615" s="566"/>
    </row>
    <row r="616" spans="1:11" x14ac:dyDescent="0.2">
      <c r="A616" s="566"/>
      <c r="B616" s="566"/>
      <c r="C616" s="566"/>
      <c r="D616" s="566" t="s">
        <v>269</v>
      </c>
      <c r="E616" s="566" t="s">
        <v>494</v>
      </c>
      <c r="F616" s="566"/>
      <c r="G616" s="566"/>
      <c r="H616" s="566"/>
      <c r="I616" s="566"/>
      <c r="J616" s="566">
        <v>1.2</v>
      </c>
      <c r="K616" s="566">
        <v>3.25</v>
      </c>
    </row>
    <row r="617" spans="1:11" x14ac:dyDescent="0.2">
      <c r="A617" s="566" t="s">
        <v>934</v>
      </c>
      <c r="B617" s="566" t="s">
        <v>267</v>
      </c>
      <c r="C617" s="566" t="s">
        <v>529</v>
      </c>
      <c r="D617" s="566"/>
      <c r="E617" s="566"/>
      <c r="F617" s="566"/>
      <c r="G617" s="566"/>
      <c r="H617" s="566">
        <v>0.01</v>
      </c>
      <c r="I617" s="566">
        <v>0.26</v>
      </c>
      <c r="J617" s="566"/>
      <c r="K617" s="566"/>
    </row>
    <row r="618" spans="1:11" x14ac:dyDescent="0.2">
      <c r="A618" s="566"/>
      <c r="B618" s="566"/>
      <c r="C618" s="566"/>
      <c r="D618" s="566" t="s">
        <v>441</v>
      </c>
      <c r="E618" s="566" t="s">
        <v>358</v>
      </c>
      <c r="F618" s="566"/>
      <c r="G618" s="566"/>
      <c r="H618" s="566"/>
      <c r="I618" s="566"/>
      <c r="J618" s="566">
        <v>0.15</v>
      </c>
      <c r="K618" s="566">
        <v>7.85</v>
      </c>
    </row>
    <row r="619" spans="1:11" x14ac:dyDescent="0.2">
      <c r="A619" s="566" t="s">
        <v>935</v>
      </c>
      <c r="B619" s="566" t="s">
        <v>231</v>
      </c>
      <c r="C619" s="566" t="s">
        <v>936</v>
      </c>
      <c r="D619" s="566"/>
      <c r="E619" s="566"/>
      <c r="F619" s="566"/>
      <c r="G619" s="566"/>
      <c r="H619" s="566">
        <v>0.02</v>
      </c>
      <c r="I619" s="566">
        <v>1.31</v>
      </c>
      <c r="J619" s="566"/>
      <c r="K619" s="566"/>
    </row>
    <row r="620" spans="1:11" x14ac:dyDescent="0.2">
      <c r="A620" s="566"/>
      <c r="B620" s="566"/>
      <c r="C620" s="566"/>
      <c r="D620" s="566" t="s">
        <v>243</v>
      </c>
      <c r="E620" s="566" t="s">
        <v>937</v>
      </c>
      <c r="F620" s="566"/>
      <c r="G620" s="566"/>
      <c r="H620" s="566"/>
      <c r="I620" s="566"/>
      <c r="J620" s="566">
        <v>0.2</v>
      </c>
      <c r="K620" s="566">
        <v>10.4</v>
      </c>
    </row>
    <row r="621" spans="1:11" x14ac:dyDescent="0.2">
      <c r="A621" s="566" t="s">
        <v>938</v>
      </c>
      <c r="B621" s="566" t="s">
        <v>231</v>
      </c>
      <c r="C621" s="566" t="s">
        <v>273</v>
      </c>
      <c r="D621" s="566"/>
      <c r="E621" s="566"/>
      <c r="F621" s="566"/>
      <c r="G621" s="566"/>
      <c r="H621" s="566">
        <v>0.02</v>
      </c>
      <c r="I621" s="566">
        <v>0.77</v>
      </c>
      <c r="J621" s="566"/>
      <c r="K621" s="566"/>
    </row>
    <row r="622" spans="1:11" x14ac:dyDescent="0.2">
      <c r="A622" s="566"/>
      <c r="B622" s="566"/>
      <c r="C622" s="566"/>
      <c r="D622" s="566" t="s">
        <v>306</v>
      </c>
      <c r="E622" s="566" t="s">
        <v>279</v>
      </c>
      <c r="F622" s="566"/>
      <c r="G622" s="566"/>
      <c r="H622" s="566"/>
      <c r="I622" s="566"/>
      <c r="J622" s="566">
        <v>0.55000000000000004</v>
      </c>
      <c r="K622" s="566">
        <v>4.3499999999999996</v>
      </c>
    </row>
    <row r="623" spans="1:11" x14ac:dyDescent="0.2">
      <c r="A623" s="566" t="s">
        <v>939</v>
      </c>
      <c r="B623" s="566" t="s">
        <v>468</v>
      </c>
      <c r="C623" s="566" t="s">
        <v>227</v>
      </c>
      <c r="D623" s="566"/>
      <c r="E623" s="566"/>
      <c r="F623" s="566"/>
      <c r="G623" s="566"/>
      <c r="H623" s="566">
        <v>0.09</v>
      </c>
      <c r="I623" s="566">
        <v>0.1</v>
      </c>
      <c r="J623" s="566"/>
      <c r="K623" s="566"/>
    </row>
    <row r="624" spans="1:11" x14ac:dyDescent="0.2">
      <c r="A624" s="566"/>
      <c r="B624" s="566"/>
      <c r="C624" s="566"/>
      <c r="D624" s="566" t="s">
        <v>284</v>
      </c>
      <c r="E624" s="566" t="s">
        <v>249</v>
      </c>
      <c r="F624" s="566"/>
      <c r="G624" s="566"/>
      <c r="H624" s="566"/>
      <c r="I624" s="566"/>
      <c r="J624" s="566">
        <v>2.5</v>
      </c>
      <c r="K624" s="566">
        <v>2.0499999999999998</v>
      </c>
    </row>
    <row r="625" spans="1:11" x14ac:dyDescent="0.2">
      <c r="A625" s="566" t="s">
        <v>940</v>
      </c>
      <c r="B625" s="566" t="s">
        <v>410</v>
      </c>
      <c r="C625" s="566" t="s">
        <v>282</v>
      </c>
      <c r="D625" s="566"/>
      <c r="E625" s="566"/>
      <c r="F625" s="566"/>
      <c r="G625" s="566"/>
      <c r="H625" s="566">
        <v>0.41</v>
      </c>
      <c r="I625" s="566">
        <v>0.31</v>
      </c>
      <c r="J625" s="566"/>
      <c r="K625" s="566"/>
    </row>
    <row r="626" spans="1:11" x14ac:dyDescent="0.2">
      <c r="A626" s="566"/>
      <c r="B626" s="566"/>
      <c r="C626" s="566"/>
      <c r="D626" s="566" t="s">
        <v>603</v>
      </c>
      <c r="E626" s="566" t="s">
        <v>385</v>
      </c>
      <c r="F626" s="566"/>
      <c r="G626" s="566"/>
      <c r="H626" s="566"/>
      <c r="I626" s="566"/>
      <c r="J626" s="566">
        <v>1.37</v>
      </c>
      <c r="K626" s="566">
        <v>6.8</v>
      </c>
    </row>
    <row r="627" spans="1:11" x14ac:dyDescent="0.2">
      <c r="A627" s="566" t="s">
        <v>941</v>
      </c>
      <c r="B627" s="566"/>
      <c r="C627" s="566" t="s">
        <v>457</v>
      </c>
      <c r="D627" s="566"/>
      <c r="E627" s="566"/>
      <c r="F627" s="566"/>
      <c r="G627" s="566"/>
      <c r="H627" s="566"/>
      <c r="I627" s="566">
        <v>1.05</v>
      </c>
      <c r="J627" s="566"/>
      <c r="K627" s="566"/>
    </row>
    <row r="628" spans="1:11" x14ac:dyDescent="0.2">
      <c r="A628" s="566"/>
      <c r="B628" s="566"/>
      <c r="C628" s="566"/>
      <c r="D628" s="566" t="s">
        <v>248</v>
      </c>
      <c r="E628" s="566" t="s">
        <v>942</v>
      </c>
      <c r="F628" s="566"/>
      <c r="G628" s="566"/>
      <c r="H628" s="566"/>
      <c r="I628" s="566"/>
      <c r="J628" s="566">
        <v>0.03</v>
      </c>
      <c r="K628" s="566">
        <v>11.35</v>
      </c>
    </row>
    <row r="629" spans="1:11" x14ac:dyDescent="0.2">
      <c r="A629" s="566" t="s">
        <v>943</v>
      </c>
      <c r="B629" s="566" t="s">
        <v>267</v>
      </c>
      <c r="C629" s="566" t="s">
        <v>944</v>
      </c>
      <c r="D629" s="566"/>
      <c r="E629" s="566"/>
      <c r="F629" s="566"/>
      <c r="G629" s="566"/>
      <c r="H629" s="566">
        <v>0.01</v>
      </c>
      <c r="I629" s="566">
        <v>1.22</v>
      </c>
      <c r="J629" s="566"/>
      <c r="K629" s="566"/>
    </row>
    <row r="630" spans="1:11" x14ac:dyDescent="0.2">
      <c r="A630" s="566"/>
      <c r="B630" s="566"/>
      <c r="C630" s="566"/>
      <c r="D630" s="566" t="s">
        <v>248</v>
      </c>
      <c r="E630" s="566" t="s">
        <v>876</v>
      </c>
      <c r="F630" s="566"/>
      <c r="G630" s="566"/>
      <c r="H630" s="566"/>
      <c r="I630" s="566"/>
      <c r="J630" s="566">
        <v>0.03</v>
      </c>
      <c r="K630" s="566">
        <v>14.65</v>
      </c>
    </row>
    <row r="631" spans="1:11" x14ac:dyDescent="0.2">
      <c r="A631" s="566" t="s">
        <v>945</v>
      </c>
      <c r="B631" s="566" t="s">
        <v>237</v>
      </c>
      <c r="C631" s="566" t="s">
        <v>767</v>
      </c>
      <c r="D631" s="566"/>
      <c r="E631" s="566"/>
      <c r="F631" s="566"/>
      <c r="G631" s="566"/>
      <c r="H631" s="566">
        <v>0</v>
      </c>
      <c r="I631" s="566">
        <v>1.71</v>
      </c>
      <c r="J631" s="566"/>
      <c r="K631" s="566"/>
    </row>
    <row r="632" spans="1:11" x14ac:dyDescent="0.2">
      <c r="A632" s="566"/>
      <c r="B632" s="566"/>
      <c r="C632" s="566"/>
      <c r="D632" s="566" t="s">
        <v>384</v>
      </c>
      <c r="E632" s="566" t="s">
        <v>517</v>
      </c>
      <c r="F632" s="566"/>
      <c r="G632" s="566"/>
      <c r="H632" s="566"/>
      <c r="I632" s="566"/>
      <c r="J632" s="566">
        <v>0.56999999999999995</v>
      </c>
      <c r="K632" s="566">
        <v>9.85</v>
      </c>
    </row>
    <row r="633" spans="1:11" x14ac:dyDescent="0.2">
      <c r="A633" s="566" t="s">
        <v>946</v>
      </c>
      <c r="B633" s="566" t="s">
        <v>352</v>
      </c>
      <c r="C633" s="566" t="s">
        <v>529</v>
      </c>
      <c r="D633" s="566"/>
      <c r="E633" s="566"/>
      <c r="F633" s="566"/>
      <c r="G633" s="566"/>
      <c r="H633" s="566">
        <v>0.17</v>
      </c>
      <c r="I633" s="566">
        <v>0.26</v>
      </c>
      <c r="J633" s="566"/>
      <c r="K633" s="566"/>
    </row>
    <row r="634" spans="1:11" x14ac:dyDescent="0.2">
      <c r="A634" s="566"/>
      <c r="B634" s="566"/>
      <c r="C634" s="566"/>
      <c r="D634" s="566" t="s">
        <v>536</v>
      </c>
      <c r="E634" s="566" t="s">
        <v>397</v>
      </c>
      <c r="F634" s="566"/>
      <c r="G634" s="566"/>
      <c r="H634" s="566"/>
      <c r="I634" s="566"/>
      <c r="J634" s="566">
        <v>0.95</v>
      </c>
      <c r="K634" s="566">
        <v>4.5</v>
      </c>
    </row>
    <row r="635" spans="1:11" x14ac:dyDescent="0.2">
      <c r="A635" s="566" t="s">
        <v>947</v>
      </c>
      <c r="B635" s="566" t="s">
        <v>231</v>
      </c>
      <c r="C635" s="566" t="s">
        <v>389</v>
      </c>
      <c r="D635" s="566"/>
      <c r="E635" s="566"/>
      <c r="F635" s="566"/>
      <c r="G635" s="566"/>
      <c r="H635" s="566">
        <v>0.02</v>
      </c>
      <c r="I635" s="566">
        <v>0.64</v>
      </c>
      <c r="J635" s="566"/>
      <c r="K635" s="566"/>
    </row>
    <row r="636" spans="1:11" x14ac:dyDescent="0.2">
      <c r="A636" s="566"/>
      <c r="B636" s="566"/>
      <c r="C636" s="566"/>
      <c r="D636" s="566" t="s">
        <v>306</v>
      </c>
      <c r="E636" s="566" t="s">
        <v>794</v>
      </c>
      <c r="F636" s="566"/>
      <c r="G636" s="566"/>
      <c r="H636" s="566"/>
      <c r="I636" s="566"/>
      <c r="J636" s="566">
        <v>0.55000000000000004</v>
      </c>
      <c r="K636" s="566">
        <v>6.75</v>
      </c>
    </row>
    <row r="637" spans="1:11" x14ac:dyDescent="0.2">
      <c r="A637" s="566" t="s">
        <v>948</v>
      </c>
      <c r="B637" s="566" t="s">
        <v>468</v>
      </c>
      <c r="C637" s="566" t="s">
        <v>642</v>
      </c>
      <c r="D637" s="566"/>
      <c r="E637" s="566"/>
      <c r="F637" s="566"/>
      <c r="G637" s="566"/>
      <c r="H637" s="566">
        <v>0.09</v>
      </c>
      <c r="I637" s="566">
        <v>0.71</v>
      </c>
      <c r="J637" s="566"/>
      <c r="K637" s="566"/>
    </row>
    <row r="638" spans="1:11" x14ac:dyDescent="0.2">
      <c r="A638" s="566"/>
      <c r="B638" s="566"/>
      <c r="C638" s="566"/>
      <c r="D638" s="566" t="s">
        <v>452</v>
      </c>
      <c r="E638" s="566" t="s">
        <v>890</v>
      </c>
      <c r="F638" s="566"/>
      <c r="G638" s="566"/>
      <c r="H638" s="566"/>
      <c r="I638" s="566"/>
      <c r="J638" s="566">
        <v>0.3</v>
      </c>
      <c r="K638" s="566">
        <v>9.1999999999999993</v>
      </c>
    </row>
    <row r="639" spans="1:11" x14ac:dyDescent="0.2">
      <c r="A639" s="566" t="s">
        <v>949</v>
      </c>
      <c r="B639" s="566"/>
      <c r="C639" s="566" t="s">
        <v>69</v>
      </c>
      <c r="D639" s="566"/>
      <c r="E639" s="566"/>
      <c r="F639" s="566"/>
      <c r="G639" s="566"/>
      <c r="H639" s="566"/>
      <c r="I639" s="566">
        <v>1.1299999999999999</v>
      </c>
      <c r="J639" s="566"/>
      <c r="K639" s="566"/>
    </row>
    <row r="640" spans="1:11" x14ac:dyDescent="0.2">
      <c r="A640" s="566"/>
      <c r="B640" s="566"/>
      <c r="C640" s="566"/>
      <c r="D640" s="566" t="s">
        <v>950</v>
      </c>
      <c r="E640" s="566" t="s">
        <v>285</v>
      </c>
      <c r="F640" s="566"/>
      <c r="G640" s="566"/>
      <c r="H640" s="566"/>
      <c r="I640" s="566"/>
      <c r="J640" s="566">
        <v>2.87</v>
      </c>
      <c r="K640" s="566">
        <v>7.7</v>
      </c>
    </row>
    <row r="641" spans="1:11" x14ac:dyDescent="0.2">
      <c r="A641" s="566" t="s">
        <v>951</v>
      </c>
      <c r="B641" s="566" t="s">
        <v>761</v>
      </c>
      <c r="C641" s="566" t="s">
        <v>410</v>
      </c>
      <c r="D641" s="566"/>
      <c r="E641" s="566"/>
      <c r="F641" s="566"/>
      <c r="G641" s="566"/>
      <c r="H641" s="566">
        <v>0.86</v>
      </c>
      <c r="I641" s="566">
        <v>0.41</v>
      </c>
      <c r="J641" s="566"/>
      <c r="K641" s="566"/>
    </row>
    <row r="642" spans="1:11" x14ac:dyDescent="0.2">
      <c r="A642" s="566"/>
      <c r="B642" s="566"/>
      <c r="C642" s="566"/>
      <c r="D642" s="566" t="s">
        <v>323</v>
      </c>
      <c r="E642" s="566" t="s">
        <v>952</v>
      </c>
      <c r="F642" s="566"/>
      <c r="G642" s="566"/>
      <c r="H642" s="566"/>
      <c r="I642" s="566"/>
      <c r="J642" s="566">
        <v>4.6500000000000004</v>
      </c>
      <c r="K642" s="566">
        <v>5.2</v>
      </c>
    </row>
    <row r="643" spans="1:11" x14ac:dyDescent="0.2">
      <c r="A643" s="566" t="s">
        <v>953</v>
      </c>
      <c r="B643" s="566" t="s">
        <v>233</v>
      </c>
      <c r="C643" s="566" t="s">
        <v>239</v>
      </c>
      <c r="D643" s="566"/>
      <c r="E643" s="566"/>
      <c r="F643" s="566"/>
      <c r="G643" s="566"/>
      <c r="H643" s="566">
        <v>7.0000000000000007E-2</v>
      </c>
      <c r="I643" s="566">
        <v>0.63</v>
      </c>
      <c r="J643" s="566"/>
      <c r="K643" s="566"/>
    </row>
    <row r="644" spans="1:11" x14ac:dyDescent="0.2">
      <c r="A644" s="566"/>
      <c r="B644" s="566"/>
      <c r="C644" s="566"/>
      <c r="D644" s="566" t="s">
        <v>694</v>
      </c>
      <c r="E644" s="566" t="s">
        <v>747</v>
      </c>
      <c r="F644" s="566"/>
      <c r="G644" s="566"/>
      <c r="H644" s="566"/>
      <c r="I644" s="566"/>
      <c r="J644" s="566">
        <v>1.95</v>
      </c>
      <c r="K644" s="566">
        <v>8.25</v>
      </c>
    </row>
    <row r="645" spans="1:11" x14ac:dyDescent="0.2">
      <c r="A645" s="566" t="s">
        <v>954</v>
      </c>
      <c r="B645" s="566" t="s">
        <v>499</v>
      </c>
      <c r="C645" s="566" t="s">
        <v>895</v>
      </c>
      <c r="D645" s="566"/>
      <c r="E645" s="566"/>
      <c r="F645" s="566"/>
      <c r="G645" s="566"/>
      <c r="H645" s="566">
        <v>0.32</v>
      </c>
      <c r="I645" s="566">
        <v>1.02</v>
      </c>
      <c r="J645" s="566"/>
      <c r="K645" s="566"/>
    </row>
    <row r="646" spans="1:11" x14ac:dyDescent="0.2">
      <c r="A646" s="566"/>
      <c r="B646" s="566"/>
      <c r="C646" s="566"/>
      <c r="D646" s="566" t="s">
        <v>685</v>
      </c>
      <c r="E646" s="566" t="s">
        <v>955</v>
      </c>
      <c r="F646" s="566"/>
      <c r="G646" s="566"/>
      <c r="H646" s="566"/>
      <c r="I646" s="566"/>
      <c r="J646" s="566">
        <v>1.7</v>
      </c>
      <c r="K646" s="566">
        <v>13.6</v>
      </c>
    </row>
    <row r="647" spans="1:11" x14ac:dyDescent="0.2">
      <c r="A647" s="566" t="s">
        <v>956</v>
      </c>
      <c r="B647" s="566" t="s">
        <v>231</v>
      </c>
      <c r="C647" s="566" t="s">
        <v>685</v>
      </c>
      <c r="D647" s="566"/>
      <c r="E647" s="566"/>
      <c r="F647" s="566"/>
      <c r="G647" s="566"/>
      <c r="H647" s="566">
        <v>0.02</v>
      </c>
      <c r="I647" s="566">
        <v>1.7</v>
      </c>
      <c r="J647" s="566"/>
      <c r="K647" s="566"/>
    </row>
    <row r="648" spans="1:11" x14ac:dyDescent="0.2">
      <c r="A648" s="566"/>
      <c r="B648" s="566"/>
      <c r="C648" s="566"/>
      <c r="D648" s="566" t="s">
        <v>313</v>
      </c>
      <c r="E648" s="566" t="s">
        <v>427</v>
      </c>
      <c r="F648" s="566"/>
      <c r="G648" s="566"/>
      <c r="H648" s="566"/>
      <c r="I648" s="566"/>
      <c r="J648" s="566">
        <v>2</v>
      </c>
      <c r="K648" s="566">
        <v>9.35</v>
      </c>
    </row>
    <row r="649" spans="1:11" x14ac:dyDescent="0.2">
      <c r="A649" s="566" t="s">
        <v>957</v>
      </c>
      <c r="B649" s="566" t="s">
        <v>399</v>
      </c>
      <c r="C649" s="566" t="s">
        <v>352</v>
      </c>
      <c r="D649" s="566"/>
      <c r="E649" s="566"/>
      <c r="F649" s="566"/>
      <c r="G649" s="566"/>
      <c r="H649" s="566">
        <v>0.38</v>
      </c>
      <c r="I649" s="566">
        <v>0.17</v>
      </c>
      <c r="J649" s="566"/>
      <c r="K649" s="566"/>
    </row>
    <row r="650" spans="1:11" x14ac:dyDescent="0.2">
      <c r="A650" s="566"/>
      <c r="B650" s="566"/>
      <c r="C650" s="566"/>
      <c r="D650" s="566" t="s">
        <v>482</v>
      </c>
      <c r="E650" s="566" t="s">
        <v>465</v>
      </c>
      <c r="F650" s="566"/>
      <c r="G650" s="566"/>
      <c r="H650" s="566"/>
      <c r="I650" s="566"/>
      <c r="J650" s="566">
        <v>4.9000000000000004</v>
      </c>
      <c r="K650" s="566">
        <v>3.6</v>
      </c>
    </row>
    <row r="651" spans="1:11" x14ac:dyDescent="0.2">
      <c r="A651" s="566" t="s">
        <v>958</v>
      </c>
      <c r="B651" s="566" t="s">
        <v>229</v>
      </c>
      <c r="C651" s="566" t="s">
        <v>306</v>
      </c>
      <c r="D651" s="566"/>
      <c r="E651" s="566"/>
      <c r="F651" s="566"/>
      <c r="G651" s="566"/>
      <c r="H651" s="566">
        <v>0.6</v>
      </c>
      <c r="I651" s="566">
        <v>0.55000000000000004</v>
      </c>
      <c r="J651" s="566"/>
      <c r="K651" s="566"/>
    </row>
    <row r="652" spans="1:11" x14ac:dyDescent="0.2">
      <c r="A652" s="566"/>
      <c r="B652" s="566"/>
      <c r="C652" s="566"/>
      <c r="D652" s="566" t="s">
        <v>484</v>
      </c>
      <c r="E652" s="566" t="s">
        <v>959</v>
      </c>
      <c r="F652" s="566"/>
      <c r="G652" s="566"/>
      <c r="H652" s="566"/>
      <c r="I652" s="566"/>
      <c r="J652" s="566">
        <v>3.4</v>
      </c>
      <c r="K652" s="566">
        <v>6.55</v>
      </c>
    </row>
    <row r="653" spans="1:11" x14ac:dyDescent="0.2">
      <c r="A653" s="566" t="s">
        <v>960</v>
      </c>
      <c r="B653" s="566" t="s">
        <v>378</v>
      </c>
      <c r="C653" s="566" t="s">
        <v>255</v>
      </c>
      <c r="D653" s="566"/>
      <c r="E653" s="566"/>
      <c r="F653" s="566"/>
      <c r="G653" s="566"/>
      <c r="H653" s="566">
        <v>0.08</v>
      </c>
      <c r="I653" s="566">
        <v>0.76</v>
      </c>
      <c r="J653" s="566"/>
      <c r="K653" s="566"/>
    </row>
    <row r="654" spans="1:11" x14ac:dyDescent="0.2">
      <c r="A654" s="566"/>
      <c r="B654" s="566"/>
      <c r="C654" s="566"/>
      <c r="D654" s="566" t="s">
        <v>340</v>
      </c>
      <c r="E654" s="566" t="s">
        <v>961</v>
      </c>
      <c r="F654" s="566"/>
      <c r="G654" s="566"/>
      <c r="H654" s="566"/>
      <c r="I654" s="566"/>
      <c r="J654" s="566">
        <v>2.8</v>
      </c>
      <c r="K654" s="566">
        <v>5.35</v>
      </c>
    </row>
    <row r="655" spans="1:11" x14ac:dyDescent="0.2">
      <c r="A655" s="566" t="s">
        <v>962</v>
      </c>
      <c r="B655" s="566" t="s">
        <v>302</v>
      </c>
      <c r="C655" s="566" t="s">
        <v>282</v>
      </c>
      <c r="D655" s="566"/>
      <c r="E655" s="566"/>
      <c r="F655" s="566"/>
      <c r="G655" s="566"/>
      <c r="H655" s="566">
        <v>0.48</v>
      </c>
      <c r="I655" s="566">
        <v>0.31</v>
      </c>
      <c r="J655" s="566"/>
      <c r="K655" s="566"/>
    </row>
    <row r="656" spans="1:11" x14ac:dyDescent="0.2">
      <c r="A656" s="566"/>
      <c r="B656" s="566"/>
      <c r="C656" s="566"/>
      <c r="D656" s="566" t="s">
        <v>963</v>
      </c>
      <c r="E656" s="566" t="s">
        <v>647</v>
      </c>
      <c r="F656" s="566"/>
      <c r="G656" s="566"/>
      <c r="H656" s="566"/>
      <c r="I656" s="566"/>
      <c r="J656" s="566">
        <v>1.6</v>
      </c>
      <c r="K656" s="566">
        <v>5.55</v>
      </c>
    </row>
    <row r="657" spans="1:11" x14ac:dyDescent="0.2">
      <c r="A657" s="566" t="s">
        <v>964</v>
      </c>
      <c r="B657" s="566"/>
      <c r="C657" s="566" t="s">
        <v>339</v>
      </c>
      <c r="D657" s="566"/>
      <c r="E657" s="566"/>
      <c r="F657" s="566"/>
      <c r="G657" s="566"/>
      <c r="H657" s="566"/>
      <c r="I657" s="566">
        <v>0.8</v>
      </c>
      <c r="J657" s="566"/>
      <c r="K657" s="566"/>
    </row>
    <row r="658" spans="1:11" x14ac:dyDescent="0.2">
      <c r="A658" s="566"/>
      <c r="B658" s="566"/>
      <c r="C658" s="566"/>
      <c r="D658" s="566" t="s">
        <v>283</v>
      </c>
      <c r="E658" s="566" t="s">
        <v>754</v>
      </c>
      <c r="F658" s="566"/>
      <c r="G658" s="566"/>
      <c r="H658" s="566"/>
      <c r="I658" s="566"/>
      <c r="J658" s="566">
        <v>0.73</v>
      </c>
      <c r="K658" s="566">
        <v>7</v>
      </c>
    </row>
    <row r="659" spans="1:11" x14ac:dyDescent="0.2">
      <c r="A659" s="566" t="s">
        <v>965</v>
      </c>
      <c r="B659" s="566" t="s">
        <v>624</v>
      </c>
      <c r="C659" s="566" t="s">
        <v>229</v>
      </c>
      <c r="D659" s="566"/>
      <c r="E659" s="566"/>
      <c r="F659" s="566"/>
      <c r="G659" s="566"/>
      <c r="H659" s="566">
        <v>0.22</v>
      </c>
      <c r="I659" s="566">
        <v>0.6</v>
      </c>
      <c r="J659" s="566"/>
      <c r="K659" s="566"/>
    </row>
    <row r="660" spans="1:11" x14ac:dyDescent="0.2">
      <c r="A660" s="566"/>
      <c r="B660" s="566"/>
      <c r="C660" s="566"/>
      <c r="D660" s="566" t="s">
        <v>336</v>
      </c>
      <c r="E660" s="566" t="s">
        <v>553</v>
      </c>
      <c r="F660" s="566"/>
      <c r="G660" s="566"/>
      <c r="H660" s="566"/>
      <c r="I660" s="566"/>
      <c r="J660" s="566">
        <v>1.3</v>
      </c>
      <c r="K660" s="566">
        <v>6.85</v>
      </c>
    </row>
    <row r="661" spans="1:11" x14ac:dyDescent="0.2">
      <c r="A661" s="566" t="s">
        <v>966</v>
      </c>
      <c r="B661" s="566" t="s">
        <v>244</v>
      </c>
      <c r="C661" s="566" t="s">
        <v>273</v>
      </c>
      <c r="D661" s="566"/>
      <c r="E661" s="566"/>
      <c r="F661" s="566"/>
      <c r="G661" s="566"/>
      <c r="H661" s="566">
        <v>0.04</v>
      </c>
      <c r="I661" s="566">
        <v>0.77</v>
      </c>
      <c r="J661" s="566"/>
      <c r="K661" s="566"/>
    </row>
    <row r="662" spans="1:11" x14ac:dyDescent="0.2">
      <c r="A662" s="566"/>
      <c r="B662" s="566"/>
      <c r="C662" s="566"/>
      <c r="D662" s="566" t="s">
        <v>250</v>
      </c>
      <c r="E662" s="566" t="s">
        <v>967</v>
      </c>
      <c r="F662" s="566"/>
      <c r="G662" s="566"/>
      <c r="H662" s="566"/>
      <c r="I662" s="566"/>
      <c r="J662" s="566">
        <v>0.25</v>
      </c>
      <c r="K662" s="566">
        <v>6.65</v>
      </c>
    </row>
    <row r="663" spans="1:11" x14ac:dyDescent="0.2">
      <c r="A663" s="566" t="s">
        <v>968</v>
      </c>
      <c r="B663" s="566" t="s">
        <v>267</v>
      </c>
      <c r="C663" s="566" t="s">
        <v>278</v>
      </c>
      <c r="D663" s="566"/>
      <c r="E663" s="566"/>
      <c r="F663" s="566"/>
      <c r="G663" s="566"/>
      <c r="H663" s="566">
        <v>0.01</v>
      </c>
      <c r="I663" s="566">
        <v>0.56000000000000005</v>
      </c>
      <c r="J663" s="566"/>
      <c r="K663" s="566"/>
    </row>
    <row r="664" spans="1:11" x14ac:dyDescent="0.2">
      <c r="A664" s="566"/>
      <c r="B664" s="566"/>
      <c r="C664" s="566"/>
      <c r="D664" s="566" t="s">
        <v>227</v>
      </c>
      <c r="E664" s="566" t="s">
        <v>323</v>
      </c>
      <c r="F664" s="566"/>
      <c r="G664" s="566"/>
      <c r="H664" s="566"/>
      <c r="I664" s="566"/>
      <c r="J664" s="566">
        <v>0.1</v>
      </c>
      <c r="K664" s="566">
        <v>4.6500000000000004</v>
      </c>
    </row>
    <row r="665" spans="1:11" x14ac:dyDescent="0.2">
      <c r="A665" s="566" t="s">
        <v>969</v>
      </c>
      <c r="B665" s="566" t="s">
        <v>267</v>
      </c>
      <c r="C665" s="566" t="s">
        <v>312</v>
      </c>
      <c r="D665" s="566"/>
      <c r="E665" s="566"/>
      <c r="F665" s="566"/>
      <c r="G665" s="566"/>
      <c r="H665" s="566">
        <v>0.01</v>
      </c>
      <c r="I665" s="566">
        <v>0.37</v>
      </c>
      <c r="J665" s="566"/>
      <c r="K665" s="566"/>
    </row>
    <row r="666" spans="1:11" x14ac:dyDescent="0.2">
      <c r="A666" s="566"/>
      <c r="B666" s="566"/>
      <c r="C666" s="566"/>
      <c r="D666" s="566" t="s">
        <v>323</v>
      </c>
      <c r="E666" s="566" t="s">
        <v>865</v>
      </c>
      <c r="F666" s="566"/>
      <c r="G666" s="566"/>
      <c r="H666" s="566"/>
      <c r="I666" s="566"/>
      <c r="J666" s="566">
        <v>4.6500000000000004</v>
      </c>
      <c r="K666" s="566">
        <v>2.75</v>
      </c>
    </row>
    <row r="667" spans="1:11" x14ac:dyDescent="0.2">
      <c r="A667" s="566" t="s">
        <v>970</v>
      </c>
      <c r="B667" s="566" t="s">
        <v>688</v>
      </c>
      <c r="C667" s="566" t="s">
        <v>787</v>
      </c>
      <c r="D667" s="566"/>
      <c r="E667" s="566"/>
      <c r="F667" s="566"/>
      <c r="G667" s="566"/>
      <c r="H667" s="566">
        <v>0.92</v>
      </c>
      <c r="I667" s="566">
        <v>0.18</v>
      </c>
      <c r="J667" s="566"/>
      <c r="K667" s="566"/>
    </row>
    <row r="668" spans="1:11" x14ac:dyDescent="0.2">
      <c r="A668" s="566"/>
      <c r="B668" s="566"/>
      <c r="C668" s="566"/>
      <c r="D668" s="566" t="s">
        <v>971</v>
      </c>
      <c r="E668" s="566" t="s">
        <v>368</v>
      </c>
      <c r="F668" s="566"/>
      <c r="G668" s="566"/>
      <c r="H668" s="566"/>
      <c r="I668" s="566"/>
      <c r="J668" s="566">
        <v>12.75</v>
      </c>
      <c r="K668" s="566">
        <v>1.45</v>
      </c>
    </row>
    <row r="669" spans="1:11" x14ac:dyDescent="0.2">
      <c r="A669" s="566" t="s">
        <v>972</v>
      </c>
      <c r="B669" s="566" t="s">
        <v>263</v>
      </c>
      <c r="C669" s="566" t="s">
        <v>756</v>
      </c>
      <c r="D669" s="566"/>
      <c r="E669" s="566"/>
      <c r="F669" s="566"/>
      <c r="G669" s="566"/>
      <c r="H669" s="566">
        <v>1.63</v>
      </c>
      <c r="I669" s="566">
        <v>0.11</v>
      </c>
      <c r="J669" s="566"/>
      <c r="K669" s="566"/>
    </row>
    <row r="670" spans="1:11" x14ac:dyDescent="0.2">
      <c r="A670" s="566"/>
      <c r="B670" s="566"/>
      <c r="C670" s="566"/>
      <c r="D670" s="566" t="s">
        <v>973</v>
      </c>
      <c r="E670" s="566" t="s">
        <v>647</v>
      </c>
      <c r="F670" s="566"/>
      <c r="G670" s="566"/>
      <c r="H670" s="566"/>
      <c r="I670" s="566"/>
      <c r="J670" s="566">
        <v>8.85</v>
      </c>
      <c r="K670" s="566">
        <v>5.55</v>
      </c>
    </row>
    <row r="671" spans="1:11" x14ac:dyDescent="0.2">
      <c r="A671" s="566" t="s">
        <v>974</v>
      </c>
      <c r="B671" s="566" t="s">
        <v>541</v>
      </c>
      <c r="C671" s="566" t="s">
        <v>421</v>
      </c>
      <c r="D671" s="566"/>
      <c r="E671" s="566"/>
      <c r="F671" s="566"/>
      <c r="G671" s="566"/>
      <c r="H671" s="566">
        <v>0.14000000000000001</v>
      </c>
      <c r="I671" s="566">
        <v>1</v>
      </c>
      <c r="J671" s="566"/>
      <c r="K671" s="566"/>
    </row>
    <row r="672" spans="1:11" x14ac:dyDescent="0.2">
      <c r="A672" s="566"/>
      <c r="B672" s="566"/>
      <c r="C672" s="566"/>
      <c r="D672" s="566" t="s">
        <v>467</v>
      </c>
      <c r="E672" s="566" t="s">
        <v>975</v>
      </c>
      <c r="F672" s="566"/>
      <c r="G672" s="566"/>
      <c r="H672" s="566"/>
      <c r="I672" s="566"/>
      <c r="J672" s="566">
        <v>1.55</v>
      </c>
      <c r="K672" s="566">
        <v>11.05</v>
      </c>
    </row>
    <row r="673" spans="1:11" x14ac:dyDescent="0.2">
      <c r="A673" s="566" t="s">
        <v>976</v>
      </c>
      <c r="B673" s="566" t="s">
        <v>352</v>
      </c>
      <c r="C673" s="566" t="s">
        <v>730</v>
      </c>
      <c r="D673" s="566"/>
      <c r="E673" s="566"/>
      <c r="F673" s="566"/>
      <c r="G673" s="566"/>
      <c r="H673" s="566">
        <v>0.17</v>
      </c>
      <c r="I673" s="566">
        <v>1.21</v>
      </c>
      <c r="J673" s="566"/>
      <c r="K673" s="566"/>
    </row>
    <row r="674" spans="1:11" x14ac:dyDescent="0.2">
      <c r="A674" s="566"/>
      <c r="B674" s="566"/>
      <c r="C674" s="566"/>
      <c r="D674" s="566" t="s">
        <v>412</v>
      </c>
      <c r="E674" s="566" t="s">
        <v>977</v>
      </c>
      <c r="F674" s="566"/>
      <c r="G674" s="566"/>
      <c r="H674" s="566"/>
      <c r="I674" s="566"/>
      <c r="J674" s="566">
        <v>2.1</v>
      </c>
      <c r="K674" s="566">
        <v>8.35</v>
      </c>
    </row>
    <row r="675" spans="1:11" x14ac:dyDescent="0.2">
      <c r="A675" s="566" t="s">
        <v>978</v>
      </c>
      <c r="B675" s="566" t="s">
        <v>250</v>
      </c>
      <c r="C675" s="566" t="s">
        <v>299</v>
      </c>
      <c r="D675" s="566"/>
      <c r="E675" s="566"/>
      <c r="F675" s="566"/>
      <c r="G675" s="566"/>
      <c r="H675" s="566">
        <v>0.25</v>
      </c>
      <c r="I675" s="566">
        <v>0.46</v>
      </c>
      <c r="J675" s="566"/>
      <c r="K675" s="566"/>
    </row>
    <row r="676" spans="1:11" x14ac:dyDescent="0.2">
      <c r="A676" s="566"/>
      <c r="B676" s="566"/>
      <c r="C676" s="566"/>
      <c r="D676" s="566" t="s">
        <v>401</v>
      </c>
      <c r="E676" s="566" t="s">
        <v>323</v>
      </c>
      <c r="F676" s="566"/>
      <c r="G676" s="566"/>
      <c r="H676" s="566"/>
      <c r="I676" s="566"/>
      <c r="J676" s="566">
        <v>2.2000000000000002</v>
      </c>
      <c r="K676" s="566">
        <v>4.6500000000000004</v>
      </c>
    </row>
    <row r="677" spans="1:11" x14ac:dyDescent="0.2">
      <c r="A677" s="566" t="s">
        <v>979</v>
      </c>
      <c r="B677" s="566" t="s">
        <v>287</v>
      </c>
      <c r="C677" s="566" t="s">
        <v>357</v>
      </c>
      <c r="D677" s="566"/>
      <c r="E677" s="566"/>
      <c r="F677" s="566"/>
      <c r="G677" s="566"/>
      <c r="H677" s="566">
        <v>0.19</v>
      </c>
      <c r="I677" s="566">
        <v>0.47</v>
      </c>
      <c r="J677" s="566"/>
      <c r="K677" s="566"/>
    </row>
    <row r="678" spans="1:11" x14ac:dyDescent="0.2">
      <c r="A678" s="566"/>
      <c r="B678" s="566"/>
      <c r="C678" s="566"/>
      <c r="D678" s="566" t="s">
        <v>504</v>
      </c>
      <c r="E678" s="566" t="s">
        <v>308</v>
      </c>
      <c r="F678" s="566"/>
      <c r="G678" s="566"/>
      <c r="H678" s="566"/>
      <c r="I678" s="566"/>
      <c r="J678" s="566">
        <v>3.75</v>
      </c>
      <c r="K678" s="566">
        <v>3.35</v>
      </c>
    </row>
    <row r="679" spans="1:11" x14ac:dyDescent="0.2">
      <c r="A679" s="566" t="s">
        <v>980</v>
      </c>
      <c r="B679" s="566" t="s">
        <v>278</v>
      </c>
      <c r="C679" s="566" t="s">
        <v>243</v>
      </c>
      <c r="D679" s="566"/>
      <c r="E679" s="566"/>
      <c r="F679" s="566"/>
      <c r="G679" s="566"/>
      <c r="H679" s="566">
        <v>0.56000000000000005</v>
      </c>
      <c r="I679" s="566">
        <v>0.2</v>
      </c>
      <c r="J679" s="566"/>
      <c r="K679" s="566"/>
    </row>
    <row r="680" spans="1:11" x14ac:dyDescent="0.2">
      <c r="A680" s="566"/>
      <c r="B680" s="566"/>
      <c r="C680" s="566"/>
      <c r="D680" s="566" t="s">
        <v>479</v>
      </c>
      <c r="E680" s="566" t="s">
        <v>819</v>
      </c>
      <c r="F680" s="566"/>
      <c r="G680" s="566"/>
      <c r="H680" s="566"/>
      <c r="I680" s="566"/>
      <c r="J680" s="566">
        <v>5.8</v>
      </c>
      <c r="K680" s="566">
        <v>4</v>
      </c>
    </row>
    <row r="681" spans="1:11" x14ac:dyDescent="0.2">
      <c r="A681" s="566" t="s">
        <v>981</v>
      </c>
      <c r="B681" s="566" t="s">
        <v>229</v>
      </c>
      <c r="C681" s="566" t="s">
        <v>229</v>
      </c>
      <c r="D681" s="566"/>
      <c r="E681" s="566"/>
      <c r="F681" s="566"/>
      <c r="G681" s="566"/>
      <c r="H681" s="566">
        <v>0.6</v>
      </c>
      <c r="I681" s="566">
        <v>0.6</v>
      </c>
      <c r="J681" s="566"/>
      <c r="K681" s="566"/>
    </row>
    <row r="682" spans="1:11" x14ac:dyDescent="0.2">
      <c r="A682" s="566"/>
      <c r="B682" s="566"/>
      <c r="C682" s="566"/>
      <c r="D682" s="566" t="s">
        <v>411</v>
      </c>
      <c r="E682" s="566" t="s">
        <v>484</v>
      </c>
      <c r="F682" s="566"/>
      <c r="G682" s="566"/>
      <c r="H682" s="566"/>
      <c r="I682" s="566"/>
      <c r="J682" s="566">
        <v>4.05</v>
      </c>
      <c r="K682" s="566">
        <v>3.4</v>
      </c>
    </row>
    <row r="683" spans="1:11" x14ac:dyDescent="0.2">
      <c r="A683" s="566" t="s">
        <v>982</v>
      </c>
      <c r="B683" s="566" t="s">
        <v>394</v>
      </c>
      <c r="C683" s="566" t="s">
        <v>378</v>
      </c>
      <c r="D683" s="566"/>
      <c r="E683" s="566"/>
      <c r="F683" s="566"/>
      <c r="G683" s="566"/>
      <c r="H683" s="566">
        <v>0.21</v>
      </c>
      <c r="I683" s="566">
        <v>0.08</v>
      </c>
      <c r="J683" s="566"/>
      <c r="K683" s="566"/>
    </row>
    <row r="684" spans="1:11" x14ac:dyDescent="0.2">
      <c r="A684" s="566"/>
      <c r="B684" s="566"/>
      <c r="C684" s="566"/>
      <c r="D684" s="566" t="s">
        <v>696</v>
      </c>
      <c r="E684" s="566" t="s">
        <v>682</v>
      </c>
      <c r="F684" s="566"/>
      <c r="G684" s="566"/>
      <c r="H684" s="566"/>
      <c r="I684" s="566"/>
      <c r="J684" s="566">
        <v>1.9</v>
      </c>
      <c r="K684" s="566">
        <v>2.65</v>
      </c>
    </row>
    <row r="685" spans="1:11" x14ac:dyDescent="0.2">
      <c r="A685" s="566" t="s">
        <v>983</v>
      </c>
      <c r="B685" s="566" t="s">
        <v>352</v>
      </c>
      <c r="C685" s="566" t="s">
        <v>369</v>
      </c>
      <c r="D685" s="566"/>
      <c r="E685" s="566"/>
      <c r="F685" s="566"/>
      <c r="G685" s="566"/>
      <c r="H685" s="566">
        <v>0.17</v>
      </c>
      <c r="I685" s="566">
        <v>0.45</v>
      </c>
      <c r="J685" s="566"/>
      <c r="K685" s="566"/>
    </row>
    <row r="686" spans="1:11" x14ac:dyDescent="0.2">
      <c r="A686" s="566"/>
      <c r="B686" s="566"/>
      <c r="C686" s="566"/>
      <c r="D686" s="566" t="s">
        <v>921</v>
      </c>
      <c r="E686" s="566" t="s">
        <v>921</v>
      </c>
      <c r="F686" s="566"/>
      <c r="G686" s="566"/>
      <c r="H686" s="566"/>
      <c r="I686" s="566"/>
      <c r="J686" s="566">
        <v>3.3</v>
      </c>
      <c r="K686" s="566">
        <v>3.3</v>
      </c>
    </row>
    <row r="687" spans="1:11" x14ac:dyDescent="0.2">
      <c r="A687" s="566" t="s">
        <v>984</v>
      </c>
      <c r="B687" s="566" t="s">
        <v>326</v>
      </c>
      <c r="C687" s="566" t="s">
        <v>394</v>
      </c>
      <c r="D687" s="566"/>
      <c r="E687" s="566"/>
      <c r="F687" s="566"/>
      <c r="G687" s="566"/>
      <c r="H687" s="566">
        <v>0.49</v>
      </c>
      <c r="I687" s="566">
        <v>0.21</v>
      </c>
      <c r="J687" s="566"/>
      <c r="K687" s="566"/>
    </row>
    <row r="688" spans="1:11" x14ac:dyDescent="0.2">
      <c r="A688" s="566"/>
      <c r="B688" s="566"/>
      <c r="C688" s="566"/>
      <c r="D688" s="566" t="s">
        <v>530</v>
      </c>
      <c r="E688" s="566" t="s">
        <v>513</v>
      </c>
      <c r="F688" s="566"/>
      <c r="G688" s="566"/>
      <c r="H688" s="566"/>
      <c r="I688" s="566"/>
      <c r="J688" s="566">
        <v>2.7</v>
      </c>
      <c r="K688" s="566">
        <v>4.95</v>
      </c>
    </row>
    <row r="689" spans="1:11" x14ac:dyDescent="0.2">
      <c r="A689" s="566" t="s">
        <v>985</v>
      </c>
      <c r="B689" s="566" t="s">
        <v>455</v>
      </c>
      <c r="C689" s="566" t="s">
        <v>275</v>
      </c>
      <c r="D689" s="566"/>
      <c r="E689" s="566"/>
      <c r="F689" s="566"/>
      <c r="G689" s="566"/>
      <c r="H689" s="566">
        <v>0.05</v>
      </c>
      <c r="I689" s="566">
        <v>0.78</v>
      </c>
      <c r="J689" s="566"/>
      <c r="K689" s="566"/>
    </row>
    <row r="690" spans="1:11" x14ac:dyDescent="0.2">
      <c r="A690" s="566"/>
      <c r="B690" s="566"/>
      <c r="C690" s="566"/>
      <c r="D690" s="566" t="s">
        <v>504</v>
      </c>
      <c r="E690" s="566" t="s">
        <v>799</v>
      </c>
      <c r="F690" s="566"/>
      <c r="G690" s="566"/>
      <c r="H690" s="566"/>
      <c r="I690" s="566"/>
      <c r="J690" s="566">
        <v>3.75</v>
      </c>
      <c r="K690" s="566">
        <v>2.6</v>
      </c>
    </row>
    <row r="691" spans="1:11" x14ac:dyDescent="0.2">
      <c r="A691" s="566" t="s">
        <v>986</v>
      </c>
      <c r="B691" s="566" t="s">
        <v>271</v>
      </c>
      <c r="C691" s="566"/>
      <c r="D691" s="566"/>
      <c r="E691" s="566"/>
      <c r="F691" s="566"/>
      <c r="G691" s="566"/>
      <c r="H691" s="566">
        <v>0.7</v>
      </c>
      <c r="I691" s="566"/>
      <c r="J691" s="566"/>
      <c r="K691" s="566"/>
    </row>
    <row r="692" spans="1:11" x14ac:dyDescent="0.2">
      <c r="A692" s="566"/>
      <c r="B692" s="566"/>
      <c r="C692" s="566"/>
      <c r="D692" s="566" t="s">
        <v>379</v>
      </c>
      <c r="E692" s="566" t="s">
        <v>248</v>
      </c>
      <c r="F692" s="566"/>
      <c r="G692" s="566"/>
      <c r="H692" s="566"/>
      <c r="I692" s="566"/>
      <c r="J692" s="566">
        <v>5.95</v>
      </c>
      <c r="K692" s="566">
        <v>0.03</v>
      </c>
    </row>
    <row r="693" spans="1:11" x14ac:dyDescent="0.2">
      <c r="A693" s="566" t="s">
        <v>987</v>
      </c>
      <c r="B693" s="566" t="s">
        <v>326</v>
      </c>
      <c r="C693" s="566" t="s">
        <v>267</v>
      </c>
      <c r="D693" s="566"/>
      <c r="E693" s="566"/>
      <c r="F693" s="566"/>
      <c r="G693" s="566"/>
      <c r="H693" s="566">
        <v>0.49</v>
      </c>
      <c r="I693" s="566">
        <v>0.01</v>
      </c>
      <c r="J693" s="566"/>
      <c r="K693" s="566"/>
    </row>
    <row r="694" spans="1:11" x14ac:dyDescent="0.2">
      <c r="A694" s="566"/>
      <c r="B694" s="566"/>
      <c r="C694" s="566"/>
      <c r="D694" s="566" t="s">
        <v>333</v>
      </c>
      <c r="E694" s="566" t="s">
        <v>525</v>
      </c>
      <c r="F694" s="566"/>
      <c r="G694" s="566"/>
      <c r="H694" s="566"/>
      <c r="I694" s="566"/>
      <c r="J694" s="566">
        <v>3.2</v>
      </c>
      <c r="K694" s="566">
        <v>2.15</v>
      </c>
    </row>
    <row r="695" spans="1:11" x14ac:dyDescent="0.2">
      <c r="A695" s="566" t="s">
        <v>988</v>
      </c>
      <c r="B695" s="566" t="s">
        <v>441</v>
      </c>
      <c r="C695" s="566" t="s">
        <v>363</v>
      </c>
      <c r="D695" s="566"/>
      <c r="E695" s="566"/>
      <c r="F695" s="566"/>
      <c r="G695" s="566"/>
      <c r="H695" s="566">
        <v>0.15</v>
      </c>
      <c r="I695" s="566">
        <v>0.42</v>
      </c>
      <c r="J695" s="566"/>
      <c r="K695" s="566"/>
    </row>
    <row r="696" spans="1:11" x14ac:dyDescent="0.2">
      <c r="A696" s="566"/>
      <c r="B696" s="566"/>
      <c r="C696" s="566"/>
      <c r="D696" s="566" t="s">
        <v>613</v>
      </c>
      <c r="E696" s="566" t="s">
        <v>358</v>
      </c>
      <c r="F696" s="566"/>
      <c r="G696" s="566"/>
      <c r="H696" s="566"/>
      <c r="I696" s="566"/>
      <c r="J696" s="566">
        <v>0.5</v>
      </c>
      <c r="K696" s="566">
        <v>7.85</v>
      </c>
    </row>
    <row r="697" spans="1:11" x14ac:dyDescent="0.2">
      <c r="A697" s="566" t="s">
        <v>989</v>
      </c>
      <c r="B697" s="566"/>
      <c r="C697" s="566" t="s">
        <v>770</v>
      </c>
      <c r="D697" s="566"/>
      <c r="E697" s="566"/>
      <c r="F697" s="566"/>
      <c r="G697" s="566"/>
      <c r="H697" s="566"/>
      <c r="I697" s="566">
        <v>1.1499999999999999</v>
      </c>
      <c r="J697" s="566"/>
      <c r="K697" s="566"/>
    </row>
    <row r="698" spans="1:11" x14ac:dyDescent="0.2">
      <c r="A698" s="566"/>
      <c r="B698" s="566"/>
      <c r="C698" s="566"/>
      <c r="D698" s="566" t="s">
        <v>237</v>
      </c>
      <c r="E698" s="566" t="s">
        <v>990</v>
      </c>
      <c r="F698" s="566"/>
      <c r="G698" s="566"/>
      <c r="H698" s="566"/>
      <c r="I698" s="566"/>
      <c r="J698" s="566">
        <v>0</v>
      </c>
      <c r="K698" s="566">
        <v>11.75</v>
      </c>
    </row>
    <row r="699" spans="1:11" x14ac:dyDescent="0.2">
      <c r="A699" s="566" t="s">
        <v>991</v>
      </c>
      <c r="B699" s="566"/>
      <c r="C699" s="566" t="s">
        <v>269</v>
      </c>
      <c r="D699" s="566"/>
      <c r="E699" s="566"/>
      <c r="F699" s="566"/>
      <c r="G699" s="566"/>
      <c r="H699" s="566"/>
      <c r="I699" s="566">
        <v>1.2</v>
      </c>
      <c r="J699" s="566"/>
      <c r="K699" s="566"/>
    </row>
    <row r="700" spans="1:11" x14ac:dyDescent="0.2">
      <c r="A700" s="566"/>
      <c r="B700" s="566"/>
      <c r="C700" s="566"/>
      <c r="D700" s="566" t="s">
        <v>375</v>
      </c>
      <c r="E700" s="566" t="s">
        <v>863</v>
      </c>
      <c r="F700" s="566"/>
      <c r="G700" s="566"/>
      <c r="H700" s="566"/>
      <c r="I700" s="566"/>
      <c r="J700" s="566">
        <v>0.27</v>
      </c>
      <c r="K700" s="566">
        <v>6.5</v>
      </c>
    </row>
    <row r="701" spans="1:11" x14ac:dyDescent="0.2">
      <c r="A701" s="566" t="s">
        <v>992</v>
      </c>
      <c r="B701" s="566" t="s">
        <v>378</v>
      </c>
      <c r="C701" s="566" t="s">
        <v>227</v>
      </c>
      <c r="D701" s="566"/>
      <c r="E701" s="566"/>
      <c r="F701" s="566"/>
      <c r="G701" s="566"/>
      <c r="H701" s="566">
        <v>0.08</v>
      </c>
      <c r="I701" s="566">
        <v>0.1</v>
      </c>
      <c r="J701" s="566"/>
      <c r="K701" s="566"/>
    </row>
    <row r="702" spans="1:11" x14ac:dyDescent="0.2">
      <c r="A702" s="566"/>
      <c r="B702" s="566"/>
      <c r="C702" s="566"/>
      <c r="D702" s="566" t="s">
        <v>457</v>
      </c>
      <c r="E702" s="566" t="s">
        <v>770</v>
      </c>
      <c r="F702" s="566"/>
      <c r="G702" s="566"/>
      <c r="H702" s="566"/>
      <c r="I702" s="566"/>
      <c r="J702" s="566">
        <v>1.05</v>
      </c>
      <c r="K702" s="566">
        <v>1.1499999999999999</v>
      </c>
    </row>
    <row r="703" spans="1:11" x14ac:dyDescent="0.2">
      <c r="A703" s="566" t="s">
        <v>993</v>
      </c>
      <c r="B703" s="566" t="s">
        <v>241</v>
      </c>
      <c r="C703" s="566" t="s">
        <v>241</v>
      </c>
      <c r="D703" s="566"/>
      <c r="E703" s="566"/>
      <c r="F703" s="566"/>
      <c r="G703" s="566"/>
      <c r="H703" s="566">
        <v>0.13</v>
      </c>
      <c r="I703" s="566">
        <v>0.13</v>
      </c>
      <c r="J703" s="566"/>
      <c r="K703" s="566"/>
    </row>
    <row r="704" spans="1:11" x14ac:dyDescent="0.2">
      <c r="A704" s="566"/>
      <c r="B704" s="566"/>
      <c r="C704" s="566"/>
      <c r="D704" s="566" t="s">
        <v>592</v>
      </c>
      <c r="E704" s="566" t="s">
        <v>371</v>
      </c>
      <c r="F704" s="566"/>
      <c r="G704" s="566"/>
      <c r="H704" s="566"/>
      <c r="I704" s="566"/>
      <c r="J704" s="566">
        <v>3.65</v>
      </c>
      <c r="K704" s="566">
        <v>0.43</v>
      </c>
    </row>
    <row r="705" spans="1:11" x14ac:dyDescent="0.2">
      <c r="A705" s="566" t="s">
        <v>994</v>
      </c>
      <c r="B705" s="566" t="s">
        <v>229</v>
      </c>
      <c r="C705" s="566"/>
      <c r="D705" s="566"/>
      <c r="E705" s="566"/>
      <c r="F705" s="566"/>
      <c r="G705" s="566"/>
      <c r="H705" s="566">
        <v>0.6</v>
      </c>
      <c r="I705" s="566"/>
      <c r="J705" s="566"/>
      <c r="K705" s="566"/>
    </row>
    <row r="706" spans="1:11" x14ac:dyDescent="0.2">
      <c r="A706" s="566"/>
      <c r="B706" s="566"/>
      <c r="C706" s="566"/>
      <c r="D706" s="566" t="s">
        <v>622</v>
      </c>
      <c r="E706" s="566" t="s">
        <v>237</v>
      </c>
      <c r="F706" s="566"/>
      <c r="G706" s="566"/>
      <c r="H706" s="566"/>
      <c r="I706" s="566"/>
      <c r="J706" s="566">
        <v>4.3</v>
      </c>
      <c r="K706" s="566">
        <v>0</v>
      </c>
    </row>
    <row r="707" spans="1:11" x14ac:dyDescent="0.2">
      <c r="A707" s="566" t="s">
        <v>995</v>
      </c>
      <c r="B707" s="566" t="s">
        <v>529</v>
      </c>
      <c r="C707" s="566" t="s">
        <v>237</v>
      </c>
      <c r="D707" s="566"/>
      <c r="E707" s="566"/>
      <c r="F707" s="566"/>
      <c r="G707" s="566"/>
      <c r="H707" s="566">
        <v>0.26</v>
      </c>
      <c r="I707" s="566">
        <v>0</v>
      </c>
      <c r="J707" s="566"/>
      <c r="K707" s="566"/>
    </row>
    <row r="708" spans="1:11" x14ac:dyDescent="0.2">
      <c r="A708" s="566"/>
      <c r="B708" s="566"/>
      <c r="C708" s="566"/>
      <c r="D708" s="566" t="s">
        <v>494</v>
      </c>
      <c r="E708" s="566" t="s">
        <v>996</v>
      </c>
      <c r="F708" s="566"/>
      <c r="G708" s="566"/>
      <c r="H708" s="566"/>
      <c r="I708" s="566"/>
      <c r="J708" s="566">
        <v>3.25</v>
      </c>
      <c r="K708" s="566">
        <v>3.23</v>
      </c>
    </row>
    <row r="709" spans="1:11" x14ac:dyDescent="0.2">
      <c r="A709" s="566" t="s">
        <v>997</v>
      </c>
      <c r="B709" s="566" t="s">
        <v>707</v>
      </c>
      <c r="C709" s="566" t="s">
        <v>824</v>
      </c>
      <c r="D709" s="566"/>
      <c r="E709" s="566"/>
      <c r="F709" s="566"/>
      <c r="G709" s="566"/>
      <c r="H709" s="566">
        <v>0.39</v>
      </c>
      <c r="I709" s="566">
        <v>0.97</v>
      </c>
      <c r="J709" s="566"/>
      <c r="K709" s="566"/>
    </row>
    <row r="710" spans="1:11" x14ac:dyDescent="0.2">
      <c r="A710" s="566"/>
      <c r="B710" s="566"/>
      <c r="C710" s="566"/>
      <c r="D710" s="566" t="s">
        <v>998</v>
      </c>
      <c r="E710" s="566" t="s">
        <v>703</v>
      </c>
      <c r="F710" s="566"/>
      <c r="G710" s="566"/>
      <c r="H710" s="566"/>
      <c r="I710" s="566"/>
      <c r="J710" s="566">
        <v>3.05</v>
      </c>
      <c r="K710" s="566">
        <v>8.8000000000000007</v>
      </c>
    </row>
    <row r="711" spans="1:11" x14ac:dyDescent="0.2">
      <c r="A711" s="566" t="s">
        <v>999</v>
      </c>
      <c r="B711" s="566" t="s">
        <v>624</v>
      </c>
      <c r="C711" s="566" t="s">
        <v>258</v>
      </c>
      <c r="D711" s="566"/>
      <c r="E711" s="566"/>
      <c r="F711" s="566"/>
      <c r="G711" s="566"/>
      <c r="H711" s="566">
        <v>0.22</v>
      </c>
      <c r="I711" s="566">
        <v>0.79</v>
      </c>
      <c r="J711" s="566"/>
      <c r="K711" s="566"/>
    </row>
    <row r="712" spans="1:11" x14ac:dyDescent="0.2">
      <c r="A712" s="566"/>
      <c r="B712" s="566"/>
      <c r="C712" s="566"/>
      <c r="D712" s="566" t="s">
        <v>926</v>
      </c>
      <c r="E712" s="566" t="s">
        <v>268</v>
      </c>
      <c r="F712" s="566"/>
      <c r="G712" s="566"/>
      <c r="H712" s="566"/>
      <c r="I712" s="566"/>
      <c r="J712" s="566">
        <v>1.85</v>
      </c>
      <c r="K712" s="566">
        <v>8.6999999999999993</v>
      </c>
    </row>
    <row r="713" spans="1:11" x14ac:dyDescent="0.2">
      <c r="A713" s="566" t="s">
        <v>1000</v>
      </c>
      <c r="B713" s="566" t="s">
        <v>441</v>
      </c>
      <c r="C713" s="566" t="s">
        <v>536</v>
      </c>
      <c r="D713" s="566"/>
      <c r="E713" s="566"/>
      <c r="F713" s="566"/>
      <c r="G713" s="566"/>
      <c r="H713" s="566">
        <v>0.15</v>
      </c>
      <c r="I713" s="566">
        <v>0.95</v>
      </c>
      <c r="J713" s="566"/>
      <c r="K713" s="566"/>
    </row>
    <row r="714" spans="1:11" x14ac:dyDescent="0.2">
      <c r="A714" s="566"/>
      <c r="B714" s="566"/>
      <c r="C714" s="566"/>
      <c r="D714" s="566" t="s">
        <v>368</v>
      </c>
      <c r="E714" s="566" t="s">
        <v>285</v>
      </c>
      <c r="F714" s="566"/>
      <c r="G714" s="566"/>
      <c r="H714" s="566"/>
      <c r="I714" s="566"/>
      <c r="J714" s="566">
        <v>1.45</v>
      </c>
      <c r="K714" s="566">
        <v>7.7</v>
      </c>
    </row>
    <row r="715" spans="1:11" x14ac:dyDescent="0.2">
      <c r="A715" s="566" t="s">
        <v>1001</v>
      </c>
      <c r="B715" s="566" t="s">
        <v>541</v>
      </c>
      <c r="C715" s="566" t="s">
        <v>578</v>
      </c>
      <c r="D715" s="566"/>
      <c r="E715" s="566"/>
      <c r="F715" s="566"/>
      <c r="G715" s="566"/>
      <c r="H715" s="566">
        <v>0.14000000000000001</v>
      </c>
      <c r="I715" s="566">
        <v>0.59</v>
      </c>
      <c r="J715" s="566"/>
      <c r="K715" s="566"/>
    </row>
    <row r="716" spans="1:11" x14ac:dyDescent="0.2">
      <c r="A716" s="566"/>
      <c r="B716" s="566"/>
      <c r="C716" s="566"/>
      <c r="D716" s="566" t="s">
        <v>467</v>
      </c>
      <c r="E716" s="566" t="s">
        <v>625</v>
      </c>
      <c r="F716" s="566"/>
      <c r="G716" s="566"/>
      <c r="H716" s="566"/>
      <c r="I716" s="566"/>
      <c r="J716" s="566">
        <v>1.55</v>
      </c>
      <c r="K716" s="566">
        <v>7.8</v>
      </c>
    </row>
    <row r="717" spans="1:11" x14ac:dyDescent="0.2">
      <c r="A717" s="566" t="s">
        <v>1002</v>
      </c>
      <c r="B717" s="566" t="s">
        <v>352</v>
      </c>
      <c r="C717" s="566" t="s">
        <v>824</v>
      </c>
      <c r="D717" s="566"/>
      <c r="E717" s="566"/>
      <c r="F717" s="566"/>
      <c r="G717" s="566"/>
      <c r="H717" s="566">
        <v>0.17</v>
      </c>
      <c r="I717" s="566">
        <v>0.97</v>
      </c>
      <c r="J717" s="566"/>
      <c r="K717" s="566"/>
    </row>
    <row r="718" spans="1:11" x14ac:dyDescent="0.2">
      <c r="A718" s="566"/>
      <c r="B718" s="566"/>
      <c r="C718" s="566"/>
      <c r="D718" s="566" t="s">
        <v>516</v>
      </c>
      <c r="E718" s="566" t="s">
        <v>1003</v>
      </c>
      <c r="F718" s="566"/>
      <c r="G718" s="566"/>
      <c r="H718" s="566"/>
      <c r="I718" s="566"/>
      <c r="J718" s="566">
        <v>1.25</v>
      </c>
      <c r="K718" s="566">
        <v>7.9</v>
      </c>
    </row>
    <row r="719" spans="1:11" x14ac:dyDescent="0.2">
      <c r="A719" s="566" t="s">
        <v>1004</v>
      </c>
      <c r="B719" s="566" t="s">
        <v>378</v>
      </c>
      <c r="C719" s="566" t="s">
        <v>291</v>
      </c>
      <c r="D719" s="566"/>
      <c r="E719" s="566"/>
      <c r="F719" s="566"/>
      <c r="G719" s="566"/>
      <c r="H719" s="566">
        <v>0.08</v>
      </c>
      <c r="I719" s="566">
        <v>0.61</v>
      </c>
      <c r="J719" s="566"/>
      <c r="K719" s="566"/>
    </row>
    <row r="720" spans="1:11" x14ac:dyDescent="0.2">
      <c r="A720" s="566"/>
      <c r="B720" s="566"/>
      <c r="C720" s="566"/>
      <c r="D720" s="566" t="s">
        <v>489</v>
      </c>
      <c r="E720" s="566" t="s">
        <v>639</v>
      </c>
      <c r="F720" s="566"/>
      <c r="G720" s="566"/>
      <c r="H720" s="566"/>
      <c r="I720" s="566"/>
      <c r="J720" s="566">
        <v>0.85</v>
      </c>
      <c r="K720" s="566">
        <v>3.5</v>
      </c>
    </row>
    <row r="721" spans="1:11" x14ac:dyDescent="0.2">
      <c r="A721" s="566" t="s">
        <v>1005</v>
      </c>
      <c r="B721" s="566" t="s">
        <v>468</v>
      </c>
      <c r="C721" s="566" t="s">
        <v>468</v>
      </c>
      <c r="D721" s="566"/>
      <c r="E721" s="566"/>
      <c r="F721" s="566"/>
      <c r="G721" s="566"/>
      <c r="H721" s="566">
        <v>0.09</v>
      </c>
      <c r="I721" s="566">
        <v>0.09</v>
      </c>
      <c r="J721" s="566"/>
      <c r="K721" s="566"/>
    </row>
    <row r="722" spans="1:11" x14ac:dyDescent="0.2">
      <c r="A722" s="566"/>
      <c r="B722" s="566"/>
      <c r="C722" s="566"/>
      <c r="D722" s="566" t="s">
        <v>489</v>
      </c>
      <c r="E722" s="566" t="s">
        <v>963</v>
      </c>
      <c r="F722" s="566"/>
      <c r="G722" s="566"/>
      <c r="H722" s="566"/>
      <c r="I722" s="566"/>
      <c r="J722" s="566">
        <v>0.85</v>
      </c>
      <c r="K722" s="566">
        <v>1.6</v>
      </c>
    </row>
    <row r="723" spans="1:11" x14ac:dyDescent="0.2">
      <c r="A723" s="566" t="s">
        <v>1006</v>
      </c>
      <c r="B723" s="566" t="s">
        <v>378</v>
      </c>
      <c r="C723" s="566" t="s">
        <v>224</v>
      </c>
      <c r="D723" s="566"/>
      <c r="E723" s="566"/>
      <c r="F723" s="566"/>
      <c r="G723" s="566"/>
      <c r="H723" s="566">
        <v>0.08</v>
      </c>
      <c r="I723" s="566">
        <v>0.23</v>
      </c>
      <c r="J723" s="566"/>
      <c r="K723" s="566"/>
    </row>
    <row r="724" spans="1:11" x14ac:dyDescent="0.2">
      <c r="A724" s="566"/>
      <c r="B724" s="566"/>
      <c r="C724" s="566"/>
      <c r="D724" s="566" t="s">
        <v>502</v>
      </c>
      <c r="E724" s="566" t="s">
        <v>496</v>
      </c>
      <c r="F724" s="566"/>
      <c r="G724" s="566"/>
      <c r="H724" s="566"/>
      <c r="I724" s="566"/>
      <c r="J724" s="566">
        <v>1.75</v>
      </c>
      <c r="K724" s="566">
        <v>3.15</v>
      </c>
    </row>
    <row r="725" spans="1:11" x14ac:dyDescent="0.2">
      <c r="A725" s="566" t="s">
        <v>1007</v>
      </c>
      <c r="B725" s="566" t="s">
        <v>375</v>
      </c>
      <c r="C725" s="566" t="s">
        <v>320</v>
      </c>
      <c r="D725" s="566"/>
      <c r="E725" s="566"/>
      <c r="F725" s="566"/>
      <c r="G725" s="566"/>
      <c r="H725" s="566">
        <v>0.27</v>
      </c>
      <c r="I725" s="566">
        <v>0.4</v>
      </c>
      <c r="J725" s="566"/>
      <c r="K725" s="566"/>
    </row>
    <row r="726" spans="1:11" x14ac:dyDescent="0.2">
      <c r="A726" s="566"/>
      <c r="B726" s="566"/>
      <c r="C726" s="566"/>
      <c r="D726" s="566" t="s">
        <v>694</v>
      </c>
      <c r="E726" s="566" t="s">
        <v>792</v>
      </c>
      <c r="F726" s="566"/>
      <c r="G726" s="566"/>
      <c r="H726" s="566"/>
      <c r="I726" s="566"/>
      <c r="J726" s="566">
        <v>1.95</v>
      </c>
      <c r="K726" s="566">
        <v>5.85</v>
      </c>
    </row>
    <row r="727" spans="1:11" x14ac:dyDescent="0.2">
      <c r="A727" s="566" t="s">
        <v>1008</v>
      </c>
      <c r="B727" s="566" t="s">
        <v>311</v>
      </c>
      <c r="C727" s="566" t="s">
        <v>273</v>
      </c>
      <c r="D727" s="566"/>
      <c r="E727" s="566"/>
      <c r="F727" s="566"/>
      <c r="G727" s="566"/>
      <c r="H727" s="566">
        <v>0.12</v>
      </c>
      <c r="I727" s="566">
        <v>0.77</v>
      </c>
      <c r="J727" s="566"/>
      <c r="K727" s="566"/>
    </row>
    <row r="728" spans="1:11" x14ac:dyDescent="0.2">
      <c r="A728" s="566"/>
      <c r="B728" s="566"/>
      <c r="C728" s="566"/>
      <c r="D728" s="566" t="s">
        <v>699</v>
      </c>
      <c r="E728" s="566" t="s">
        <v>650</v>
      </c>
      <c r="F728" s="566"/>
      <c r="G728" s="566"/>
      <c r="H728" s="566"/>
      <c r="I728" s="566"/>
      <c r="J728" s="566">
        <v>3.8</v>
      </c>
      <c r="K728" s="566">
        <v>6.3</v>
      </c>
    </row>
    <row r="729" spans="1:11" x14ac:dyDescent="0.2">
      <c r="A729" s="566" t="s">
        <v>1009</v>
      </c>
      <c r="B729" s="566" t="s">
        <v>389</v>
      </c>
      <c r="C729" s="566" t="s">
        <v>326</v>
      </c>
      <c r="D729" s="566"/>
      <c r="E729" s="566"/>
      <c r="F729" s="566"/>
      <c r="G729" s="566"/>
      <c r="H729" s="566">
        <v>0.64</v>
      </c>
      <c r="I729" s="566">
        <v>0.49</v>
      </c>
      <c r="J729" s="566"/>
      <c r="K729" s="566"/>
    </row>
    <row r="730" spans="1:11" x14ac:dyDescent="0.2">
      <c r="A730" s="566"/>
      <c r="B730" s="566"/>
      <c r="C730" s="566"/>
      <c r="D730" s="566" t="s">
        <v>639</v>
      </c>
      <c r="E730" s="566" t="s">
        <v>1010</v>
      </c>
      <c r="F730" s="566"/>
      <c r="G730" s="566"/>
      <c r="H730" s="566"/>
      <c r="I730" s="566"/>
      <c r="J730" s="566">
        <v>3.5</v>
      </c>
      <c r="K730" s="566">
        <v>10.55</v>
      </c>
    </row>
    <row r="731" spans="1:11" x14ac:dyDescent="0.2">
      <c r="A731" s="566" t="s">
        <v>1011</v>
      </c>
      <c r="B731" s="566" t="s">
        <v>381</v>
      </c>
      <c r="C731" s="566" t="s">
        <v>1012</v>
      </c>
      <c r="D731" s="566"/>
      <c r="E731" s="566"/>
      <c r="F731" s="566"/>
      <c r="G731" s="566"/>
      <c r="H731" s="566">
        <v>0.06</v>
      </c>
      <c r="I731" s="566">
        <v>1.62</v>
      </c>
      <c r="J731" s="566"/>
      <c r="K731" s="566"/>
    </row>
    <row r="732" spans="1:11" x14ac:dyDescent="0.2">
      <c r="A732" s="566"/>
      <c r="B732" s="566"/>
      <c r="C732" s="566"/>
      <c r="D732" s="566" t="s">
        <v>613</v>
      </c>
      <c r="E732" s="566" t="s">
        <v>450</v>
      </c>
      <c r="F732" s="566"/>
      <c r="G732" s="566"/>
      <c r="H732" s="566"/>
      <c r="I732" s="566"/>
      <c r="J732" s="566">
        <v>0.5</v>
      </c>
      <c r="K732" s="566">
        <v>14</v>
      </c>
    </row>
    <row r="733" spans="1:11" x14ac:dyDescent="0.2">
      <c r="A733" s="566" t="s">
        <v>1013</v>
      </c>
      <c r="B733" s="566" t="s">
        <v>244</v>
      </c>
      <c r="C733" s="566" t="s">
        <v>78</v>
      </c>
      <c r="D733" s="566"/>
      <c r="E733" s="566"/>
      <c r="F733" s="566"/>
      <c r="G733" s="566"/>
      <c r="H733" s="566">
        <v>0.04</v>
      </c>
      <c r="I733" s="566">
        <v>1.18</v>
      </c>
      <c r="J733" s="566"/>
      <c r="K733" s="566"/>
    </row>
    <row r="734" spans="1:11" x14ac:dyDescent="0.2">
      <c r="A734" s="566"/>
      <c r="B734" s="566"/>
      <c r="C734" s="566"/>
      <c r="D734" s="566" t="s">
        <v>306</v>
      </c>
      <c r="E734" s="566" t="s">
        <v>1014</v>
      </c>
      <c r="F734" s="566"/>
      <c r="G734" s="566"/>
      <c r="H734" s="566"/>
      <c r="I734" s="566"/>
      <c r="J734" s="566">
        <v>0.55000000000000004</v>
      </c>
      <c r="K734" s="566">
        <v>11.7</v>
      </c>
    </row>
    <row r="735" spans="1:11" x14ac:dyDescent="0.2">
      <c r="A735" s="566" t="s">
        <v>1015</v>
      </c>
      <c r="B735" s="566" t="s">
        <v>233</v>
      </c>
      <c r="C735" s="566" t="s">
        <v>1016</v>
      </c>
      <c r="D735" s="566"/>
      <c r="E735" s="566"/>
      <c r="F735" s="566"/>
      <c r="G735" s="566"/>
      <c r="H735" s="566">
        <v>7.0000000000000007E-2</v>
      </c>
      <c r="I735" s="566">
        <v>1.1599999999999999</v>
      </c>
      <c r="J735" s="566"/>
      <c r="K735" s="566"/>
    </row>
    <row r="736" spans="1:11" x14ac:dyDescent="0.2">
      <c r="A736" s="566"/>
      <c r="B736" s="566"/>
      <c r="C736" s="566"/>
      <c r="D736" s="566" t="s">
        <v>332</v>
      </c>
      <c r="E736" s="566" t="s">
        <v>1017</v>
      </c>
      <c r="F736" s="566"/>
      <c r="G736" s="566"/>
      <c r="H736" s="566"/>
      <c r="I736" s="566"/>
      <c r="J736" s="566">
        <v>0.65</v>
      </c>
      <c r="K736" s="566">
        <v>7.35</v>
      </c>
    </row>
    <row r="737" spans="1:11" x14ac:dyDescent="0.2">
      <c r="A737" s="566" t="s">
        <v>1018</v>
      </c>
      <c r="B737" s="566" t="s">
        <v>381</v>
      </c>
      <c r="C737" s="566" t="s">
        <v>282</v>
      </c>
      <c r="D737" s="566"/>
      <c r="E737" s="566"/>
      <c r="F737" s="566"/>
      <c r="G737" s="566"/>
      <c r="H737" s="566">
        <v>0.06</v>
      </c>
      <c r="I737" s="566">
        <v>0.31</v>
      </c>
      <c r="J737" s="566"/>
      <c r="K737" s="566"/>
    </row>
    <row r="738" spans="1:11" x14ac:dyDescent="0.2">
      <c r="A738" s="566"/>
      <c r="B738" s="566"/>
      <c r="C738" s="566"/>
      <c r="D738" s="566" t="s">
        <v>682</v>
      </c>
      <c r="E738" s="566" t="s">
        <v>502</v>
      </c>
      <c r="F738" s="566"/>
      <c r="G738" s="566"/>
      <c r="H738" s="566"/>
      <c r="I738" s="566"/>
      <c r="J738" s="566">
        <v>2.65</v>
      </c>
      <c r="K738" s="566">
        <v>1.75</v>
      </c>
    </row>
    <row r="739" spans="1:11" x14ac:dyDescent="0.2">
      <c r="A739" s="566" t="s">
        <v>1019</v>
      </c>
      <c r="B739" s="566" t="s">
        <v>357</v>
      </c>
      <c r="C739" s="566" t="s">
        <v>244</v>
      </c>
      <c r="D739" s="566"/>
      <c r="E739" s="566"/>
      <c r="F739" s="566"/>
      <c r="G739" s="566"/>
      <c r="H739" s="566">
        <v>0.47</v>
      </c>
      <c r="I739" s="566">
        <v>0.04</v>
      </c>
      <c r="J739" s="566"/>
      <c r="K739" s="566"/>
    </row>
    <row r="740" spans="1:11" x14ac:dyDescent="0.2">
      <c r="A740" s="566"/>
      <c r="B740" s="566"/>
      <c r="C740" s="566"/>
      <c r="D740" s="566" t="s">
        <v>998</v>
      </c>
      <c r="E740" s="566" t="s">
        <v>354</v>
      </c>
      <c r="F740" s="566"/>
      <c r="G740" s="566"/>
      <c r="H740" s="566"/>
      <c r="I740" s="566"/>
      <c r="J740" s="566">
        <v>3.05</v>
      </c>
      <c r="K740" s="566">
        <v>2.85</v>
      </c>
    </row>
    <row r="741" spans="1:11" x14ac:dyDescent="0.2">
      <c r="A741" s="566" t="s">
        <v>1020</v>
      </c>
      <c r="B741" s="566" t="s">
        <v>541</v>
      </c>
      <c r="C741" s="566" t="s">
        <v>898</v>
      </c>
      <c r="D741" s="566"/>
      <c r="E741" s="566"/>
      <c r="F741" s="566"/>
      <c r="G741" s="566"/>
      <c r="H741" s="566">
        <v>0.14000000000000001</v>
      </c>
      <c r="I741" s="566">
        <v>0.53</v>
      </c>
      <c r="J741" s="566"/>
      <c r="K741" s="566"/>
    </row>
    <row r="742" spans="1:11" x14ac:dyDescent="0.2">
      <c r="A742" s="566"/>
      <c r="B742" s="566"/>
      <c r="C742" s="566"/>
      <c r="D742" s="566" t="s">
        <v>357</v>
      </c>
      <c r="E742" s="566" t="s">
        <v>345</v>
      </c>
      <c r="F742" s="566"/>
      <c r="G742" s="566"/>
      <c r="H742" s="566"/>
      <c r="I742" s="566"/>
      <c r="J742" s="566">
        <v>0.47</v>
      </c>
      <c r="K742" s="566">
        <v>8.0500000000000007</v>
      </c>
    </row>
    <row r="743" spans="1:11" x14ac:dyDescent="0.2">
      <c r="A743" s="566" t="s">
        <v>1021</v>
      </c>
      <c r="B743" s="566"/>
      <c r="C743" s="566" t="s">
        <v>657</v>
      </c>
      <c r="D743" s="566"/>
      <c r="E743" s="566"/>
      <c r="F743" s="566"/>
      <c r="G743" s="566"/>
      <c r="H743" s="566"/>
      <c r="I743" s="566">
        <v>1.08</v>
      </c>
      <c r="J743" s="566"/>
      <c r="K743" s="566"/>
    </row>
    <row r="744" spans="1:11" x14ac:dyDescent="0.2">
      <c r="A744" s="566"/>
      <c r="B744" s="566"/>
      <c r="C744" s="566"/>
      <c r="D744" s="566" t="s">
        <v>233</v>
      </c>
      <c r="E744" s="566" t="s">
        <v>672</v>
      </c>
      <c r="F744" s="566"/>
      <c r="G744" s="566"/>
      <c r="H744" s="566"/>
      <c r="I744" s="566"/>
      <c r="J744" s="566">
        <v>7.0000000000000007E-2</v>
      </c>
      <c r="K744" s="566">
        <v>12.15</v>
      </c>
    </row>
    <row r="745" spans="1:11" x14ac:dyDescent="0.2">
      <c r="A745" s="566" t="s">
        <v>1022</v>
      </c>
      <c r="B745" s="566" t="s">
        <v>231</v>
      </c>
      <c r="C745" s="566" t="s">
        <v>245</v>
      </c>
      <c r="D745" s="566"/>
      <c r="E745" s="566"/>
      <c r="F745" s="566"/>
      <c r="G745" s="566"/>
      <c r="H745" s="566">
        <v>0.02</v>
      </c>
      <c r="I745" s="566">
        <v>1.35</v>
      </c>
      <c r="J745" s="566"/>
      <c r="K745" s="566"/>
    </row>
    <row r="746" spans="1:11" x14ac:dyDescent="0.2">
      <c r="A746" s="566"/>
      <c r="B746" s="566"/>
      <c r="C746" s="566"/>
      <c r="D746" s="566" t="s">
        <v>233</v>
      </c>
      <c r="E746" s="566" t="s">
        <v>1023</v>
      </c>
      <c r="F746" s="566"/>
      <c r="G746" s="566"/>
      <c r="H746" s="566"/>
      <c r="I746" s="566"/>
      <c r="J746" s="566">
        <v>7.0000000000000007E-2</v>
      </c>
      <c r="K746" s="566">
        <v>13</v>
      </c>
    </row>
    <row r="747" spans="1:11" x14ac:dyDescent="0.2">
      <c r="A747" s="566" t="s">
        <v>1024</v>
      </c>
      <c r="B747" s="566"/>
      <c r="C747" s="566" t="s">
        <v>516</v>
      </c>
      <c r="D747" s="566"/>
      <c r="E747" s="566"/>
      <c r="F747" s="566"/>
      <c r="G747" s="566"/>
      <c r="H747" s="566"/>
      <c r="I747" s="566">
        <v>1.25</v>
      </c>
      <c r="J747" s="566"/>
      <c r="K747" s="566"/>
    </row>
    <row r="748" spans="1:11" x14ac:dyDescent="0.2">
      <c r="A748" s="566"/>
      <c r="B748" s="566"/>
      <c r="C748" s="566"/>
      <c r="D748" s="566" t="s">
        <v>336</v>
      </c>
      <c r="E748" s="566" t="s">
        <v>1025</v>
      </c>
      <c r="F748" s="566"/>
      <c r="G748" s="566"/>
      <c r="H748" s="566"/>
      <c r="I748" s="566"/>
      <c r="J748" s="566">
        <v>1.3</v>
      </c>
      <c r="K748" s="566">
        <v>11.8</v>
      </c>
    </row>
    <row r="749" spans="1:11" x14ac:dyDescent="0.2">
      <c r="A749" s="566" t="s">
        <v>1026</v>
      </c>
      <c r="B749" s="566" t="s">
        <v>707</v>
      </c>
      <c r="C749" s="566" t="s">
        <v>742</v>
      </c>
      <c r="D749" s="566"/>
      <c r="E749" s="566"/>
      <c r="F749" s="566"/>
      <c r="G749" s="566"/>
      <c r="H749" s="566">
        <v>0.39</v>
      </c>
      <c r="I749" s="566">
        <v>1.1100000000000001</v>
      </c>
      <c r="J749" s="566"/>
      <c r="K749" s="566"/>
    </row>
    <row r="750" spans="1:11" x14ac:dyDescent="0.2">
      <c r="A750" s="566"/>
      <c r="B750" s="566"/>
      <c r="C750" s="566"/>
      <c r="D750" s="566" t="s">
        <v>998</v>
      </c>
      <c r="E750" s="566" t="s">
        <v>531</v>
      </c>
      <c r="F750" s="566"/>
      <c r="G750" s="566"/>
      <c r="H750" s="566"/>
      <c r="I750" s="566"/>
      <c r="J750" s="566">
        <v>3.05</v>
      </c>
      <c r="K750" s="566">
        <v>9.0500000000000007</v>
      </c>
    </row>
    <row r="751" spans="1:11" x14ac:dyDescent="0.2">
      <c r="A751" s="566" t="s">
        <v>1027</v>
      </c>
      <c r="B751" s="566" t="s">
        <v>624</v>
      </c>
      <c r="C751" s="566" t="s">
        <v>271</v>
      </c>
      <c r="D751" s="566"/>
      <c r="E751" s="566"/>
      <c r="F751" s="566"/>
      <c r="G751" s="566"/>
      <c r="H751" s="566">
        <v>0.22</v>
      </c>
      <c r="I751" s="566">
        <v>0.7</v>
      </c>
      <c r="J751" s="566"/>
      <c r="K751" s="566"/>
    </row>
    <row r="752" spans="1:11" x14ac:dyDescent="0.2">
      <c r="A752" s="566"/>
      <c r="B752" s="566"/>
      <c r="C752" s="566"/>
      <c r="D752" s="566" t="s">
        <v>467</v>
      </c>
      <c r="E752" s="566" t="s">
        <v>1028</v>
      </c>
      <c r="F752" s="566"/>
      <c r="G752" s="566"/>
      <c r="H752" s="566"/>
      <c r="I752" s="566"/>
      <c r="J752" s="566">
        <v>1.55</v>
      </c>
      <c r="K752" s="566">
        <v>8.1999999999999993</v>
      </c>
    </row>
    <row r="753" spans="1:11" x14ac:dyDescent="0.2">
      <c r="A753" s="566" t="s">
        <v>1029</v>
      </c>
      <c r="B753" s="566" t="s">
        <v>468</v>
      </c>
      <c r="C753" s="566" t="s">
        <v>533</v>
      </c>
      <c r="D753" s="566"/>
      <c r="E753" s="566"/>
      <c r="F753" s="566"/>
      <c r="G753" s="566"/>
      <c r="H753" s="566">
        <v>0.09</v>
      </c>
      <c r="I753" s="566">
        <v>0.94</v>
      </c>
      <c r="J753" s="566"/>
      <c r="K753" s="566"/>
    </row>
    <row r="754" spans="1:11" x14ac:dyDescent="0.2">
      <c r="A754" s="566"/>
      <c r="B754" s="566"/>
      <c r="C754" s="566"/>
      <c r="D754" s="566" t="s">
        <v>332</v>
      </c>
      <c r="E754" s="566" t="s">
        <v>1030</v>
      </c>
      <c r="F754" s="566"/>
      <c r="G754" s="566"/>
      <c r="H754" s="566"/>
      <c r="I754" s="566"/>
      <c r="J754" s="566">
        <v>0.65</v>
      </c>
      <c r="K754" s="566">
        <v>15.95</v>
      </c>
    </row>
    <row r="755" spans="1:11" x14ac:dyDescent="0.2">
      <c r="A755" s="566" t="s">
        <v>1031</v>
      </c>
      <c r="B755" s="566" t="s">
        <v>244</v>
      </c>
      <c r="C755" s="566" t="s">
        <v>481</v>
      </c>
      <c r="D755" s="566"/>
      <c r="E755" s="566"/>
      <c r="F755" s="566"/>
      <c r="G755" s="566"/>
      <c r="H755" s="566">
        <v>0.04</v>
      </c>
      <c r="I755" s="566">
        <v>2.25</v>
      </c>
      <c r="J755" s="566"/>
      <c r="K755" s="566"/>
    </row>
    <row r="756" spans="1:11" x14ac:dyDescent="0.2">
      <c r="A756" s="566"/>
      <c r="B756" s="566"/>
      <c r="C756" s="566"/>
      <c r="D756" s="566" t="s">
        <v>364</v>
      </c>
      <c r="E756" s="566" t="s">
        <v>435</v>
      </c>
      <c r="F756" s="566"/>
      <c r="G756" s="566"/>
      <c r="H756" s="566"/>
      <c r="I756" s="566"/>
      <c r="J756" s="566">
        <v>2.9</v>
      </c>
      <c r="K756" s="566">
        <v>16</v>
      </c>
    </row>
    <row r="757" spans="1:11" x14ac:dyDescent="0.2">
      <c r="A757" s="566" t="s">
        <v>1032</v>
      </c>
      <c r="B757" s="566" t="s">
        <v>307</v>
      </c>
      <c r="C757" s="566" t="s">
        <v>536</v>
      </c>
      <c r="D757" s="566"/>
      <c r="E757" s="566"/>
      <c r="F757" s="566"/>
      <c r="G757" s="566"/>
      <c r="H757" s="566">
        <v>0.54</v>
      </c>
      <c r="I757" s="566">
        <v>0.95</v>
      </c>
      <c r="J757" s="566"/>
      <c r="K757" s="566"/>
    </row>
    <row r="758" spans="1:11" x14ac:dyDescent="0.2">
      <c r="A758" s="566"/>
      <c r="B758" s="566"/>
      <c r="C758" s="566"/>
      <c r="D758" s="566" t="s">
        <v>385</v>
      </c>
      <c r="E758" s="566" t="s">
        <v>482</v>
      </c>
      <c r="F758" s="566"/>
      <c r="G758" s="566"/>
      <c r="H758" s="566"/>
      <c r="I758" s="566"/>
      <c r="J758" s="566">
        <v>6.8</v>
      </c>
      <c r="K758" s="566">
        <v>4.9000000000000004</v>
      </c>
    </row>
    <row r="759" spans="1:11" x14ac:dyDescent="0.2">
      <c r="A759" s="566" t="s">
        <v>1033</v>
      </c>
      <c r="B759" s="566" t="s">
        <v>862</v>
      </c>
      <c r="C759" s="566" t="s">
        <v>248</v>
      </c>
      <c r="D759" s="566"/>
      <c r="E759" s="566"/>
      <c r="F759" s="566"/>
      <c r="G759" s="566"/>
      <c r="H759" s="566">
        <v>0.82</v>
      </c>
      <c r="I759" s="566">
        <v>0.03</v>
      </c>
      <c r="J759" s="566"/>
      <c r="K759" s="566"/>
    </row>
    <row r="760" spans="1:11" x14ac:dyDescent="0.2">
      <c r="A760" s="566"/>
      <c r="B760" s="566"/>
      <c r="C760" s="566"/>
      <c r="D760" s="566" t="s">
        <v>112</v>
      </c>
      <c r="E760" s="566" t="s">
        <v>336</v>
      </c>
      <c r="F760" s="566"/>
      <c r="G760" s="566"/>
      <c r="H760" s="566"/>
      <c r="I760" s="566"/>
      <c r="J760" s="566">
        <v>6.35</v>
      </c>
      <c r="K760" s="566">
        <v>1.3</v>
      </c>
    </row>
    <row r="761" spans="1:11" x14ac:dyDescent="0.2">
      <c r="A761" s="566" t="s">
        <v>1034</v>
      </c>
      <c r="B761" s="566" t="s">
        <v>369</v>
      </c>
      <c r="C761" s="566" t="s">
        <v>224</v>
      </c>
      <c r="D761" s="566"/>
      <c r="E761" s="566"/>
      <c r="F761" s="566"/>
      <c r="G761" s="566"/>
      <c r="H761" s="566">
        <v>0.45</v>
      </c>
      <c r="I761" s="566">
        <v>0.23</v>
      </c>
      <c r="J761" s="566"/>
      <c r="K761" s="566"/>
    </row>
    <row r="762" spans="1:11" x14ac:dyDescent="0.2">
      <c r="A762" s="566"/>
      <c r="B762" s="566"/>
      <c r="C762" s="566"/>
      <c r="D762" s="566" t="s">
        <v>899</v>
      </c>
      <c r="E762" s="566" t="s">
        <v>926</v>
      </c>
      <c r="F762" s="566"/>
      <c r="G762" s="566"/>
      <c r="H762" s="566"/>
      <c r="I762" s="566"/>
      <c r="J762" s="566">
        <v>2.95</v>
      </c>
      <c r="K762" s="566">
        <v>1.85</v>
      </c>
    </row>
    <row r="763" spans="1:11" x14ac:dyDescent="0.2">
      <c r="A763" s="566" t="s">
        <v>1035</v>
      </c>
      <c r="B763" s="566" t="s">
        <v>541</v>
      </c>
      <c r="C763" s="566" t="s">
        <v>541</v>
      </c>
      <c r="D763" s="566"/>
      <c r="E763" s="566"/>
      <c r="F763" s="566"/>
      <c r="G763" s="566"/>
      <c r="H763" s="566">
        <v>0.14000000000000001</v>
      </c>
      <c r="I763" s="566">
        <v>0.14000000000000001</v>
      </c>
      <c r="J763" s="566"/>
      <c r="K763" s="566"/>
    </row>
    <row r="764" spans="1:11" x14ac:dyDescent="0.2">
      <c r="A764" s="566"/>
      <c r="B764" s="566"/>
      <c r="C764" s="566"/>
      <c r="D764" s="566" t="s">
        <v>481</v>
      </c>
      <c r="E764" s="566" t="s">
        <v>516</v>
      </c>
      <c r="F764" s="566"/>
      <c r="G764" s="566"/>
      <c r="H764" s="566"/>
      <c r="I764" s="566"/>
      <c r="J764" s="566">
        <v>2.25</v>
      </c>
      <c r="K764" s="566">
        <v>1.25</v>
      </c>
    </row>
    <row r="765" spans="1:11" x14ac:dyDescent="0.2">
      <c r="A765" s="566" t="s">
        <v>1036</v>
      </c>
      <c r="B765" s="566" t="s">
        <v>282</v>
      </c>
      <c r="C765" s="566" t="s">
        <v>756</v>
      </c>
      <c r="D765" s="566"/>
      <c r="E765" s="566"/>
      <c r="F765" s="566"/>
      <c r="G765" s="566"/>
      <c r="H765" s="566">
        <v>0.31</v>
      </c>
      <c r="I765" s="566">
        <v>0.11</v>
      </c>
      <c r="J765" s="566"/>
      <c r="K765" s="566"/>
    </row>
    <row r="766" spans="1:11" x14ac:dyDescent="0.2">
      <c r="A766" s="566"/>
      <c r="B766" s="566"/>
      <c r="C766" s="566"/>
      <c r="D766" s="566" t="s">
        <v>365</v>
      </c>
      <c r="E766" s="566" t="s">
        <v>614</v>
      </c>
      <c r="F766" s="566"/>
      <c r="G766" s="566"/>
      <c r="H766" s="566"/>
      <c r="I766" s="566"/>
      <c r="J766" s="566">
        <v>1.65</v>
      </c>
      <c r="K766" s="566">
        <v>3.95</v>
      </c>
    </row>
    <row r="767" spans="1:11" x14ac:dyDescent="0.2">
      <c r="A767" s="566" t="s">
        <v>1037</v>
      </c>
      <c r="B767" s="566" t="s">
        <v>231</v>
      </c>
      <c r="C767" s="566" t="s">
        <v>296</v>
      </c>
      <c r="D767" s="566"/>
      <c r="E767" s="566"/>
      <c r="F767" s="566"/>
      <c r="G767" s="566"/>
      <c r="H767" s="566">
        <v>0.02</v>
      </c>
      <c r="I767" s="566">
        <v>0.68</v>
      </c>
      <c r="J767" s="566"/>
      <c r="K767" s="566"/>
    </row>
    <row r="768" spans="1:11" x14ac:dyDescent="0.2">
      <c r="A768" s="566"/>
      <c r="B768" s="566"/>
      <c r="C768" s="566"/>
      <c r="D768" s="566" t="s">
        <v>233</v>
      </c>
      <c r="E768" s="566" t="s">
        <v>1038</v>
      </c>
      <c r="F768" s="566"/>
      <c r="G768" s="566"/>
      <c r="H768" s="566"/>
      <c r="I768" s="566"/>
      <c r="J768" s="566">
        <v>7.0000000000000007E-2</v>
      </c>
      <c r="K768" s="566">
        <v>8.65</v>
      </c>
    </row>
    <row r="769" spans="1:11" x14ac:dyDescent="0.2">
      <c r="A769" s="566" t="s">
        <v>1039</v>
      </c>
      <c r="B769" s="566"/>
      <c r="C769" s="566" t="s">
        <v>457</v>
      </c>
      <c r="D769" s="566"/>
      <c r="E769" s="566"/>
      <c r="F769" s="566"/>
      <c r="G769" s="566"/>
      <c r="H769" s="566"/>
      <c r="I769" s="566">
        <v>1.05</v>
      </c>
      <c r="J769" s="566"/>
      <c r="K769" s="566"/>
    </row>
    <row r="770" spans="1:11" x14ac:dyDescent="0.2">
      <c r="A770" s="566"/>
      <c r="B770" s="566"/>
      <c r="C770" s="566"/>
      <c r="D770" s="566" t="s">
        <v>315</v>
      </c>
      <c r="E770" s="566" t="s">
        <v>639</v>
      </c>
      <c r="F770" s="566"/>
      <c r="G770" s="566"/>
      <c r="H770" s="566"/>
      <c r="I770" s="566"/>
      <c r="J770" s="566">
        <v>1.1000000000000001</v>
      </c>
      <c r="K770" s="566">
        <v>3.5</v>
      </c>
    </row>
    <row r="771" spans="1:11" x14ac:dyDescent="0.2">
      <c r="A771" s="566" t="s">
        <v>1040</v>
      </c>
      <c r="B771" s="566" t="s">
        <v>331</v>
      </c>
      <c r="C771" s="566"/>
      <c r="D771" s="566"/>
      <c r="E771" s="566"/>
      <c r="F771" s="566"/>
      <c r="G771" s="566"/>
      <c r="H771" s="566">
        <v>0.33</v>
      </c>
      <c r="I771" s="566"/>
      <c r="J771" s="566"/>
      <c r="K771" s="566"/>
    </row>
    <row r="772" spans="1:11" x14ac:dyDescent="0.2">
      <c r="A772" s="566"/>
      <c r="B772" s="566"/>
      <c r="C772" s="566"/>
      <c r="D772" s="566" t="s">
        <v>324</v>
      </c>
      <c r="E772" s="566" t="s">
        <v>69</v>
      </c>
      <c r="F772" s="566"/>
      <c r="G772" s="566"/>
      <c r="H772" s="566"/>
      <c r="I772" s="566"/>
      <c r="J772" s="566">
        <v>1.8</v>
      </c>
      <c r="K772" s="566">
        <v>1.1299999999999999</v>
      </c>
    </row>
    <row r="773" spans="1:11" x14ac:dyDescent="0.2">
      <c r="A773" s="566" t="s">
        <v>1041</v>
      </c>
      <c r="B773" s="566" t="s">
        <v>248</v>
      </c>
      <c r="C773" s="566" t="s">
        <v>252</v>
      </c>
      <c r="D773" s="566"/>
      <c r="E773" s="566"/>
      <c r="F773" s="566"/>
      <c r="G773" s="566"/>
      <c r="H773" s="566">
        <v>0.03</v>
      </c>
      <c r="I773" s="566">
        <v>0.34</v>
      </c>
      <c r="J773" s="566"/>
      <c r="K773" s="566"/>
    </row>
    <row r="774" spans="1:11" x14ac:dyDescent="0.2">
      <c r="A774" s="566"/>
      <c r="B774" s="566"/>
      <c r="C774" s="566"/>
      <c r="D774" s="566" t="s">
        <v>411</v>
      </c>
      <c r="E774" s="566" t="s">
        <v>69</v>
      </c>
      <c r="F774" s="566"/>
      <c r="G774" s="566"/>
      <c r="H774" s="566"/>
      <c r="I774" s="566"/>
      <c r="J774" s="566">
        <v>4.05</v>
      </c>
      <c r="K774" s="566">
        <v>1.1299999999999999</v>
      </c>
    </row>
    <row r="775" spans="1:11" x14ac:dyDescent="0.2">
      <c r="A775" s="566" t="s">
        <v>1042</v>
      </c>
      <c r="B775" s="566" t="s">
        <v>275</v>
      </c>
      <c r="C775" s="566"/>
      <c r="D775" s="566"/>
      <c r="E775" s="566"/>
      <c r="F775" s="566"/>
      <c r="G775" s="566"/>
      <c r="H775" s="566">
        <v>0.78</v>
      </c>
      <c r="I775" s="566"/>
      <c r="J775" s="566"/>
      <c r="K775" s="566"/>
    </row>
    <row r="776" spans="1:11" x14ac:dyDescent="0.2">
      <c r="A776" s="566"/>
      <c r="B776" s="566"/>
      <c r="C776" s="566"/>
      <c r="D776" s="566" t="s">
        <v>279</v>
      </c>
      <c r="E776" s="566" t="s">
        <v>344</v>
      </c>
      <c r="F776" s="566"/>
      <c r="G776" s="566"/>
      <c r="H776" s="566"/>
      <c r="I776" s="566"/>
      <c r="J776" s="566">
        <v>4.3499999999999996</v>
      </c>
      <c r="K776" s="566">
        <v>1.53</v>
      </c>
    </row>
    <row r="777" spans="1:11" x14ac:dyDescent="0.2">
      <c r="A777" s="566" t="s">
        <v>1043</v>
      </c>
      <c r="B777" s="566" t="s">
        <v>468</v>
      </c>
      <c r="C777" s="566" t="s">
        <v>299</v>
      </c>
      <c r="D777" s="566"/>
      <c r="E777" s="566"/>
      <c r="F777" s="566"/>
      <c r="G777" s="566"/>
      <c r="H777" s="566">
        <v>0.09</v>
      </c>
      <c r="I777" s="566">
        <v>0.46</v>
      </c>
      <c r="J777" s="566"/>
      <c r="K777" s="566"/>
    </row>
    <row r="778" spans="1:11" x14ac:dyDescent="0.2">
      <c r="A778" s="566"/>
      <c r="B778" s="566"/>
      <c r="C778" s="566"/>
      <c r="D778" s="566" t="s">
        <v>452</v>
      </c>
      <c r="E778" s="566" t="s">
        <v>604</v>
      </c>
      <c r="F778" s="566"/>
      <c r="G778" s="566"/>
      <c r="H778" s="566"/>
      <c r="I778" s="566"/>
      <c r="J778" s="566">
        <v>0.3</v>
      </c>
      <c r="K778" s="566">
        <v>6.9</v>
      </c>
    </row>
    <row r="779" spans="1:11" x14ac:dyDescent="0.2">
      <c r="A779" s="566" t="s">
        <v>1044</v>
      </c>
      <c r="B779" s="566"/>
      <c r="C779" s="566" t="s">
        <v>688</v>
      </c>
      <c r="D779" s="566"/>
      <c r="E779" s="566"/>
      <c r="F779" s="566"/>
      <c r="G779" s="566"/>
      <c r="H779" s="566"/>
      <c r="I779" s="566">
        <v>0.92</v>
      </c>
      <c r="J779" s="566"/>
      <c r="K779" s="566"/>
    </row>
    <row r="780" spans="1:11" x14ac:dyDescent="0.2">
      <c r="A780" s="566"/>
      <c r="B780" s="566"/>
      <c r="C780" s="566"/>
      <c r="D780" s="566" t="s">
        <v>237</v>
      </c>
      <c r="E780" s="566" t="s">
        <v>1045</v>
      </c>
      <c r="F780" s="566"/>
      <c r="G780" s="566"/>
      <c r="H780" s="566"/>
      <c r="I780" s="566"/>
      <c r="J780" s="566">
        <v>0</v>
      </c>
      <c r="K780" s="566">
        <v>11.95</v>
      </c>
    </row>
    <row r="781" spans="1:11" x14ac:dyDescent="0.2">
      <c r="A781" s="566" t="s">
        <v>1046</v>
      </c>
      <c r="B781" s="566"/>
      <c r="C781" s="566" t="s">
        <v>434</v>
      </c>
      <c r="D781" s="566"/>
      <c r="E781" s="566"/>
      <c r="F781" s="566"/>
      <c r="G781" s="566"/>
      <c r="H781" s="566"/>
      <c r="I781" s="566">
        <v>1.47</v>
      </c>
      <c r="J781" s="566"/>
      <c r="K781" s="566"/>
    </row>
    <row r="782" spans="1:11" x14ac:dyDescent="0.2">
      <c r="A782" s="566"/>
      <c r="B782" s="566"/>
      <c r="C782" s="566"/>
      <c r="D782" s="566" t="s">
        <v>237</v>
      </c>
      <c r="E782" s="566" t="s">
        <v>860</v>
      </c>
      <c r="F782" s="566"/>
      <c r="G782" s="566"/>
      <c r="H782" s="566"/>
      <c r="I782" s="566"/>
      <c r="J782" s="566">
        <v>0</v>
      </c>
      <c r="K782" s="566">
        <v>12.5</v>
      </c>
    </row>
    <row r="783" spans="1:11" x14ac:dyDescent="0.2">
      <c r="A783" s="566" t="s">
        <v>1047</v>
      </c>
      <c r="B783" s="566"/>
      <c r="C783" s="566" t="s">
        <v>612</v>
      </c>
      <c r="D783" s="566"/>
      <c r="E783" s="566"/>
      <c r="F783" s="566"/>
      <c r="G783" s="566"/>
      <c r="H783" s="566"/>
      <c r="I783" s="566">
        <v>1.03</v>
      </c>
      <c r="J783" s="566"/>
      <c r="K783" s="566"/>
    </row>
    <row r="784" spans="1:11" x14ac:dyDescent="0.2">
      <c r="A784" s="566"/>
      <c r="B784" s="566"/>
      <c r="C784" s="566"/>
      <c r="D784" s="566" t="s">
        <v>241</v>
      </c>
      <c r="E784" s="566" t="s">
        <v>650</v>
      </c>
      <c r="F784" s="566"/>
      <c r="G784" s="566"/>
      <c r="H784" s="566"/>
      <c r="I784" s="566"/>
      <c r="J784" s="566">
        <v>0.13</v>
      </c>
      <c r="K784" s="566">
        <v>6.3</v>
      </c>
    </row>
    <row r="785" spans="1:11" x14ac:dyDescent="0.2">
      <c r="A785" s="566" t="s">
        <v>1048</v>
      </c>
      <c r="B785" s="566" t="s">
        <v>244</v>
      </c>
      <c r="C785" s="566" t="s">
        <v>224</v>
      </c>
      <c r="D785" s="566"/>
      <c r="E785" s="566"/>
      <c r="F785" s="566"/>
      <c r="G785" s="566"/>
      <c r="H785" s="566">
        <v>0.04</v>
      </c>
      <c r="I785" s="566">
        <v>0.23</v>
      </c>
      <c r="J785" s="566"/>
      <c r="K785" s="566"/>
    </row>
    <row r="786" spans="1:11" x14ac:dyDescent="0.2">
      <c r="A786" s="566"/>
      <c r="B786" s="566"/>
      <c r="C786" s="566"/>
      <c r="D786" s="566" t="s">
        <v>250</v>
      </c>
      <c r="E786" s="566" t="s">
        <v>253</v>
      </c>
      <c r="F786" s="566"/>
      <c r="G786" s="566"/>
      <c r="H786" s="566"/>
      <c r="I786" s="566"/>
      <c r="J786" s="566">
        <v>0.25</v>
      </c>
      <c r="K786" s="566">
        <v>5.5</v>
      </c>
    </row>
    <row r="787" spans="1:11" x14ac:dyDescent="0.2">
      <c r="A787" s="566" t="s">
        <v>1049</v>
      </c>
      <c r="B787" s="566" t="s">
        <v>267</v>
      </c>
      <c r="C787" s="566" t="s">
        <v>526</v>
      </c>
      <c r="D787" s="566"/>
      <c r="E787" s="566"/>
      <c r="F787" s="566"/>
      <c r="G787" s="566"/>
      <c r="H787" s="566">
        <v>0.01</v>
      </c>
      <c r="I787" s="566">
        <v>0.87</v>
      </c>
      <c r="J787" s="566"/>
      <c r="K787" s="566"/>
    </row>
    <row r="788" spans="1:11" x14ac:dyDescent="0.2">
      <c r="A788" s="566"/>
      <c r="B788" s="566"/>
      <c r="C788" s="566"/>
      <c r="D788" s="566" t="s">
        <v>248</v>
      </c>
      <c r="E788" s="566" t="s">
        <v>1003</v>
      </c>
      <c r="F788" s="566"/>
      <c r="G788" s="566"/>
      <c r="H788" s="566"/>
      <c r="I788" s="566"/>
      <c r="J788" s="566">
        <v>0.03</v>
      </c>
      <c r="K788" s="566">
        <v>7.9</v>
      </c>
    </row>
    <row r="789" spans="1:11" x14ac:dyDescent="0.2">
      <c r="A789" s="566" t="s">
        <v>1050</v>
      </c>
      <c r="B789" s="566" t="s">
        <v>237</v>
      </c>
      <c r="C789" s="566" t="s">
        <v>642</v>
      </c>
      <c r="D789" s="566"/>
      <c r="E789" s="566"/>
      <c r="F789" s="566"/>
      <c r="G789" s="566"/>
      <c r="H789" s="566">
        <v>0</v>
      </c>
      <c r="I789" s="566">
        <v>0.71</v>
      </c>
      <c r="J789" s="566"/>
      <c r="K789" s="566"/>
    </row>
    <row r="790" spans="1:11" x14ac:dyDescent="0.2">
      <c r="A790" s="566"/>
      <c r="B790" s="566"/>
      <c r="C790" s="566"/>
      <c r="D790" s="566" t="s">
        <v>233</v>
      </c>
      <c r="E790" s="566" t="s">
        <v>703</v>
      </c>
      <c r="F790" s="566"/>
      <c r="G790" s="566"/>
      <c r="H790" s="566"/>
      <c r="I790" s="566"/>
      <c r="J790" s="566">
        <v>7.0000000000000007E-2</v>
      </c>
      <c r="K790" s="566">
        <v>8.8000000000000007</v>
      </c>
    </row>
    <row r="791" spans="1:11" x14ac:dyDescent="0.2">
      <c r="A791" s="566" t="s">
        <v>1051</v>
      </c>
      <c r="B791" s="566" t="s">
        <v>231</v>
      </c>
      <c r="C791" s="566" t="s">
        <v>457</v>
      </c>
      <c r="D791" s="566"/>
      <c r="E791" s="566"/>
      <c r="F791" s="566"/>
      <c r="G791" s="566"/>
      <c r="H791" s="566">
        <v>0.02</v>
      </c>
      <c r="I791" s="566">
        <v>1.05</v>
      </c>
      <c r="J791" s="566"/>
      <c r="K791" s="566"/>
    </row>
    <row r="792" spans="1:11" x14ac:dyDescent="0.2">
      <c r="A792" s="566"/>
      <c r="B792" s="566"/>
      <c r="C792" s="566"/>
      <c r="D792" s="566" t="s">
        <v>250</v>
      </c>
      <c r="E792" s="566" t="s">
        <v>629</v>
      </c>
      <c r="F792" s="566"/>
      <c r="G792" s="566"/>
      <c r="H792" s="566"/>
      <c r="I792" s="566"/>
      <c r="J792" s="566">
        <v>0.25</v>
      </c>
      <c r="K792" s="566">
        <v>9.3000000000000007</v>
      </c>
    </row>
    <row r="793" spans="1:11" x14ac:dyDescent="0.2">
      <c r="A793" s="566" t="s">
        <v>1052</v>
      </c>
      <c r="B793" s="566" t="s">
        <v>248</v>
      </c>
      <c r="C793" s="566" t="s">
        <v>288</v>
      </c>
      <c r="D793" s="566"/>
      <c r="E793" s="566"/>
      <c r="F793" s="566"/>
      <c r="G793" s="566"/>
      <c r="H793" s="566">
        <v>0.03</v>
      </c>
      <c r="I793" s="566">
        <v>0.81</v>
      </c>
      <c r="J793" s="566"/>
      <c r="K793" s="566"/>
    </row>
    <row r="794" spans="1:11" x14ac:dyDescent="0.2">
      <c r="A794" s="566"/>
      <c r="B794" s="566"/>
      <c r="C794" s="566"/>
      <c r="D794" s="566" t="s">
        <v>227</v>
      </c>
      <c r="E794" s="566" t="s">
        <v>732</v>
      </c>
      <c r="F794" s="566"/>
      <c r="G794" s="566"/>
      <c r="H794" s="566"/>
      <c r="I794" s="566"/>
      <c r="J794" s="566">
        <v>0.1</v>
      </c>
      <c r="K794" s="566">
        <v>13.65</v>
      </c>
    </row>
    <row r="795" spans="1:11" x14ac:dyDescent="0.2">
      <c r="A795" s="566" t="s">
        <v>1053</v>
      </c>
      <c r="B795" s="566"/>
      <c r="C795" s="566" t="s">
        <v>1054</v>
      </c>
      <c r="D795" s="566"/>
      <c r="E795" s="566"/>
      <c r="F795" s="566"/>
      <c r="G795" s="566"/>
      <c r="H795" s="566"/>
      <c r="I795" s="566">
        <v>1.92</v>
      </c>
      <c r="J795" s="566"/>
      <c r="K795" s="566"/>
    </row>
    <row r="796" spans="1:11" x14ac:dyDescent="0.2">
      <c r="A796" s="566"/>
      <c r="B796" s="566"/>
      <c r="C796" s="566"/>
      <c r="D796" s="566" t="s">
        <v>237</v>
      </c>
      <c r="E796" s="566" t="s">
        <v>1055</v>
      </c>
      <c r="F796" s="566"/>
      <c r="G796" s="566"/>
      <c r="H796" s="566"/>
      <c r="I796" s="566"/>
      <c r="J796" s="566">
        <v>0</v>
      </c>
      <c r="K796" s="566">
        <v>16.899999999999999</v>
      </c>
    </row>
    <row r="797" spans="1:11" x14ac:dyDescent="0.2">
      <c r="A797" s="566" t="s">
        <v>1056</v>
      </c>
      <c r="B797" s="566"/>
      <c r="C797" s="566" t="s">
        <v>519</v>
      </c>
      <c r="D797" s="566"/>
      <c r="E797" s="566"/>
      <c r="F797" s="566"/>
      <c r="G797" s="566"/>
      <c r="H797" s="566"/>
      <c r="I797" s="566">
        <v>1.46</v>
      </c>
      <c r="J797" s="566"/>
      <c r="K797" s="566"/>
    </row>
    <row r="798" spans="1:11" x14ac:dyDescent="0.2">
      <c r="A798" s="566"/>
      <c r="B798" s="566"/>
      <c r="C798" s="566"/>
      <c r="D798" s="566" t="s">
        <v>331</v>
      </c>
      <c r="E798" s="566" t="s">
        <v>285</v>
      </c>
      <c r="F798" s="566"/>
      <c r="G798" s="566"/>
      <c r="H798" s="566"/>
      <c r="I798" s="566"/>
      <c r="J798" s="566">
        <v>0.33</v>
      </c>
      <c r="K798" s="566">
        <v>7.7</v>
      </c>
    </row>
    <row r="799" spans="1:11" x14ac:dyDescent="0.2">
      <c r="A799" s="566" t="s">
        <v>1057</v>
      </c>
      <c r="B799" s="566" t="s">
        <v>227</v>
      </c>
      <c r="C799" s="566" t="s">
        <v>378</v>
      </c>
      <c r="D799" s="566"/>
      <c r="E799" s="566"/>
      <c r="F799" s="566"/>
      <c r="G799" s="566"/>
      <c r="H799" s="566">
        <v>0.1</v>
      </c>
      <c r="I799" s="566">
        <v>0.08</v>
      </c>
      <c r="J799" s="566"/>
      <c r="K799" s="566"/>
    </row>
    <row r="800" spans="1:11" x14ac:dyDescent="0.2">
      <c r="A800" s="566"/>
      <c r="B800" s="566"/>
      <c r="C800" s="566"/>
      <c r="D800" s="566" t="s">
        <v>556</v>
      </c>
      <c r="E800" s="566" t="s">
        <v>336</v>
      </c>
      <c r="F800" s="566"/>
      <c r="G800" s="566"/>
      <c r="H800" s="566"/>
      <c r="I800" s="566"/>
      <c r="J800" s="566">
        <v>0.9</v>
      </c>
      <c r="K800" s="566">
        <v>1.3</v>
      </c>
    </row>
    <row r="801" spans="1:11" x14ac:dyDescent="0.2">
      <c r="A801" s="566" t="s">
        <v>1058</v>
      </c>
      <c r="B801" s="566" t="s">
        <v>378</v>
      </c>
      <c r="C801" s="566" t="s">
        <v>787</v>
      </c>
      <c r="D801" s="566"/>
      <c r="E801" s="566"/>
      <c r="F801" s="566"/>
      <c r="G801" s="566"/>
      <c r="H801" s="566">
        <v>0.08</v>
      </c>
      <c r="I801" s="566">
        <v>0.18</v>
      </c>
      <c r="J801" s="566"/>
      <c r="K801" s="566"/>
    </row>
    <row r="802" spans="1:11" x14ac:dyDescent="0.2">
      <c r="A802" s="566"/>
      <c r="B802" s="566"/>
      <c r="C802" s="566"/>
      <c r="D802" s="566" t="s">
        <v>226</v>
      </c>
      <c r="E802" s="566" t="s">
        <v>484</v>
      </c>
      <c r="F802" s="566"/>
      <c r="G802" s="566"/>
      <c r="H802" s="566"/>
      <c r="I802" s="566"/>
      <c r="J802" s="566">
        <v>1.4</v>
      </c>
      <c r="K802" s="566">
        <v>3.4</v>
      </c>
    </row>
    <row r="803" spans="1:11" x14ac:dyDescent="0.2">
      <c r="A803" s="566" t="s">
        <v>1059</v>
      </c>
      <c r="B803" s="566" t="s">
        <v>243</v>
      </c>
      <c r="C803" s="566" t="s">
        <v>613</v>
      </c>
      <c r="D803" s="566"/>
      <c r="E803" s="566"/>
      <c r="F803" s="566"/>
      <c r="G803" s="566"/>
      <c r="H803" s="566">
        <v>0.2</v>
      </c>
      <c r="I803" s="566">
        <v>0.5</v>
      </c>
      <c r="J803" s="566"/>
      <c r="K803" s="566"/>
    </row>
    <row r="804" spans="1:11" x14ac:dyDescent="0.2">
      <c r="A804" s="566"/>
      <c r="B804" s="566"/>
      <c r="C804" s="566"/>
      <c r="D804" s="566" t="s">
        <v>249</v>
      </c>
      <c r="E804" s="566" t="s">
        <v>279</v>
      </c>
      <c r="F804" s="566"/>
      <c r="G804" s="566"/>
      <c r="H804" s="566"/>
      <c r="I804" s="566"/>
      <c r="J804" s="566">
        <v>2.0499999999999998</v>
      </c>
      <c r="K804" s="566">
        <v>4.3499999999999996</v>
      </c>
    </row>
    <row r="805" spans="1:11" x14ac:dyDescent="0.2">
      <c r="A805" s="566" t="s">
        <v>1060</v>
      </c>
      <c r="B805" s="566" t="s">
        <v>394</v>
      </c>
      <c r="C805" s="566" t="s">
        <v>312</v>
      </c>
      <c r="D805" s="566"/>
      <c r="E805" s="566"/>
      <c r="F805" s="566"/>
      <c r="G805" s="566"/>
      <c r="H805" s="566">
        <v>0.21</v>
      </c>
      <c r="I805" s="566">
        <v>0.37</v>
      </c>
      <c r="J805" s="566"/>
      <c r="K805" s="566"/>
    </row>
    <row r="806" spans="1:11" x14ac:dyDescent="0.2">
      <c r="A806" s="566"/>
      <c r="B806" s="566"/>
      <c r="C806" s="566"/>
      <c r="D806" s="566" t="s">
        <v>497</v>
      </c>
      <c r="E806" s="566" t="s">
        <v>921</v>
      </c>
      <c r="F806" s="566"/>
      <c r="G806" s="566"/>
      <c r="H806" s="566"/>
      <c r="I806" s="566"/>
      <c r="J806" s="566">
        <v>2.35</v>
      </c>
      <c r="K806" s="566">
        <v>3.3</v>
      </c>
    </row>
    <row r="807" spans="1:11" x14ac:dyDescent="0.2">
      <c r="A807" s="566" t="s">
        <v>1061</v>
      </c>
      <c r="B807" s="566" t="s">
        <v>529</v>
      </c>
      <c r="C807" s="566" t="s">
        <v>616</v>
      </c>
      <c r="D807" s="566"/>
      <c r="E807" s="566"/>
      <c r="F807" s="566"/>
      <c r="G807" s="566"/>
      <c r="H807" s="566">
        <v>0.26</v>
      </c>
      <c r="I807" s="566">
        <v>0.28999999999999998</v>
      </c>
      <c r="J807" s="566"/>
      <c r="K807" s="566"/>
    </row>
    <row r="808" spans="1:11" x14ac:dyDescent="0.2">
      <c r="A808" s="566"/>
      <c r="B808" s="566"/>
      <c r="C808" s="566"/>
      <c r="D808" s="566" t="s">
        <v>526</v>
      </c>
      <c r="E808" s="566" t="s">
        <v>758</v>
      </c>
      <c r="F808" s="566"/>
      <c r="G808" s="566"/>
      <c r="H808" s="566"/>
      <c r="I808" s="566"/>
      <c r="J808" s="566">
        <v>0.87</v>
      </c>
      <c r="K808" s="566">
        <v>4.8499999999999996</v>
      </c>
    </row>
    <row r="809" spans="1:11" x14ac:dyDescent="0.2">
      <c r="A809" s="566" t="s">
        <v>1062</v>
      </c>
      <c r="B809" s="566"/>
      <c r="C809" s="566" t="s">
        <v>296</v>
      </c>
      <c r="D809" s="566"/>
      <c r="E809" s="566"/>
      <c r="F809" s="566"/>
      <c r="G809" s="566"/>
      <c r="H809" s="566"/>
      <c r="I809" s="566">
        <v>0.68</v>
      </c>
      <c r="J809" s="566"/>
      <c r="K809" s="566"/>
    </row>
    <row r="810" spans="1:11" x14ac:dyDescent="0.2">
      <c r="A810" s="566"/>
      <c r="B810" s="566"/>
      <c r="C810" s="566"/>
      <c r="D810" s="566" t="s">
        <v>375</v>
      </c>
      <c r="E810" s="566" t="s">
        <v>112</v>
      </c>
      <c r="F810" s="566"/>
      <c r="G810" s="566"/>
      <c r="H810" s="566"/>
      <c r="I810" s="566"/>
      <c r="J810" s="566">
        <v>0.27</v>
      </c>
      <c r="K810" s="566">
        <v>6.35</v>
      </c>
    </row>
    <row r="811" spans="1:11" x14ac:dyDescent="0.2">
      <c r="A811" s="566" t="s">
        <v>1063</v>
      </c>
      <c r="B811" s="566" t="s">
        <v>378</v>
      </c>
      <c r="C811" s="566" t="s">
        <v>578</v>
      </c>
      <c r="D811" s="566"/>
      <c r="E811" s="566"/>
      <c r="F811" s="566"/>
      <c r="G811" s="566"/>
      <c r="H811" s="566">
        <v>0.08</v>
      </c>
      <c r="I811" s="566">
        <v>0.59</v>
      </c>
      <c r="J811" s="566"/>
      <c r="K811" s="566"/>
    </row>
    <row r="812" spans="1:11" x14ac:dyDescent="0.2">
      <c r="A812" s="566"/>
      <c r="B812" s="566"/>
      <c r="C812" s="566"/>
      <c r="D812" s="566" t="s">
        <v>467</v>
      </c>
      <c r="E812" s="566" t="s">
        <v>112</v>
      </c>
      <c r="F812" s="566"/>
      <c r="G812" s="566"/>
      <c r="H812" s="566"/>
      <c r="I812" s="566"/>
      <c r="J812" s="566">
        <v>1.55</v>
      </c>
      <c r="K812" s="566">
        <v>6.35</v>
      </c>
    </row>
    <row r="813" spans="1:11" x14ac:dyDescent="0.2">
      <c r="A813" s="566" t="s">
        <v>1064</v>
      </c>
      <c r="B813" s="566" t="s">
        <v>224</v>
      </c>
      <c r="C813" s="566" t="s">
        <v>296</v>
      </c>
      <c r="D813" s="566"/>
      <c r="E813" s="566"/>
      <c r="F813" s="566"/>
      <c r="G813" s="566"/>
      <c r="H813" s="566">
        <v>0.23</v>
      </c>
      <c r="I813" s="566">
        <v>0.68</v>
      </c>
      <c r="J813" s="566"/>
      <c r="K813" s="566"/>
    </row>
    <row r="814" spans="1:11" x14ac:dyDescent="0.2">
      <c r="A814" s="566"/>
      <c r="B814" s="566"/>
      <c r="C814" s="566"/>
      <c r="D814" s="566" t="s">
        <v>365</v>
      </c>
      <c r="E814" s="566" t="s">
        <v>411</v>
      </c>
      <c r="F814" s="566"/>
      <c r="G814" s="566"/>
      <c r="H814" s="566"/>
      <c r="I814" s="566"/>
      <c r="J814" s="566">
        <v>1.65</v>
      </c>
      <c r="K814" s="566">
        <v>4.05</v>
      </c>
    </row>
    <row r="815" spans="1:11" x14ac:dyDescent="0.2">
      <c r="A815" s="566" t="s">
        <v>1065</v>
      </c>
      <c r="B815" s="566" t="s">
        <v>227</v>
      </c>
      <c r="C815" s="566" t="s">
        <v>241</v>
      </c>
      <c r="D815" s="566"/>
      <c r="E815" s="566"/>
      <c r="F815" s="566"/>
      <c r="G815" s="566"/>
      <c r="H815" s="566">
        <v>0.1</v>
      </c>
      <c r="I815" s="566">
        <v>0.13</v>
      </c>
      <c r="J815" s="566"/>
      <c r="K815" s="566"/>
    </row>
    <row r="816" spans="1:11" x14ac:dyDescent="0.2">
      <c r="A816" s="566"/>
      <c r="B816" s="566"/>
      <c r="C816" s="566"/>
      <c r="D816" s="566" t="s">
        <v>457</v>
      </c>
      <c r="E816" s="566" t="s">
        <v>752</v>
      </c>
      <c r="F816" s="566"/>
      <c r="G816" s="566"/>
      <c r="H816" s="566"/>
      <c r="I816" s="566"/>
      <c r="J816" s="566">
        <v>1.05</v>
      </c>
      <c r="K816" s="566">
        <v>4.75</v>
      </c>
    </row>
    <row r="817" spans="1:11" x14ac:dyDescent="0.2">
      <c r="A817" s="566" t="s">
        <v>1066</v>
      </c>
      <c r="B817" s="566" t="s">
        <v>756</v>
      </c>
      <c r="C817" s="566" t="s">
        <v>862</v>
      </c>
      <c r="D817" s="566"/>
      <c r="E817" s="566"/>
      <c r="F817" s="566"/>
      <c r="G817" s="566"/>
      <c r="H817" s="566">
        <v>0.11</v>
      </c>
      <c r="I817" s="566">
        <v>0.82</v>
      </c>
      <c r="J817" s="566"/>
      <c r="K817" s="566"/>
    </row>
    <row r="818" spans="1:11" x14ac:dyDescent="0.2">
      <c r="A818" s="566"/>
      <c r="B818" s="566"/>
      <c r="C818" s="566"/>
      <c r="D818" s="566" t="s">
        <v>926</v>
      </c>
      <c r="E818" s="566" t="s">
        <v>1067</v>
      </c>
      <c r="F818" s="566"/>
      <c r="G818" s="566"/>
      <c r="H818" s="566"/>
      <c r="I818" s="566"/>
      <c r="J818" s="566">
        <v>1.85</v>
      </c>
      <c r="K818" s="566">
        <v>5.75</v>
      </c>
    </row>
    <row r="819" spans="1:11" x14ac:dyDescent="0.2">
      <c r="A819" s="566" t="s">
        <v>1068</v>
      </c>
      <c r="B819" s="566" t="s">
        <v>529</v>
      </c>
      <c r="C819" s="566" t="s">
        <v>331</v>
      </c>
      <c r="D819" s="566"/>
      <c r="E819" s="566"/>
      <c r="F819" s="566"/>
      <c r="G819" s="566"/>
      <c r="H819" s="566">
        <v>0.26</v>
      </c>
      <c r="I819" s="566">
        <v>0.33</v>
      </c>
      <c r="J819" s="566"/>
      <c r="K819" s="566"/>
    </row>
    <row r="820" spans="1:11" x14ac:dyDescent="0.2">
      <c r="A820" s="566"/>
      <c r="B820" s="566"/>
      <c r="C820" s="566"/>
      <c r="D820" s="566" t="s">
        <v>639</v>
      </c>
      <c r="E820" s="566" t="s">
        <v>614</v>
      </c>
      <c r="F820" s="566"/>
      <c r="G820" s="566"/>
      <c r="H820" s="566"/>
      <c r="I820" s="566"/>
      <c r="J820" s="566">
        <v>3.5</v>
      </c>
      <c r="K820" s="566">
        <v>3.95</v>
      </c>
    </row>
    <row r="821" spans="1:11" x14ac:dyDescent="0.2">
      <c r="A821" s="566" t="s">
        <v>1069</v>
      </c>
      <c r="B821" s="566" t="s">
        <v>322</v>
      </c>
      <c r="C821" s="566" t="s">
        <v>299</v>
      </c>
      <c r="D821" s="566"/>
      <c r="E821" s="566"/>
      <c r="F821" s="566"/>
      <c r="G821" s="566"/>
      <c r="H821" s="566">
        <v>0.44</v>
      </c>
      <c r="I821" s="566">
        <v>0.46</v>
      </c>
      <c r="J821" s="566"/>
      <c r="K821" s="566"/>
    </row>
    <row r="822" spans="1:11" x14ac:dyDescent="0.2">
      <c r="A822" s="566"/>
      <c r="B822" s="566"/>
      <c r="C822" s="566"/>
      <c r="D822" s="566" t="s">
        <v>819</v>
      </c>
      <c r="E822" s="566" t="s">
        <v>497</v>
      </c>
      <c r="F822" s="566"/>
      <c r="G822" s="566"/>
      <c r="H822" s="566"/>
      <c r="I822" s="566"/>
      <c r="J822" s="566">
        <v>4</v>
      </c>
      <c r="K822" s="566">
        <v>2.35</v>
      </c>
    </row>
    <row r="823" spans="1:11" x14ac:dyDescent="0.2">
      <c r="A823" s="566" t="s">
        <v>1070</v>
      </c>
      <c r="B823" s="566" t="s">
        <v>409</v>
      </c>
      <c r="C823" s="566" t="s">
        <v>267</v>
      </c>
      <c r="D823" s="566"/>
      <c r="E823" s="566"/>
      <c r="F823" s="566"/>
      <c r="G823" s="566"/>
      <c r="H823" s="566">
        <v>0.36</v>
      </c>
      <c r="I823" s="566">
        <v>0.01</v>
      </c>
      <c r="J823" s="566"/>
      <c r="K823" s="566"/>
    </row>
    <row r="824" spans="1:11" x14ac:dyDescent="0.2">
      <c r="A824" s="566"/>
      <c r="B824" s="566"/>
      <c r="C824" s="566"/>
      <c r="D824" s="566" t="s">
        <v>269</v>
      </c>
      <c r="E824" s="566" t="s">
        <v>496</v>
      </c>
      <c r="F824" s="566"/>
      <c r="G824" s="566"/>
      <c r="H824" s="566"/>
      <c r="I824" s="566"/>
      <c r="J824" s="566">
        <v>1.2</v>
      </c>
      <c r="K824" s="566">
        <v>3.15</v>
      </c>
    </row>
    <row r="825" spans="1:11" x14ac:dyDescent="0.2">
      <c r="A825" s="566" t="s">
        <v>1071</v>
      </c>
      <c r="B825" s="566"/>
      <c r="C825" s="566" t="s">
        <v>351</v>
      </c>
      <c r="D825" s="566"/>
      <c r="E825" s="566"/>
      <c r="F825" s="566"/>
      <c r="G825" s="566"/>
      <c r="H825" s="566"/>
      <c r="I825" s="566">
        <v>0.62</v>
      </c>
      <c r="J825" s="566"/>
      <c r="K825" s="566"/>
    </row>
    <row r="826" spans="1:11" x14ac:dyDescent="0.2">
      <c r="A826" s="566"/>
      <c r="B826" s="566"/>
      <c r="C826" s="566"/>
      <c r="D826" s="566" t="s">
        <v>1072</v>
      </c>
      <c r="E826" s="566" t="s">
        <v>496</v>
      </c>
      <c r="F826" s="566"/>
      <c r="G826" s="566"/>
      <c r="H826" s="566"/>
      <c r="I826" s="566"/>
      <c r="J826" s="566">
        <v>3.07</v>
      </c>
      <c r="K826" s="566">
        <v>3.15</v>
      </c>
    </row>
    <row r="827" spans="1:11" x14ac:dyDescent="0.2">
      <c r="A827" s="566" t="s">
        <v>1073</v>
      </c>
      <c r="B827" s="566" t="s">
        <v>688</v>
      </c>
      <c r="C827" s="566" t="s">
        <v>267</v>
      </c>
      <c r="D827" s="566"/>
      <c r="E827" s="566"/>
      <c r="F827" s="566"/>
      <c r="G827" s="566"/>
      <c r="H827" s="566">
        <v>0.92</v>
      </c>
      <c r="I827" s="566">
        <v>0.01</v>
      </c>
      <c r="J827" s="566"/>
      <c r="K827" s="566"/>
    </row>
    <row r="828" spans="1:11" x14ac:dyDescent="0.2">
      <c r="A828" s="566"/>
      <c r="B828" s="566"/>
      <c r="C828" s="566"/>
      <c r="D828" s="566" t="s">
        <v>259</v>
      </c>
      <c r="E828" s="566" t="s">
        <v>452</v>
      </c>
      <c r="F828" s="566"/>
      <c r="G828" s="566"/>
      <c r="H828" s="566"/>
      <c r="I828" s="566"/>
      <c r="J828" s="566">
        <v>9.25</v>
      </c>
      <c r="K828" s="566">
        <v>0.3</v>
      </c>
    </row>
    <row r="829" spans="1:11" x14ac:dyDescent="0.2">
      <c r="A829" s="566" t="s">
        <v>1074</v>
      </c>
      <c r="B829" s="566" t="s">
        <v>627</v>
      </c>
      <c r="C829" s="566" t="s">
        <v>455</v>
      </c>
      <c r="D829" s="566"/>
      <c r="E829" s="566"/>
      <c r="F829" s="566"/>
      <c r="G829" s="566"/>
      <c r="H829" s="566">
        <v>0.93</v>
      </c>
      <c r="I829" s="566">
        <v>0.05</v>
      </c>
      <c r="J829" s="566"/>
      <c r="K829" s="566"/>
    </row>
    <row r="830" spans="1:11" x14ac:dyDescent="0.2">
      <c r="A830" s="566"/>
      <c r="B830" s="566"/>
      <c r="C830" s="566"/>
      <c r="D830" s="566" t="s">
        <v>807</v>
      </c>
      <c r="E830" s="566" t="s">
        <v>352</v>
      </c>
      <c r="F830" s="566"/>
      <c r="G830" s="566"/>
      <c r="H830" s="566"/>
      <c r="I830" s="566"/>
      <c r="J830" s="566">
        <v>9.4499999999999993</v>
      </c>
      <c r="K830" s="566">
        <v>0.17</v>
      </c>
    </row>
    <row r="831" spans="1:11" x14ac:dyDescent="0.2">
      <c r="A831" s="566" t="s">
        <v>1075</v>
      </c>
      <c r="B831" s="566" t="s">
        <v>684</v>
      </c>
      <c r="C831" s="566"/>
      <c r="D831" s="566"/>
      <c r="E831" s="566"/>
      <c r="F831" s="566"/>
      <c r="G831" s="566"/>
      <c r="H831" s="566">
        <v>0.96</v>
      </c>
      <c r="I831" s="566"/>
      <c r="J831" s="566"/>
      <c r="K831" s="566"/>
    </row>
    <row r="832" spans="1:11" x14ac:dyDescent="0.2">
      <c r="A832" s="566"/>
      <c r="B832" s="566"/>
      <c r="C832" s="566"/>
      <c r="D832" s="566" t="s">
        <v>913</v>
      </c>
      <c r="E832" s="566" t="s">
        <v>1076</v>
      </c>
      <c r="F832" s="566"/>
      <c r="G832" s="566"/>
      <c r="H832" s="566"/>
      <c r="I832" s="566"/>
      <c r="J832" s="566">
        <v>6.05</v>
      </c>
      <c r="K832" s="566">
        <v>2.17</v>
      </c>
    </row>
    <row r="833" spans="1:11" x14ac:dyDescent="0.2">
      <c r="A833" s="566" t="s">
        <v>1077</v>
      </c>
      <c r="B833" s="566" t="s">
        <v>250</v>
      </c>
      <c r="C833" s="566" t="s">
        <v>332</v>
      </c>
      <c r="D833" s="566"/>
      <c r="E833" s="566"/>
      <c r="F833" s="566"/>
      <c r="G833" s="566"/>
      <c r="H833" s="566">
        <v>0.25</v>
      </c>
      <c r="I833" s="566">
        <v>0.65</v>
      </c>
      <c r="J833" s="566"/>
      <c r="K833" s="566"/>
    </row>
    <row r="834" spans="1:11" x14ac:dyDescent="0.2">
      <c r="A834" s="566"/>
      <c r="B834" s="566"/>
      <c r="C834" s="566"/>
      <c r="D834" s="566" t="s">
        <v>589</v>
      </c>
      <c r="E834" s="566" t="s">
        <v>832</v>
      </c>
      <c r="F834" s="566"/>
      <c r="G834" s="566"/>
      <c r="H834" s="566"/>
      <c r="I834" s="566"/>
      <c r="J834" s="566">
        <v>0.83</v>
      </c>
      <c r="K834" s="566">
        <v>7.3</v>
      </c>
    </row>
    <row r="835" spans="1:11" x14ac:dyDescent="0.2">
      <c r="A835" s="566" t="s">
        <v>1078</v>
      </c>
      <c r="B835" s="566"/>
      <c r="C835" s="566" t="s">
        <v>288</v>
      </c>
      <c r="D835" s="566"/>
      <c r="E835" s="566"/>
      <c r="F835" s="566"/>
      <c r="G835" s="566"/>
      <c r="H835" s="566"/>
      <c r="I835" s="566">
        <v>0.81</v>
      </c>
      <c r="J835" s="566"/>
      <c r="K835" s="566"/>
    </row>
    <row r="836" spans="1:11" x14ac:dyDescent="0.2">
      <c r="A836" s="566"/>
      <c r="B836" s="566"/>
      <c r="C836" s="566"/>
      <c r="D836" s="566" t="s">
        <v>237</v>
      </c>
      <c r="E836" s="566" t="s">
        <v>845</v>
      </c>
      <c r="F836" s="566"/>
      <c r="G836" s="566"/>
      <c r="H836" s="566"/>
      <c r="I836" s="566"/>
      <c r="J836" s="566">
        <v>0</v>
      </c>
      <c r="K836" s="566">
        <v>7.45</v>
      </c>
    </row>
    <row r="837" spans="1:11" x14ac:dyDescent="0.2">
      <c r="A837" s="566" t="s">
        <v>1079</v>
      </c>
      <c r="B837" s="566"/>
      <c r="C837" s="566" t="s">
        <v>296</v>
      </c>
      <c r="D837" s="566"/>
      <c r="E837" s="566"/>
      <c r="F837" s="566"/>
      <c r="G837" s="566"/>
      <c r="H837" s="566"/>
      <c r="I837" s="566">
        <v>0.68</v>
      </c>
      <c r="J837" s="566"/>
      <c r="K837" s="566"/>
    </row>
    <row r="838" spans="1:11" x14ac:dyDescent="0.2">
      <c r="A838" s="566"/>
      <c r="B838" s="566"/>
      <c r="C838" s="566"/>
      <c r="D838" s="566" t="s">
        <v>241</v>
      </c>
      <c r="E838" s="566" t="s">
        <v>1028</v>
      </c>
      <c r="F838" s="566"/>
      <c r="G838" s="566"/>
      <c r="H838" s="566"/>
      <c r="I838" s="566"/>
      <c r="J838" s="566">
        <v>0.13</v>
      </c>
      <c r="K838" s="566">
        <v>8.1999999999999993</v>
      </c>
    </row>
    <row r="839" spans="1:11" x14ac:dyDescent="0.2">
      <c r="A839" s="566" t="s">
        <v>1080</v>
      </c>
      <c r="B839" s="566" t="s">
        <v>244</v>
      </c>
      <c r="C839" s="566" t="s">
        <v>684</v>
      </c>
      <c r="D839" s="566"/>
      <c r="E839" s="566"/>
      <c r="F839" s="566"/>
      <c r="G839" s="566"/>
      <c r="H839" s="566">
        <v>0.04</v>
      </c>
      <c r="I839" s="566">
        <v>0.96</v>
      </c>
      <c r="J839" s="566"/>
      <c r="K839" s="566"/>
    </row>
    <row r="840" spans="1:11" x14ac:dyDescent="0.2">
      <c r="A840" s="566"/>
      <c r="B840" s="566"/>
      <c r="C840" s="566"/>
      <c r="D840" s="566" t="s">
        <v>655</v>
      </c>
      <c r="E840" s="566" t="s">
        <v>108</v>
      </c>
      <c r="F840" s="566"/>
      <c r="G840" s="566"/>
      <c r="H840" s="566"/>
      <c r="I840" s="566"/>
      <c r="J840" s="566">
        <v>1.5</v>
      </c>
      <c r="K840" s="566">
        <v>6.25</v>
      </c>
    </row>
    <row r="841" spans="1:11" x14ac:dyDescent="0.2">
      <c r="A841" s="566" t="s">
        <v>1081</v>
      </c>
      <c r="B841" s="566" t="s">
        <v>529</v>
      </c>
      <c r="C841" s="566" t="s">
        <v>616</v>
      </c>
      <c r="D841" s="566"/>
      <c r="E841" s="566"/>
      <c r="F841" s="566"/>
      <c r="G841" s="566"/>
      <c r="H841" s="566">
        <v>0.26</v>
      </c>
      <c r="I841" s="566">
        <v>0.28999999999999998</v>
      </c>
      <c r="J841" s="566"/>
      <c r="K841" s="566"/>
    </row>
    <row r="842" spans="1:11" x14ac:dyDescent="0.2">
      <c r="A842" s="566"/>
      <c r="B842" s="566"/>
      <c r="C842" s="566"/>
      <c r="D842" s="566" t="s">
        <v>112</v>
      </c>
      <c r="E842" s="566" t="s">
        <v>824</v>
      </c>
      <c r="F842" s="566"/>
      <c r="G842" s="566"/>
      <c r="H842" s="566"/>
      <c r="I842" s="566"/>
      <c r="J842" s="566">
        <v>6.35</v>
      </c>
      <c r="K842" s="566">
        <v>0.97</v>
      </c>
    </row>
    <row r="843" spans="1:11" x14ac:dyDescent="0.2">
      <c r="A843" s="566" t="s">
        <v>1082</v>
      </c>
      <c r="B843" s="566" t="s">
        <v>424</v>
      </c>
      <c r="C843" s="566"/>
      <c r="D843" s="566"/>
      <c r="E843" s="566"/>
      <c r="F843" s="566"/>
      <c r="G843" s="566"/>
      <c r="H843" s="566">
        <v>1.01</v>
      </c>
      <c r="I843" s="566"/>
      <c r="J843" s="566"/>
      <c r="K843" s="566"/>
    </row>
    <row r="844" spans="1:11" x14ac:dyDescent="0.2">
      <c r="A844" s="566"/>
      <c r="B844" s="566"/>
      <c r="C844" s="566"/>
      <c r="D844" s="566" t="s">
        <v>952</v>
      </c>
      <c r="E844" s="566" t="s">
        <v>239</v>
      </c>
      <c r="F844" s="566"/>
      <c r="G844" s="566"/>
      <c r="H844" s="566"/>
      <c r="I844" s="566"/>
      <c r="J844" s="566">
        <v>5.2</v>
      </c>
      <c r="K844" s="566">
        <v>0.63</v>
      </c>
    </row>
    <row r="845" spans="1:11" x14ac:dyDescent="0.2">
      <c r="A845" s="566" t="s">
        <v>1083</v>
      </c>
      <c r="B845" s="566" t="s">
        <v>248</v>
      </c>
      <c r="C845" s="566" t="s">
        <v>287</v>
      </c>
      <c r="D845" s="566"/>
      <c r="E845" s="566"/>
      <c r="F845" s="566"/>
      <c r="G845" s="566"/>
      <c r="H845" s="566">
        <v>0.03</v>
      </c>
      <c r="I845" s="566">
        <v>0.19</v>
      </c>
      <c r="J845" s="566"/>
      <c r="K845" s="566"/>
    </row>
    <row r="846" spans="1:11" x14ac:dyDescent="0.2">
      <c r="A846" s="566"/>
      <c r="B846" s="566"/>
      <c r="C846" s="566"/>
      <c r="D846" s="566" t="s">
        <v>685</v>
      </c>
      <c r="E846" s="566" t="s">
        <v>239</v>
      </c>
      <c r="F846" s="566"/>
      <c r="G846" s="566"/>
      <c r="H846" s="566"/>
      <c r="I846" s="566"/>
      <c r="J846" s="566">
        <v>1.7</v>
      </c>
      <c r="K846" s="566">
        <v>0.63</v>
      </c>
    </row>
    <row r="847" spans="1:11" x14ac:dyDescent="0.2">
      <c r="A847" s="566" t="s">
        <v>1084</v>
      </c>
      <c r="B847" s="566" t="s">
        <v>282</v>
      </c>
      <c r="C847" s="566" t="s">
        <v>237</v>
      </c>
      <c r="D847" s="566"/>
      <c r="E847" s="566"/>
      <c r="F847" s="566"/>
      <c r="G847" s="566"/>
      <c r="H847" s="566">
        <v>0.31</v>
      </c>
      <c r="I847" s="566">
        <v>0</v>
      </c>
      <c r="J847" s="566"/>
      <c r="K847" s="566"/>
    </row>
    <row r="848" spans="1:11" x14ac:dyDescent="0.2">
      <c r="A848" s="566"/>
      <c r="B848" s="566"/>
      <c r="C848" s="566"/>
      <c r="D848" s="566" t="s">
        <v>379</v>
      </c>
      <c r="E848" s="566" t="s">
        <v>237</v>
      </c>
      <c r="F848" s="566"/>
      <c r="G848" s="566"/>
      <c r="H848" s="566"/>
      <c r="I848" s="566"/>
      <c r="J848" s="566">
        <v>5.95</v>
      </c>
      <c r="K848" s="566">
        <v>0</v>
      </c>
    </row>
    <row r="849" spans="1:11" x14ac:dyDescent="0.2">
      <c r="A849" s="566" t="s">
        <v>1085</v>
      </c>
      <c r="B849" s="566" t="s">
        <v>551</v>
      </c>
      <c r="C849" s="566"/>
      <c r="D849" s="566"/>
      <c r="E849" s="566"/>
      <c r="F849" s="566"/>
      <c r="G849" s="566"/>
      <c r="H849" s="566">
        <v>0.88</v>
      </c>
      <c r="I849" s="566"/>
      <c r="J849" s="566"/>
      <c r="K849" s="566"/>
    </row>
    <row r="850" spans="1:11" x14ac:dyDescent="0.2">
      <c r="A850" s="566"/>
      <c r="B850" s="566"/>
      <c r="C850" s="566"/>
      <c r="D850" s="566" t="s">
        <v>1086</v>
      </c>
      <c r="E850" s="566" t="s">
        <v>237</v>
      </c>
      <c r="F850" s="566"/>
      <c r="G850" s="566"/>
      <c r="H850" s="566"/>
      <c r="I850" s="566"/>
      <c r="J850" s="566">
        <v>6.4</v>
      </c>
      <c r="K850" s="566">
        <v>0</v>
      </c>
    </row>
    <row r="851" spans="1:11" x14ac:dyDescent="0.2">
      <c r="A851" s="566" t="s">
        <v>1087</v>
      </c>
      <c r="B851" s="566" t="s">
        <v>320</v>
      </c>
      <c r="C851" s="566"/>
      <c r="D851" s="566"/>
      <c r="E851" s="566"/>
      <c r="F851" s="566"/>
      <c r="G851" s="566"/>
      <c r="H851" s="566">
        <v>0.4</v>
      </c>
      <c r="I851" s="566"/>
      <c r="J851" s="566"/>
      <c r="K851" s="566"/>
    </row>
    <row r="852" spans="1:11" x14ac:dyDescent="0.2">
      <c r="A852" s="566"/>
      <c r="B852" s="566"/>
      <c r="C852" s="566"/>
      <c r="D852" s="566" t="s">
        <v>497</v>
      </c>
      <c r="E852" s="566" t="s">
        <v>283</v>
      </c>
      <c r="F852" s="566"/>
      <c r="G852" s="566"/>
      <c r="H852" s="566"/>
      <c r="I852" s="566"/>
      <c r="J852" s="566">
        <v>2.35</v>
      </c>
      <c r="K852" s="566">
        <v>0.73</v>
      </c>
    </row>
    <row r="853" spans="1:11" x14ac:dyDescent="0.2">
      <c r="A853" s="566" t="s">
        <v>1088</v>
      </c>
      <c r="B853" s="566" t="s">
        <v>233</v>
      </c>
      <c r="C853" s="566" t="s">
        <v>624</v>
      </c>
      <c r="D853" s="566"/>
      <c r="E853" s="566"/>
      <c r="F853" s="566"/>
      <c r="G853" s="566"/>
      <c r="H853" s="566">
        <v>7.0000000000000007E-2</v>
      </c>
      <c r="I853" s="566">
        <v>0.22</v>
      </c>
      <c r="J853" s="566"/>
      <c r="K853" s="566"/>
    </row>
    <row r="854" spans="1:11" x14ac:dyDescent="0.2">
      <c r="A854" s="566"/>
      <c r="B854" s="566"/>
      <c r="C854" s="566"/>
      <c r="D854" s="566" t="s">
        <v>224</v>
      </c>
      <c r="E854" s="566" t="s">
        <v>300</v>
      </c>
      <c r="F854" s="566"/>
      <c r="G854" s="566"/>
      <c r="H854" s="566"/>
      <c r="I854" s="566"/>
      <c r="J854" s="566">
        <v>0.23</v>
      </c>
      <c r="K854" s="566">
        <v>4.7</v>
      </c>
    </row>
    <row r="855" spans="1:11" x14ac:dyDescent="0.2">
      <c r="A855" s="566" t="s">
        <v>1089</v>
      </c>
      <c r="B855" s="566"/>
      <c r="C855" s="566" t="s">
        <v>404</v>
      </c>
      <c r="D855" s="566"/>
      <c r="E855" s="566"/>
      <c r="F855" s="566"/>
      <c r="G855" s="566"/>
      <c r="H855" s="566"/>
      <c r="I855" s="566">
        <v>0.72</v>
      </c>
      <c r="J855" s="566"/>
      <c r="K855" s="566"/>
    </row>
    <row r="856" spans="1:11" x14ac:dyDescent="0.2">
      <c r="A856" s="566"/>
      <c r="B856" s="566"/>
      <c r="C856" s="566"/>
      <c r="D856" s="566" t="s">
        <v>237</v>
      </c>
      <c r="E856" s="566" t="s">
        <v>544</v>
      </c>
      <c r="F856" s="566"/>
      <c r="G856" s="566"/>
      <c r="H856" s="566"/>
      <c r="I856" s="566"/>
      <c r="J856" s="566">
        <v>0</v>
      </c>
      <c r="K856" s="566">
        <v>9.8000000000000007</v>
      </c>
    </row>
    <row r="857" spans="1:11" x14ac:dyDescent="0.2">
      <c r="A857" s="566" t="s">
        <v>1090</v>
      </c>
      <c r="B857" s="566"/>
      <c r="C857" s="566" t="s">
        <v>775</v>
      </c>
      <c r="D857" s="566"/>
      <c r="E857" s="566"/>
      <c r="F857" s="566"/>
      <c r="G857" s="566"/>
      <c r="H857" s="566"/>
      <c r="I857" s="566">
        <v>1.24</v>
      </c>
      <c r="J857" s="566"/>
      <c r="K857" s="566"/>
    </row>
    <row r="858" spans="1:11" x14ac:dyDescent="0.2">
      <c r="A858" s="566"/>
      <c r="B858" s="566"/>
      <c r="C858" s="566"/>
      <c r="D858" s="566" t="s">
        <v>233</v>
      </c>
      <c r="E858" s="566" t="s">
        <v>886</v>
      </c>
      <c r="F858" s="566"/>
      <c r="G858" s="566"/>
      <c r="H858" s="566"/>
      <c r="I858" s="566"/>
      <c r="J858" s="566">
        <v>7.0000000000000007E-2</v>
      </c>
      <c r="K858" s="566">
        <v>11.4</v>
      </c>
    </row>
    <row r="859" spans="1:11" x14ac:dyDescent="0.2">
      <c r="A859" s="566" t="s">
        <v>1091</v>
      </c>
      <c r="B859" s="566" t="s">
        <v>231</v>
      </c>
      <c r="C859" s="566" t="s">
        <v>266</v>
      </c>
      <c r="D859" s="566"/>
      <c r="E859" s="566"/>
      <c r="F859" s="566"/>
      <c r="G859" s="566"/>
      <c r="H859" s="566">
        <v>0.02</v>
      </c>
      <c r="I859" s="566">
        <v>1.04</v>
      </c>
      <c r="J859" s="566"/>
      <c r="K859" s="566"/>
    </row>
    <row r="860" spans="1:11" x14ac:dyDescent="0.2">
      <c r="A860" s="566"/>
      <c r="B860" s="566"/>
      <c r="C860" s="566"/>
      <c r="D860" s="566" t="s">
        <v>465</v>
      </c>
      <c r="E860" s="566" t="s">
        <v>802</v>
      </c>
      <c r="F860" s="566"/>
      <c r="G860" s="566"/>
      <c r="H860" s="566"/>
      <c r="I860" s="566"/>
      <c r="J860" s="566">
        <v>3.6</v>
      </c>
      <c r="K860" s="566">
        <v>5.25</v>
      </c>
    </row>
    <row r="861" spans="1:11" x14ac:dyDescent="0.2">
      <c r="A861" s="566" t="s">
        <v>1092</v>
      </c>
      <c r="B861" s="566" t="s">
        <v>271</v>
      </c>
      <c r="C861" s="566" t="s">
        <v>267</v>
      </c>
      <c r="D861" s="566"/>
      <c r="E861" s="566"/>
      <c r="F861" s="566"/>
      <c r="G861" s="566"/>
      <c r="H861" s="566">
        <v>0.7</v>
      </c>
      <c r="I861" s="566">
        <v>0.01</v>
      </c>
      <c r="J861" s="566"/>
      <c r="K861" s="566"/>
    </row>
    <row r="862" spans="1:11" x14ac:dyDescent="0.2">
      <c r="A862" s="566"/>
      <c r="B862" s="566"/>
      <c r="C862" s="566"/>
      <c r="D862" s="566" t="s">
        <v>802</v>
      </c>
      <c r="E862" s="566" t="s">
        <v>613</v>
      </c>
      <c r="F862" s="566"/>
      <c r="G862" s="566"/>
      <c r="H862" s="566"/>
      <c r="I862" s="566"/>
      <c r="J862" s="566">
        <v>5.25</v>
      </c>
      <c r="K862" s="566">
        <v>0.5</v>
      </c>
    </row>
    <row r="863" spans="1:11" x14ac:dyDescent="0.2">
      <c r="A863" s="566" t="s">
        <v>1093</v>
      </c>
      <c r="B863" s="566" t="s">
        <v>246</v>
      </c>
      <c r="C863" s="566" t="s">
        <v>468</v>
      </c>
      <c r="D863" s="566"/>
      <c r="E863" s="566"/>
      <c r="F863" s="566"/>
      <c r="G863" s="566"/>
      <c r="H863" s="566">
        <v>0.35</v>
      </c>
      <c r="I863" s="566">
        <v>0.09</v>
      </c>
      <c r="J863" s="566"/>
      <c r="K863" s="566"/>
    </row>
    <row r="864" spans="1:11" x14ac:dyDescent="0.2">
      <c r="A864" s="566"/>
      <c r="B864" s="566"/>
      <c r="C864" s="566"/>
      <c r="D864" s="566" t="s">
        <v>873</v>
      </c>
      <c r="E864" s="566" t="s">
        <v>112</v>
      </c>
      <c r="F864" s="566"/>
      <c r="G864" s="566"/>
      <c r="H864" s="566"/>
      <c r="I864" s="566"/>
      <c r="J864" s="566">
        <v>1.17</v>
      </c>
      <c r="K864" s="566">
        <v>6.35</v>
      </c>
    </row>
    <row r="865" spans="1:11" x14ac:dyDescent="0.2">
      <c r="A865" s="566" t="s">
        <v>1094</v>
      </c>
      <c r="B865" s="566"/>
      <c r="C865" s="566" t="s">
        <v>78</v>
      </c>
      <c r="D865" s="566"/>
      <c r="E865" s="566"/>
      <c r="F865" s="566"/>
      <c r="G865" s="566"/>
      <c r="H865" s="566"/>
      <c r="I865" s="566">
        <v>1.18</v>
      </c>
      <c r="J865" s="566"/>
      <c r="K865" s="566"/>
    </row>
    <row r="866" spans="1:11" x14ac:dyDescent="0.2">
      <c r="A866" s="566"/>
      <c r="B866" s="566"/>
      <c r="C866" s="566"/>
      <c r="D866" s="566" t="s">
        <v>237</v>
      </c>
      <c r="E866" s="566" t="s">
        <v>892</v>
      </c>
      <c r="F866" s="566"/>
      <c r="G866" s="566"/>
      <c r="H866" s="566"/>
      <c r="I866" s="566"/>
      <c r="J866" s="566">
        <v>0</v>
      </c>
      <c r="K866" s="566">
        <v>14.35</v>
      </c>
    </row>
    <row r="867" spans="1:11" x14ac:dyDescent="0.2">
      <c r="A867" s="566" t="s">
        <v>1095</v>
      </c>
      <c r="B867" s="566"/>
      <c r="C867" s="566" t="s">
        <v>631</v>
      </c>
      <c r="D867" s="566"/>
      <c r="E867" s="566"/>
      <c r="F867" s="566"/>
      <c r="G867" s="566"/>
      <c r="H867" s="566"/>
      <c r="I867" s="566">
        <v>1.69</v>
      </c>
      <c r="J867" s="566"/>
      <c r="K867" s="566"/>
    </row>
    <row r="868" spans="1:11" x14ac:dyDescent="0.2">
      <c r="A868" s="566"/>
      <c r="B868" s="566"/>
      <c r="C868" s="566"/>
      <c r="D868" s="566" t="s">
        <v>237</v>
      </c>
      <c r="E868" s="566" t="s">
        <v>1096</v>
      </c>
      <c r="F868" s="566"/>
      <c r="G868" s="566"/>
      <c r="H868" s="566"/>
      <c r="I868" s="566"/>
      <c r="J868" s="566">
        <v>0</v>
      </c>
      <c r="K868" s="566">
        <v>20.65</v>
      </c>
    </row>
    <row r="869" spans="1:11" x14ac:dyDescent="0.2">
      <c r="A869" s="566" t="s">
        <v>1097</v>
      </c>
      <c r="B869" s="566"/>
      <c r="C869" s="566" t="s">
        <v>1098</v>
      </c>
      <c r="D869" s="566"/>
      <c r="E869" s="566"/>
      <c r="F869" s="566"/>
      <c r="G869" s="566"/>
      <c r="H869" s="566"/>
      <c r="I869" s="566">
        <v>2.44</v>
      </c>
      <c r="J869" s="566"/>
      <c r="K869" s="566"/>
    </row>
    <row r="870" spans="1:11" x14ac:dyDescent="0.2">
      <c r="A870" s="566"/>
      <c r="B870" s="566"/>
      <c r="C870" s="566"/>
      <c r="D870" s="566" t="s">
        <v>237</v>
      </c>
      <c r="E870" s="566" t="s">
        <v>1099</v>
      </c>
      <c r="F870" s="566"/>
      <c r="G870" s="566"/>
      <c r="H870" s="566"/>
      <c r="I870" s="566"/>
      <c r="J870" s="566">
        <v>0</v>
      </c>
      <c r="K870" s="566">
        <v>22.6</v>
      </c>
    </row>
    <row r="871" spans="1:11" x14ac:dyDescent="0.2">
      <c r="A871" s="566" t="s">
        <v>1100</v>
      </c>
      <c r="B871" s="566"/>
      <c r="C871" s="566" t="s">
        <v>1101</v>
      </c>
      <c r="D871" s="566"/>
      <c r="E871" s="566"/>
      <c r="F871" s="566"/>
      <c r="G871" s="566"/>
      <c r="H871" s="566"/>
      <c r="I871" s="566">
        <v>2.08</v>
      </c>
      <c r="J871" s="566"/>
      <c r="K871" s="566"/>
    </row>
    <row r="872" spans="1:11" x14ac:dyDescent="0.2">
      <c r="A872" s="566"/>
      <c r="B872" s="566"/>
      <c r="C872" s="566"/>
      <c r="D872" s="566" t="s">
        <v>237</v>
      </c>
      <c r="E872" s="566" t="s">
        <v>1102</v>
      </c>
      <c r="F872" s="566"/>
      <c r="G872" s="566"/>
      <c r="H872" s="566"/>
      <c r="I872" s="566"/>
      <c r="J872" s="566">
        <v>0</v>
      </c>
      <c r="K872" s="566">
        <v>17.45</v>
      </c>
    </row>
    <row r="873" spans="1:11" x14ac:dyDescent="0.2">
      <c r="A873" s="566" t="s">
        <v>1103</v>
      </c>
      <c r="B873" s="566"/>
      <c r="C873" s="566" t="s">
        <v>587</v>
      </c>
      <c r="D873" s="566"/>
      <c r="E873" s="566"/>
      <c r="F873" s="566"/>
      <c r="G873" s="566"/>
      <c r="H873" s="566"/>
      <c r="I873" s="566">
        <v>1.41</v>
      </c>
      <c r="J873" s="566"/>
      <c r="K873" s="566"/>
    </row>
    <row r="874" spans="1:11" x14ac:dyDescent="0.2">
      <c r="A874" s="566"/>
      <c r="B874" s="566"/>
      <c r="C874" s="566"/>
      <c r="D874" s="566" t="s">
        <v>243</v>
      </c>
      <c r="E874" s="566" t="s">
        <v>1104</v>
      </c>
      <c r="F874" s="566"/>
      <c r="G874" s="566"/>
      <c r="H874" s="566"/>
      <c r="I874" s="566"/>
      <c r="J874" s="566">
        <v>0.2</v>
      </c>
      <c r="K874" s="566">
        <v>8.9</v>
      </c>
    </row>
    <row r="875" spans="1:11" x14ac:dyDescent="0.2">
      <c r="A875" s="566" t="s">
        <v>1105</v>
      </c>
      <c r="B875" s="566" t="s">
        <v>381</v>
      </c>
      <c r="C875" s="566" t="s">
        <v>312</v>
      </c>
      <c r="D875" s="566"/>
      <c r="E875" s="566"/>
      <c r="F875" s="566"/>
      <c r="G875" s="566"/>
      <c r="H875" s="566">
        <v>0.06</v>
      </c>
      <c r="I875" s="566">
        <v>0.37</v>
      </c>
      <c r="J875" s="566"/>
      <c r="K875" s="566"/>
    </row>
    <row r="876" spans="1:11" x14ac:dyDescent="0.2">
      <c r="A876" s="566"/>
      <c r="B876" s="566"/>
      <c r="C876" s="566"/>
      <c r="D876" s="566" t="s">
        <v>694</v>
      </c>
      <c r="E876" s="566" t="s">
        <v>484</v>
      </c>
      <c r="F876" s="566"/>
      <c r="G876" s="566"/>
      <c r="H876" s="566"/>
      <c r="I876" s="566"/>
      <c r="J876" s="566">
        <v>1.95</v>
      </c>
      <c r="K876" s="566">
        <v>3.4</v>
      </c>
    </row>
    <row r="877" spans="1:11" x14ac:dyDescent="0.2">
      <c r="A877" s="566" t="s">
        <v>1106</v>
      </c>
      <c r="B877" s="566" t="s">
        <v>331</v>
      </c>
      <c r="C877" s="566" t="s">
        <v>282</v>
      </c>
      <c r="D877" s="566"/>
      <c r="E877" s="566"/>
      <c r="F877" s="566"/>
      <c r="G877" s="566"/>
      <c r="H877" s="566">
        <v>0.33</v>
      </c>
      <c r="I877" s="566">
        <v>0.31</v>
      </c>
      <c r="J877" s="566"/>
      <c r="K877" s="566"/>
    </row>
    <row r="878" spans="1:11" x14ac:dyDescent="0.2">
      <c r="A878" s="566"/>
      <c r="B878" s="566"/>
      <c r="C878" s="566"/>
      <c r="D878" s="566" t="s">
        <v>685</v>
      </c>
      <c r="E878" s="566" t="s">
        <v>272</v>
      </c>
      <c r="F878" s="566"/>
      <c r="G878" s="566"/>
      <c r="H878" s="566"/>
      <c r="I878" s="566"/>
      <c r="J878" s="566">
        <v>1.7</v>
      </c>
      <c r="K878" s="566">
        <v>7.4</v>
      </c>
    </row>
    <row r="879" spans="1:11" x14ac:dyDescent="0.2">
      <c r="A879" s="566" t="s">
        <v>1107</v>
      </c>
      <c r="B879" s="566" t="s">
        <v>267</v>
      </c>
      <c r="C879" s="566" t="s">
        <v>873</v>
      </c>
      <c r="D879" s="566"/>
      <c r="E879" s="566"/>
      <c r="F879" s="566"/>
      <c r="G879" s="566"/>
      <c r="H879" s="566">
        <v>0.01</v>
      </c>
      <c r="I879" s="566">
        <v>1.17</v>
      </c>
      <c r="J879" s="566"/>
      <c r="K879" s="566"/>
    </row>
    <row r="880" spans="1:11" x14ac:dyDescent="0.2">
      <c r="A880" s="566"/>
      <c r="B880" s="566"/>
      <c r="C880" s="566"/>
      <c r="D880" s="566" t="s">
        <v>248</v>
      </c>
      <c r="E880" s="566" t="s">
        <v>765</v>
      </c>
      <c r="F880" s="566"/>
      <c r="G880" s="566"/>
      <c r="H880" s="566"/>
      <c r="I880" s="566"/>
      <c r="J880" s="566">
        <v>0.03</v>
      </c>
      <c r="K880" s="566">
        <v>13.25</v>
      </c>
    </row>
    <row r="881" spans="1:11" x14ac:dyDescent="0.2">
      <c r="A881" s="566" t="s">
        <v>1108</v>
      </c>
      <c r="B881" s="566"/>
      <c r="C881" s="566" t="s">
        <v>1109</v>
      </c>
      <c r="D881" s="566"/>
      <c r="E881" s="566"/>
      <c r="F881" s="566"/>
      <c r="G881" s="566"/>
      <c r="H881" s="566"/>
      <c r="I881" s="566">
        <v>1.48</v>
      </c>
      <c r="J881" s="566"/>
      <c r="K881" s="566"/>
    </row>
    <row r="882" spans="1:11" x14ac:dyDescent="0.2">
      <c r="A882" s="566"/>
      <c r="B882" s="566"/>
      <c r="C882" s="566"/>
      <c r="D882" s="566" t="s">
        <v>996</v>
      </c>
      <c r="E882" s="566" t="s">
        <v>1110</v>
      </c>
      <c r="F882" s="566"/>
      <c r="G882" s="566"/>
      <c r="H882" s="566"/>
      <c r="I882" s="566"/>
      <c r="J882" s="566">
        <v>3.23</v>
      </c>
      <c r="K882" s="566">
        <v>10.75</v>
      </c>
    </row>
    <row r="883" spans="1:11" x14ac:dyDescent="0.2">
      <c r="A883" s="566" t="s">
        <v>1111</v>
      </c>
      <c r="B883" s="566" t="s">
        <v>824</v>
      </c>
      <c r="C883" s="566" t="s">
        <v>652</v>
      </c>
      <c r="D883" s="566"/>
      <c r="E883" s="566"/>
      <c r="F883" s="566"/>
      <c r="G883" s="566"/>
      <c r="H883" s="566">
        <v>0.97</v>
      </c>
      <c r="I883" s="566">
        <v>0.67</v>
      </c>
      <c r="J883" s="566"/>
      <c r="K883" s="566"/>
    </row>
    <row r="884" spans="1:11" x14ac:dyDescent="0.2">
      <c r="A884" s="566"/>
      <c r="B884" s="566"/>
      <c r="C884" s="566"/>
      <c r="D884" s="566" t="s">
        <v>1112</v>
      </c>
      <c r="E884" s="566" t="s">
        <v>1113</v>
      </c>
      <c r="F884" s="566"/>
      <c r="G884" s="566"/>
      <c r="H884" s="566"/>
      <c r="I884" s="566"/>
      <c r="J884" s="566">
        <v>12.85</v>
      </c>
      <c r="K884" s="566">
        <v>2.23</v>
      </c>
    </row>
    <row r="885" spans="1:11" x14ac:dyDescent="0.2">
      <c r="A885" s="566" t="s">
        <v>1114</v>
      </c>
      <c r="B885" s="566" t="s">
        <v>963</v>
      </c>
      <c r="C885" s="566"/>
      <c r="D885" s="566"/>
      <c r="E885" s="566"/>
      <c r="F885" s="566"/>
      <c r="G885" s="566"/>
      <c r="H885" s="566">
        <v>1.6</v>
      </c>
      <c r="I885" s="566"/>
      <c r="J885" s="566"/>
      <c r="K885" s="566"/>
    </row>
    <row r="886" spans="1:11" x14ac:dyDescent="0.2">
      <c r="A886" s="566"/>
      <c r="B886" s="566"/>
      <c r="C886" s="566"/>
      <c r="D886" s="566" t="s">
        <v>337</v>
      </c>
      <c r="E886" s="566" t="s">
        <v>237</v>
      </c>
      <c r="F886" s="566"/>
      <c r="G886" s="566"/>
      <c r="H886" s="566"/>
      <c r="I886" s="566"/>
      <c r="J886" s="566">
        <v>10.5</v>
      </c>
      <c r="K886" s="566">
        <v>0</v>
      </c>
    </row>
    <row r="887" spans="1:11" x14ac:dyDescent="0.2">
      <c r="A887" s="566" t="s">
        <v>1115</v>
      </c>
      <c r="B887" s="566" t="s">
        <v>613</v>
      </c>
      <c r="C887" s="566"/>
      <c r="D887" s="566"/>
      <c r="E887" s="566"/>
      <c r="F887" s="566"/>
      <c r="G887" s="566"/>
      <c r="H887" s="566">
        <v>0.5</v>
      </c>
      <c r="I887" s="566"/>
      <c r="J887" s="566"/>
      <c r="K887" s="566"/>
    </row>
    <row r="888" spans="1:11" x14ac:dyDescent="0.2">
      <c r="A888" s="566"/>
      <c r="B888" s="566"/>
      <c r="C888" s="566"/>
      <c r="D888" s="566" t="s">
        <v>504</v>
      </c>
      <c r="E888" s="566" t="s">
        <v>426</v>
      </c>
      <c r="F888" s="566"/>
      <c r="G888" s="566"/>
      <c r="H888" s="566"/>
      <c r="I888" s="566"/>
      <c r="J888" s="566">
        <v>3.75</v>
      </c>
      <c r="K888" s="566">
        <v>1.23</v>
      </c>
    </row>
    <row r="889" spans="1:11" x14ac:dyDescent="0.2">
      <c r="A889" s="566" t="s">
        <v>1116</v>
      </c>
      <c r="B889" s="566" t="s">
        <v>250</v>
      </c>
      <c r="C889" s="566" t="s">
        <v>312</v>
      </c>
      <c r="D889" s="566"/>
      <c r="E889" s="566"/>
      <c r="F889" s="566"/>
      <c r="G889" s="566"/>
      <c r="H889" s="566">
        <v>0.25</v>
      </c>
      <c r="I889" s="566">
        <v>0.37</v>
      </c>
      <c r="J889" s="566"/>
      <c r="K889" s="566"/>
    </row>
    <row r="890" spans="1:11" x14ac:dyDescent="0.2">
      <c r="A890" s="566"/>
      <c r="B890" s="566"/>
      <c r="C890" s="566"/>
      <c r="D890" s="566" t="s">
        <v>336</v>
      </c>
      <c r="E890" s="566" t="s">
        <v>465</v>
      </c>
      <c r="F890" s="566"/>
      <c r="G890" s="566"/>
      <c r="H890" s="566"/>
      <c r="I890" s="566"/>
      <c r="J890" s="566">
        <v>1.3</v>
      </c>
      <c r="K890" s="566">
        <v>3.6</v>
      </c>
    </row>
    <row r="891" spans="1:11" x14ac:dyDescent="0.2">
      <c r="A891" s="566" t="s">
        <v>1117</v>
      </c>
      <c r="B891" s="566" t="s">
        <v>267</v>
      </c>
      <c r="C891" s="566" t="s">
        <v>246</v>
      </c>
      <c r="D891" s="566"/>
      <c r="E891" s="566"/>
      <c r="F891" s="566"/>
      <c r="G891" s="566"/>
      <c r="H891" s="566">
        <v>0.01</v>
      </c>
      <c r="I891" s="566">
        <v>0.35</v>
      </c>
      <c r="J891" s="566"/>
      <c r="K891" s="566"/>
    </row>
    <row r="892" spans="1:11" x14ac:dyDescent="0.2">
      <c r="A892" s="566"/>
      <c r="B892" s="566"/>
      <c r="C892" s="566"/>
      <c r="D892" s="566" t="s">
        <v>229</v>
      </c>
      <c r="E892" s="566" t="s">
        <v>758</v>
      </c>
      <c r="F892" s="566"/>
      <c r="G892" s="566"/>
      <c r="H892" s="566"/>
      <c r="I892" s="566"/>
      <c r="J892" s="566">
        <v>0.6</v>
      </c>
      <c r="K892" s="566">
        <v>4.8499999999999996</v>
      </c>
    </row>
    <row r="893" spans="1:11" x14ac:dyDescent="0.2">
      <c r="A893" s="566" t="s">
        <v>1118</v>
      </c>
      <c r="B893" s="566" t="s">
        <v>756</v>
      </c>
      <c r="C893" s="566" t="s">
        <v>351</v>
      </c>
      <c r="D893" s="566"/>
      <c r="E893" s="566"/>
      <c r="F893" s="566"/>
      <c r="G893" s="566"/>
      <c r="H893" s="566">
        <v>0.11</v>
      </c>
      <c r="I893" s="566">
        <v>0.62</v>
      </c>
      <c r="J893" s="566"/>
      <c r="K893" s="566"/>
    </row>
    <row r="894" spans="1:11" x14ac:dyDescent="0.2">
      <c r="A894" s="566"/>
      <c r="B894" s="566"/>
      <c r="C894" s="566"/>
      <c r="D894" s="566" t="s">
        <v>292</v>
      </c>
      <c r="E894" s="566" t="s">
        <v>959</v>
      </c>
      <c r="F894" s="566"/>
      <c r="G894" s="566"/>
      <c r="H894" s="566"/>
      <c r="I894" s="566"/>
      <c r="J894" s="566">
        <v>6.1</v>
      </c>
      <c r="K894" s="566">
        <v>6.55</v>
      </c>
    </row>
    <row r="895" spans="1:11" x14ac:dyDescent="0.2">
      <c r="A895" s="566" t="s">
        <v>1119</v>
      </c>
      <c r="B895" s="566" t="s">
        <v>742</v>
      </c>
      <c r="C895" s="566" t="s">
        <v>493</v>
      </c>
      <c r="D895" s="566"/>
      <c r="E895" s="566"/>
      <c r="F895" s="566"/>
      <c r="G895" s="566"/>
      <c r="H895" s="566">
        <v>1.1100000000000001</v>
      </c>
      <c r="I895" s="566">
        <v>0.69</v>
      </c>
      <c r="J895" s="566"/>
      <c r="K895" s="566"/>
    </row>
    <row r="896" spans="1:11" x14ac:dyDescent="0.2">
      <c r="A896" s="566"/>
      <c r="B896" s="566"/>
      <c r="C896" s="566"/>
      <c r="D896" s="566" t="s">
        <v>977</v>
      </c>
      <c r="E896" s="566" t="s">
        <v>396</v>
      </c>
      <c r="F896" s="566"/>
      <c r="G896" s="566"/>
      <c r="H896" s="566"/>
      <c r="I896" s="566"/>
      <c r="J896" s="566">
        <v>8.35</v>
      </c>
      <c r="K896" s="566">
        <v>4.25</v>
      </c>
    </row>
    <row r="897" spans="1:11" x14ac:dyDescent="0.2">
      <c r="A897" s="566" t="s">
        <v>1120</v>
      </c>
      <c r="B897" s="566" t="s">
        <v>278</v>
      </c>
      <c r="C897" s="566" t="s">
        <v>367</v>
      </c>
      <c r="D897" s="566"/>
      <c r="E897" s="566"/>
      <c r="F897" s="566"/>
      <c r="G897" s="566"/>
      <c r="H897" s="566">
        <v>0.56000000000000005</v>
      </c>
      <c r="I897" s="566">
        <v>0.16</v>
      </c>
      <c r="J897" s="566"/>
      <c r="K897" s="566"/>
    </row>
    <row r="898" spans="1:11" x14ac:dyDescent="0.2">
      <c r="A898" s="566"/>
      <c r="B898" s="566"/>
      <c r="C898" s="566"/>
      <c r="D898" s="566" t="s">
        <v>961</v>
      </c>
      <c r="E898" s="566" t="s">
        <v>457</v>
      </c>
      <c r="F898" s="566"/>
      <c r="G898" s="566"/>
      <c r="H898" s="566"/>
      <c r="I898" s="566"/>
      <c r="J898" s="566">
        <v>5.35</v>
      </c>
      <c r="K898" s="566">
        <v>1.05</v>
      </c>
    </row>
    <row r="899" spans="1:11" x14ac:dyDescent="0.2">
      <c r="A899" s="566" t="s">
        <v>1121</v>
      </c>
      <c r="B899" s="566" t="s">
        <v>515</v>
      </c>
      <c r="C899" s="566" t="s">
        <v>455</v>
      </c>
      <c r="D899" s="566"/>
      <c r="E899" s="566"/>
      <c r="F899" s="566"/>
      <c r="G899" s="566"/>
      <c r="H899" s="566">
        <v>0.51</v>
      </c>
      <c r="I899" s="566">
        <v>0.05</v>
      </c>
      <c r="J899" s="566"/>
      <c r="K899" s="566"/>
    </row>
    <row r="900" spans="1:11" x14ac:dyDescent="0.2">
      <c r="A900" s="566"/>
      <c r="B900" s="566"/>
      <c r="C900" s="566"/>
      <c r="D900" s="566" t="s">
        <v>504</v>
      </c>
      <c r="E900" s="566" t="s">
        <v>352</v>
      </c>
      <c r="F900" s="566"/>
      <c r="G900" s="566"/>
      <c r="H900" s="566"/>
      <c r="I900" s="566"/>
      <c r="J900" s="566">
        <v>3.75</v>
      </c>
      <c r="K900" s="566">
        <v>0.17</v>
      </c>
    </row>
    <row r="901" spans="1:11" x14ac:dyDescent="0.2">
      <c r="A901" s="566" t="s">
        <v>1122</v>
      </c>
      <c r="B901" s="566" t="s">
        <v>327</v>
      </c>
      <c r="C901" s="566" t="s">
        <v>237</v>
      </c>
      <c r="D901" s="566"/>
      <c r="E901" s="566"/>
      <c r="F901" s="566"/>
      <c r="G901" s="566"/>
      <c r="H901" s="566">
        <v>0.24</v>
      </c>
      <c r="I901" s="566">
        <v>0</v>
      </c>
      <c r="J901" s="566"/>
      <c r="K901" s="566"/>
    </row>
    <row r="902" spans="1:11" x14ac:dyDescent="0.2">
      <c r="A902" s="566"/>
      <c r="B902" s="566"/>
      <c r="C902" s="566"/>
      <c r="D902" s="566" t="s">
        <v>339</v>
      </c>
      <c r="E902" s="566" t="s">
        <v>364</v>
      </c>
      <c r="F902" s="566"/>
      <c r="G902" s="566"/>
      <c r="H902" s="566"/>
      <c r="I902" s="566"/>
      <c r="J902" s="566">
        <v>0.8</v>
      </c>
      <c r="K902" s="566">
        <v>2.9</v>
      </c>
    </row>
    <row r="903" spans="1:11" x14ac:dyDescent="0.2">
      <c r="A903" s="566" t="s">
        <v>1123</v>
      </c>
      <c r="B903" s="566" t="s">
        <v>237</v>
      </c>
      <c r="C903" s="566" t="s">
        <v>526</v>
      </c>
      <c r="D903" s="566"/>
      <c r="E903" s="566"/>
      <c r="F903" s="566"/>
      <c r="G903" s="566"/>
      <c r="H903" s="566">
        <v>0</v>
      </c>
      <c r="I903" s="566">
        <v>0.87</v>
      </c>
      <c r="J903" s="566"/>
      <c r="K903" s="566"/>
    </row>
    <row r="904" spans="1:11" x14ac:dyDescent="0.2">
      <c r="A904" s="566"/>
      <c r="B904" s="566"/>
      <c r="C904" s="566"/>
      <c r="D904" s="566" t="s">
        <v>818</v>
      </c>
      <c r="E904" s="566" t="s">
        <v>752</v>
      </c>
      <c r="F904" s="566"/>
      <c r="G904" s="566"/>
      <c r="H904" s="566"/>
      <c r="I904" s="566"/>
      <c r="J904" s="566">
        <v>2.2999999999999998</v>
      </c>
      <c r="K904" s="566">
        <v>4.75</v>
      </c>
    </row>
    <row r="905" spans="1:11" x14ac:dyDescent="0.2">
      <c r="A905" s="566" t="s">
        <v>1124</v>
      </c>
      <c r="B905" s="566" t="s">
        <v>493</v>
      </c>
      <c r="C905" s="566" t="s">
        <v>378</v>
      </c>
      <c r="D905" s="566"/>
      <c r="E905" s="566"/>
      <c r="F905" s="566"/>
      <c r="G905" s="566"/>
      <c r="H905" s="566">
        <v>0.69</v>
      </c>
      <c r="I905" s="566">
        <v>0.08</v>
      </c>
      <c r="J905" s="566"/>
      <c r="K905" s="566"/>
    </row>
    <row r="906" spans="1:11" x14ac:dyDescent="0.2">
      <c r="A906" s="566"/>
      <c r="B906" s="566"/>
      <c r="C906" s="566"/>
      <c r="D906" s="566" t="s">
        <v>614</v>
      </c>
      <c r="E906" s="566" t="s">
        <v>639</v>
      </c>
      <c r="F906" s="566"/>
      <c r="G906" s="566"/>
      <c r="H906" s="566"/>
      <c r="I906" s="566"/>
      <c r="J906" s="566">
        <v>3.95</v>
      </c>
      <c r="K906" s="566">
        <v>3.5</v>
      </c>
    </row>
    <row r="907" spans="1:11" x14ac:dyDescent="0.2">
      <c r="A907" s="566" t="s">
        <v>1125</v>
      </c>
      <c r="B907" s="566" t="s">
        <v>227</v>
      </c>
      <c r="C907" s="566" t="s">
        <v>351</v>
      </c>
      <c r="D907" s="566"/>
      <c r="E907" s="566"/>
      <c r="F907" s="566"/>
      <c r="G907" s="566"/>
      <c r="H907" s="566">
        <v>0.1</v>
      </c>
      <c r="I907" s="566">
        <v>0.62</v>
      </c>
      <c r="J907" s="566"/>
      <c r="K907" s="566"/>
    </row>
    <row r="908" spans="1:11" x14ac:dyDescent="0.2">
      <c r="A908" s="566"/>
      <c r="B908" s="566"/>
      <c r="C908" s="566"/>
      <c r="D908" s="566" t="s">
        <v>331</v>
      </c>
      <c r="E908" s="566" t="s">
        <v>133</v>
      </c>
      <c r="F908" s="566"/>
      <c r="G908" s="566"/>
      <c r="H908" s="566"/>
      <c r="I908" s="566"/>
      <c r="J908" s="566">
        <v>0.33</v>
      </c>
      <c r="K908" s="566">
        <v>8.15</v>
      </c>
    </row>
    <row r="909" spans="1:11" x14ac:dyDescent="0.2">
      <c r="A909" s="566" t="s">
        <v>1126</v>
      </c>
      <c r="B909" s="566"/>
      <c r="C909" s="566" t="s">
        <v>424</v>
      </c>
      <c r="D909" s="566"/>
      <c r="E909" s="566"/>
      <c r="F909" s="566"/>
      <c r="G909" s="566"/>
      <c r="H909" s="566"/>
      <c r="I909" s="566">
        <v>1.01</v>
      </c>
      <c r="J909" s="566"/>
      <c r="K909" s="566"/>
    </row>
    <row r="910" spans="1:11" x14ac:dyDescent="0.2">
      <c r="A910" s="566"/>
      <c r="B910" s="566"/>
      <c r="C910" s="566"/>
      <c r="D910" s="566" t="s">
        <v>237</v>
      </c>
      <c r="E910" s="566" t="s">
        <v>1127</v>
      </c>
      <c r="F910" s="566"/>
      <c r="G910" s="566"/>
      <c r="H910" s="566"/>
      <c r="I910" s="566"/>
      <c r="J910" s="566">
        <v>0</v>
      </c>
      <c r="K910" s="566">
        <v>15.4</v>
      </c>
    </row>
    <row r="911" spans="1:11" x14ac:dyDescent="0.2">
      <c r="A911" s="566" t="s">
        <v>1128</v>
      </c>
      <c r="B911" s="566"/>
      <c r="C911" s="566" t="s">
        <v>348</v>
      </c>
      <c r="D911" s="566"/>
      <c r="E911" s="566"/>
      <c r="F911" s="566"/>
      <c r="G911" s="566"/>
      <c r="H911" s="566"/>
      <c r="I911" s="566">
        <v>2.0699999999999998</v>
      </c>
      <c r="J911" s="566"/>
      <c r="K911" s="566"/>
    </row>
    <row r="912" spans="1:11" x14ac:dyDescent="0.2">
      <c r="A912" s="566"/>
      <c r="B912" s="566"/>
      <c r="C912" s="566"/>
      <c r="D912" s="566" t="s">
        <v>237</v>
      </c>
      <c r="E912" s="566" t="s">
        <v>1129</v>
      </c>
      <c r="F912" s="566"/>
      <c r="G912" s="566"/>
      <c r="H912" s="566"/>
      <c r="I912" s="566"/>
      <c r="J912" s="566">
        <v>0</v>
      </c>
      <c r="K912" s="566">
        <v>23.85</v>
      </c>
    </row>
    <row r="913" spans="1:11" x14ac:dyDescent="0.2">
      <c r="A913" s="566" t="s">
        <v>1130</v>
      </c>
      <c r="B913" s="566"/>
      <c r="C913" s="566" t="s">
        <v>530</v>
      </c>
      <c r="D913" s="566"/>
      <c r="E913" s="566"/>
      <c r="F913" s="566"/>
      <c r="G913" s="566"/>
      <c r="H913" s="566"/>
      <c r="I913" s="566">
        <v>2.7</v>
      </c>
      <c r="J913" s="566"/>
      <c r="K913" s="566"/>
    </row>
    <row r="914" spans="1:11" x14ac:dyDescent="0.2">
      <c r="A914" s="566"/>
      <c r="B914" s="566"/>
      <c r="C914" s="566"/>
      <c r="D914" s="566" t="s">
        <v>237</v>
      </c>
      <c r="E914" s="566" t="s">
        <v>1131</v>
      </c>
      <c r="F914" s="566"/>
      <c r="G914" s="566"/>
      <c r="H914" s="566"/>
      <c r="I914" s="566"/>
      <c r="J914" s="566">
        <v>0</v>
      </c>
      <c r="K914" s="566">
        <v>21.95</v>
      </c>
    </row>
    <row r="915" spans="1:11" x14ac:dyDescent="0.2">
      <c r="A915" s="566" t="s">
        <v>1132</v>
      </c>
      <c r="B915" s="566"/>
      <c r="C915" s="566" t="s">
        <v>631</v>
      </c>
      <c r="D915" s="566"/>
      <c r="E915" s="566"/>
      <c r="F915" s="566"/>
      <c r="G915" s="566"/>
      <c r="H915" s="566"/>
      <c r="I915" s="566">
        <v>1.69</v>
      </c>
      <c r="J915" s="566"/>
      <c r="K915" s="566"/>
    </row>
    <row r="916" spans="1:11" x14ac:dyDescent="0.2">
      <c r="A916" s="566"/>
      <c r="B916" s="566"/>
      <c r="C916" s="566"/>
      <c r="D916" s="566" t="s">
        <v>237</v>
      </c>
      <c r="E916" s="566" t="s">
        <v>1133</v>
      </c>
      <c r="F916" s="566"/>
      <c r="G916" s="566"/>
      <c r="H916" s="566"/>
      <c r="I916" s="566"/>
      <c r="J916" s="566">
        <v>0</v>
      </c>
      <c r="K916" s="566">
        <v>13.95</v>
      </c>
    </row>
    <row r="917" spans="1:11" x14ac:dyDescent="0.2">
      <c r="A917" s="566" t="s">
        <v>1134</v>
      </c>
      <c r="B917" s="566"/>
      <c r="C917" s="566" t="s">
        <v>315</v>
      </c>
      <c r="D917" s="566"/>
      <c r="E917" s="566"/>
      <c r="F917" s="566"/>
      <c r="G917" s="566"/>
      <c r="H917" s="566"/>
      <c r="I917" s="566">
        <v>1.1000000000000001</v>
      </c>
      <c r="J917" s="566"/>
      <c r="K917" s="566"/>
    </row>
    <row r="918" spans="1:11" x14ac:dyDescent="0.2">
      <c r="A918" s="566"/>
      <c r="B918" s="566"/>
      <c r="C918" s="566"/>
      <c r="D918" s="566" t="s">
        <v>344</v>
      </c>
      <c r="E918" s="566" t="s">
        <v>1135</v>
      </c>
      <c r="F918" s="566"/>
      <c r="G918" s="566"/>
      <c r="H918" s="566"/>
      <c r="I918" s="566"/>
      <c r="J918" s="566">
        <v>1.53</v>
      </c>
      <c r="K918" s="566">
        <v>3.67</v>
      </c>
    </row>
    <row r="919" spans="1:11" x14ac:dyDescent="0.2">
      <c r="A919" s="566" t="s">
        <v>1136</v>
      </c>
      <c r="B919" s="566" t="s">
        <v>299</v>
      </c>
      <c r="C919" s="566"/>
      <c r="D919" s="566"/>
      <c r="E919" s="566"/>
      <c r="F919" s="566"/>
      <c r="G919" s="566"/>
      <c r="H919" s="566">
        <v>0.46</v>
      </c>
      <c r="I919" s="566"/>
      <c r="J919" s="566"/>
      <c r="K919" s="566"/>
    </row>
    <row r="920" spans="1:11" x14ac:dyDescent="0.2">
      <c r="A920" s="566"/>
      <c r="B920" s="566"/>
      <c r="C920" s="566"/>
      <c r="D920" s="566" t="s">
        <v>496</v>
      </c>
      <c r="E920" s="566" t="s">
        <v>227</v>
      </c>
      <c r="F920" s="566"/>
      <c r="G920" s="566"/>
      <c r="H920" s="566"/>
      <c r="I920" s="566"/>
      <c r="J920" s="566">
        <v>3.15</v>
      </c>
      <c r="K920" s="566">
        <v>0.1</v>
      </c>
    </row>
    <row r="921" spans="1:11" x14ac:dyDescent="0.2">
      <c r="A921" s="566" t="s">
        <v>1137</v>
      </c>
      <c r="B921" s="566" t="s">
        <v>352</v>
      </c>
      <c r="C921" s="566" t="s">
        <v>248</v>
      </c>
      <c r="D921" s="566"/>
      <c r="E921" s="566"/>
      <c r="F921" s="566"/>
      <c r="G921" s="566"/>
      <c r="H921" s="566">
        <v>0.17</v>
      </c>
      <c r="I921" s="566">
        <v>0.03</v>
      </c>
      <c r="J921" s="566"/>
      <c r="K921" s="566"/>
    </row>
    <row r="922" spans="1:11" x14ac:dyDescent="0.2">
      <c r="A922" s="566"/>
      <c r="B922" s="566"/>
      <c r="C922" s="566"/>
      <c r="D922" s="566" t="s">
        <v>556</v>
      </c>
      <c r="E922" s="566" t="s">
        <v>334</v>
      </c>
      <c r="F922" s="566"/>
      <c r="G922" s="566"/>
      <c r="H922" s="566"/>
      <c r="I922" s="566"/>
      <c r="J922" s="566">
        <v>0.9</v>
      </c>
      <c r="K922" s="566">
        <v>9.75</v>
      </c>
    </row>
    <row r="923" spans="1:11" x14ac:dyDescent="0.2">
      <c r="A923" s="566" t="s">
        <v>1138</v>
      </c>
      <c r="B923" s="566" t="s">
        <v>267</v>
      </c>
      <c r="C923" s="566" t="s">
        <v>1054</v>
      </c>
      <c r="D923" s="566"/>
      <c r="E923" s="566"/>
      <c r="F923" s="566"/>
      <c r="G923" s="566"/>
      <c r="H923" s="566">
        <v>0.01</v>
      </c>
      <c r="I923" s="566">
        <v>1.92</v>
      </c>
      <c r="J923" s="566"/>
      <c r="K923" s="566"/>
    </row>
    <row r="924" spans="1:11" x14ac:dyDescent="0.2">
      <c r="A924" s="566"/>
      <c r="B924" s="566"/>
      <c r="C924" s="566"/>
      <c r="D924" s="566" t="s">
        <v>227</v>
      </c>
      <c r="E924" s="566" t="s">
        <v>1139</v>
      </c>
      <c r="F924" s="566"/>
      <c r="G924" s="566"/>
      <c r="H924" s="566"/>
      <c r="I924" s="566"/>
      <c r="J924" s="566">
        <v>0.1</v>
      </c>
      <c r="K924" s="566">
        <v>17.600000000000001</v>
      </c>
    </row>
    <row r="925" spans="1:11" x14ac:dyDescent="0.2">
      <c r="A925" s="566" t="s">
        <v>1140</v>
      </c>
      <c r="B925" s="566" t="s">
        <v>267</v>
      </c>
      <c r="C925" s="566" t="s">
        <v>963</v>
      </c>
      <c r="D925" s="566"/>
      <c r="E925" s="566"/>
      <c r="F925" s="566"/>
      <c r="G925" s="566"/>
      <c r="H925" s="566">
        <v>0.01</v>
      </c>
      <c r="I925" s="566">
        <v>1.6</v>
      </c>
      <c r="J925" s="566"/>
      <c r="K925" s="566"/>
    </row>
    <row r="926" spans="1:11" x14ac:dyDescent="0.2">
      <c r="A926" s="566"/>
      <c r="B926" s="566"/>
      <c r="C926" s="566"/>
      <c r="D926" s="566" t="s">
        <v>248</v>
      </c>
      <c r="E926" s="566" t="s">
        <v>1127</v>
      </c>
      <c r="F926" s="566"/>
      <c r="G926" s="566"/>
      <c r="H926" s="566"/>
      <c r="I926" s="566"/>
      <c r="J926" s="566">
        <v>0.03</v>
      </c>
      <c r="K926" s="566">
        <v>15.4</v>
      </c>
    </row>
    <row r="927" spans="1:11" x14ac:dyDescent="0.2">
      <c r="A927" s="566" t="s">
        <v>1141</v>
      </c>
      <c r="B927" s="566"/>
      <c r="C927" s="566" t="s">
        <v>1109</v>
      </c>
      <c r="D927" s="566"/>
      <c r="E927" s="566"/>
      <c r="F927" s="566"/>
      <c r="G927" s="566"/>
      <c r="H927" s="566"/>
      <c r="I927" s="566">
        <v>1.48</v>
      </c>
      <c r="J927" s="566"/>
      <c r="K927" s="566"/>
    </row>
    <row r="928" spans="1:11" x14ac:dyDescent="0.2">
      <c r="A928" s="566"/>
      <c r="B928" s="566"/>
      <c r="C928" s="566"/>
      <c r="D928" s="566" t="s">
        <v>375</v>
      </c>
      <c r="E928" s="566" t="s">
        <v>319</v>
      </c>
      <c r="F928" s="566"/>
      <c r="G928" s="566"/>
      <c r="H928" s="566"/>
      <c r="I928" s="566"/>
      <c r="J928" s="566">
        <v>0.27</v>
      </c>
      <c r="K928" s="566">
        <v>8.6</v>
      </c>
    </row>
    <row r="929" spans="1:11" x14ac:dyDescent="0.2">
      <c r="A929" s="566" t="s">
        <v>1142</v>
      </c>
      <c r="B929" s="566" t="s">
        <v>378</v>
      </c>
      <c r="C929" s="566" t="s">
        <v>327</v>
      </c>
      <c r="D929" s="566"/>
      <c r="E929" s="566"/>
      <c r="F929" s="566"/>
      <c r="G929" s="566"/>
      <c r="H929" s="566">
        <v>0.08</v>
      </c>
      <c r="I929" s="566">
        <v>0.24</v>
      </c>
      <c r="J929" s="566"/>
      <c r="K929" s="566"/>
    </row>
    <row r="930" spans="1:11" x14ac:dyDescent="0.2">
      <c r="A930" s="566"/>
      <c r="B930" s="566"/>
      <c r="C930" s="566"/>
      <c r="D930" s="566" t="s">
        <v>375</v>
      </c>
      <c r="E930" s="566" t="s">
        <v>802</v>
      </c>
      <c r="F930" s="566"/>
      <c r="G930" s="566"/>
      <c r="H930" s="566"/>
      <c r="I930" s="566"/>
      <c r="J930" s="566">
        <v>0.27</v>
      </c>
      <c r="K930" s="566">
        <v>5.25</v>
      </c>
    </row>
    <row r="931" spans="1:11" x14ac:dyDescent="0.2">
      <c r="A931" s="566" t="s">
        <v>1143</v>
      </c>
      <c r="B931" s="566"/>
      <c r="C931" s="566" t="s">
        <v>288</v>
      </c>
      <c r="D931" s="566"/>
      <c r="E931" s="566"/>
      <c r="F931" s="566"/>
      <c r="G931" s="566"/>
      <c r="H931" s="566"/>
      <c r="I931" s="566">
        <v>0.81</v>
      </c>
      <c r="J931" s="566"/>
      <c r="K931" s="566"/>
    </row>
    <row r="932" spans="1:11" x14ac:dyDescent="0.2">
      <c r="A932" s="566"/>
      <c r="B932" s="566"/>
      <c r="C932" s="566"/>
      <c r="D932" s="566" t="s">
        <v>237</v>
      </c>
      <c r="E932" s="566" t="s">
        <v>1144</v>
      </c>
      <c r="F932" s="566"/>
      <c r="G932" s="566"/>
      <c r="H932" s="566"/>
      <c r="I932" s="566"/>
      <c r="J932" s="566">
        <v>0</v>
      </c>
      <c r="K932" s="566">
        <v>10</v>
      </c>
    </row>
    <row r="933" spans="1:11" x14ac:dyDescent="0.2">
      <c r="A933" s="566" t="s">
        <v>1145</v>
      </c>
      <c r="B933" s="566"/>
      <c r="C933" s="566" t="s">
        <v>618</v>
      </c>
      <c r="D933" s="566"/>
      <c r="E933" s="566"/>
      <c r="F933" s="566"/>
      <c r="G933" s="566"/>
      <c r="H933" s="566"/>
      <c r="I933" s="566">
        <v>1.19</v>
      </c>
      <c r="J933" s="566"/>
      <c r="K933" s="566"/>
    </row>
    <row r="934" spans="1:11" x14ac:dyDescent="0.2">
      <c r="A934" s="566"/>
      <c r="B934" s="566"/>
      <c r="C934" s="566"/>
      <c r="D934" s="566" t="s">
        <v>237</v>
      </c>
      <c r="E934" s="566" t="s">
        <v>768</v>
      </c>
      <c r="F934" s="566"/>
      <c r="G934" s="566"/>
      <c r="H934" s="566"/>
      <c r="I934" s="566"/>
      <c r="J934" s="566">
        <v>0</v>
      </c>
      <c r="K934" s="566">
        <v>12.3</v>
      </c>
    </row>
    <row r="935" spans="1:11" x14ac:dyDescent="0.2">
      <c r="A935" s="566" t="s">
        <v>1146</v>
      </c>
      <c r="B935" s="566" t="s">
        <v>237</v>
      </c>
      <c r="C935" s="566" t="s">
        <v>804</v>
      </c>
      <c r="D935" s="566"/>
      <c r="E935" s="566"/>
      <c r="F935" s="566"/>
      <c r="G935" s="566"/>
      <c r="H935" s="566">
        <v>0</v>
      </c>
      <c r="I935" s="566">
        <v>1.27</v>
      </c>
      <c r="J935" s="566"/>
      <c r="K935" s="566"/>
    </row>
    <row r="936" spans="1:11" x14ac:dyDescent="0.2">
      <c r="A936" s="566"/>
      <c r="B936" s="566"/>
      <c r="C936" s="566"/>
      <c r="D936" s="566" t="s">
        <v>224</v>
      </c>
      <c r="E936" s="566" t="s">
        <v>1147</v>
      </c>
      <c r="F936" s="566"/>
      <c r="G936" s="566"/>
      <c r="H936" s="566"/>
      <c r="I936" s="566"/>
      <c r="J936" s="566">
        <v>0.23</v>
      </c>
      <c r="K936" s="566">
        <v>9.1</v>
      </c>
    </row>
    <row r="937" spans="1:11" x14ac:dyDescent="0.2">
      <c r="A937" s="566" t="s">
        <v>1148</v>
      </c>
      <c r="B937" s="566" t="s">
        <v>233</v>
      </c>
      <c r="C937" s="566" t="s">
        <v>306</v>
      </c>
      <c r="D937" s="566"/>
      <c r="E937" s="566"/>
      <c r="F937" s="566"/>
      <c r="G937" s="566"/>
      <c r="H937" s="566">
        <v>7.0000000000000007E-2</v>
      </c>
      <c r="I937" s="566">
        <v>0.55000000000000004</v>
      </c>
      <c r="J937" s="566"/>
      <c r="K937" s="566"/>
    </row>
    <row r="938" spans="1:11" x14ac:dyDescent="0.2">
      <c r="A938" s="566"/>
      <c r="B938" s="566"/>
      <c r="C938" s="566"/>
      <c r="D938" s="566" t="s">
        <v>294</v>
      </c>
      <c r="E938" s="566" t="s">
        <v>303</v>
      </c>
      <c r="F938" s="566"/>
      <c r="G938" s="566"/>
      <c r="H938" s="566"/>
      <c r="I938" s="566"/>
      <c r="J938" s="566">
        <v>6.45</v>
      </c>
      <c r="K938" s="566">
        <v>1.83</v>
      </c>
    </row>
    <row r="939" spans="1:11" x14ac:dyDescent="0.2">
      <c r="A939" s="566" t="s">
        <v>1149</v>
      </c>
      <c r="B939" s="566" t="s">
        <v>944</v>
      </c>
      <c r="C939" s="566" t="s">
        <v>237</v>
      </c>
      <c r="D939" s="566"/>
      <c r="E939" s="566"/>
      <c r="F939" s="566"/>
      <c r="G939" s="566"/>
      <c r="H939" s="566">
        <v>1.22</v>
      </c>
      <c r="I939" s="566">
        <v>0</v>
      </c>
      <c r="J939" s="566"/>
      <c r="K939" s="566"/>
    </row>
    <row r="940" spans="1:11" x14ac:dyDescent="0.2">
      <c r="A940" s="566"/>
      <c r="B940" s="566"/>
      <c r="C940" s="566"/>
      <c r="D940" s="566" t="s">
        <v>876</v>
      </c>
      <c r="E940" s="566" t="s">
        <v>237</v>
      </c>
      <c r="F940" s="566"/>
      <c r="G940" s="566"/>
      <c r="H940" s="566"/>
      <c r="I940" s="566"/>
      <c r="J940" s="566">
        <v>14.65</v>
      </c>
      <c r="K940" s="566">
        <v>0</v>
      </c>
    </row>
    <row r="941" spans="1:11" x14ac:dyDescent="0.2">
      <c r="A941" s="566" t="s">
        <v>1150</v>
      </c>
      <c r="B941" s="566" t="s">
        <v>767</v>
      </c>
      <c r="C941" s="566"/>
      <c r="D941" s="566"/>
      <c r="E941" s="566"/>
      <c r="F941" s="566"/>
      <c r="G941" s="566"/>
      <c r="H941" s="566">
        <v>1.71</v>
      </c>
      <c r="I941" s="566"/>
      <c r="J941" s="566"/>
      <c r="K941" s="566"/>
    </row>
    <row r="942" spans="1:11" x14ac:dyDescent="0.2">
      <c r="A942" s="566"/>
      <c r="B942" s="566"/>
      <c r="C942" s="566"/>
      <c r="D942" s="566" t="s">
        <v>1151</v>
      </c>
      <c r="E942" s="566" t="s">
        <v>237</v>
      </c>
      <c r="F942" s="566"/>
      <c r="G942" s="566"/>
      <c r="H942" s="566"/>
      <c r="I942" s="566"/>
      <c r="J942" s="566">
        <v>19.7</v>
      </c>
      <c r="K942" s="566">
        <v>0</v>
      </c>
    </row>
    <row r="943" spans="1:11" x14ac:dyDescent="0.2">
      <c r="A943" s="566" t="s">
        <v>1152</v>
      </c>
      <c r="B943" s="566" t="s">
        <v>1113</v>
      </c>
      <c r="C943" s="566"/>
      <c r="D943" s="566"/>
      <c r="E943" s="566"/>
      <c r="F943" s="566"/>
      <c r="G943" s="566"/>
      <c r="H943" s="566">
        <v>2.23</v>
      </c>
      <c r="I943" s="566"/>
      <c r="J943" s="566"/>
      <c r="K943" s="566"/>
    </row>
    <row r="944" spans="1:11" x14ac:dyDescent="0.2">
      <c r="A944" s="566"/>
      <c r="B944" s="566"/>
      <c r="C944" s="566"/>
      <c r="D944" s="566" t="s">
        <v>1153</v>
      </c>
      <c r="E944" s="566" t="s">
        <v>237</v>
      </c>
      <c r="F944" s="566"/>
      <c r="G944" s="566"/>
      <c r="H944" s="566"/>
      <c r="I944" s="566"/>
      <c r="J944" s="566">
        <v>15.55</v>
      </c>
      <c r="K944" s="566">
        <v>0</v>
      </c>
    </row>
    <row r="945" spans="1:11" x14ac:dyDescent="0.2">
      <c r="A945" s="566" t="s">
        <v>1154</v>
      </c>
      <c r="B945" s="566" t="s">
        <v>551</v>
      </c>
      <c r="C945" s="566"/>
      <c r="D945" s="566"/>
      <c r="E945" s="566"/>
      <c r="F945" s="566"/>
      <c r="G945" s="566"/>
      <c r="H945" s="566">
        <v>0.88</v>
      </c>
      <c r="I945" s="566"/>
      <c r="J945" s="566"/>
      <c r="K945" s="566"/>
    </row>
    <row r="946" spans="1:11" x14ac:dyDescent="0.2">
      <c r="A946" s="566"/>
      <c r="B946" s="566"/>
      <c r="C946" s="566"/>
      <c r="D946" s="566" t="s">
        <v>397</v>
      </c>
      <c r="E946" s="566" t="s">
        <v>344</v>
      </c>
      <c r="F946" s="566"/>
      <c r="G946" s="566"/>
      <c r="H946" s="566"/>
      <c r="I946" s="566"/>
      <c r="J946" s="566">
        <v>4.5</v>
      </c>
      <c r="K946" s="566">
        <v>1.53</v>
      </c>
    </row>
    <row r="947" spans="1:11" x14ac:dyDescent="0.2">
      <c r="A947" s="566" t="s">
        <v>1155</v>
      </c>
      <c r="B947" s="566" t="s">
        <v>231</v>
      </c>
      <c r="C947" s="566" t="s">
        <v>299</v>
      </c>
      <c r="D947" s="566"/>
      <c r="E947" s="566"/>
      <c r="F947" s="566"/>
      <c r="G947" s="566"/>
      <c r="H947" s="566">
        <v>0.02</v>
      </c>
      <c r="I947" s="566">
        <v>0.46</v>
      </c>
      <c r="J947" s="566"/>
      <c r="K947" s="566"/>
    </row>
    <row r="948" spans="1:11" x14ac:dyDescent="0.2">
      <c r="A948" s="566"/>
      <c r="B948" s="566"/>
      <c r="C948" s="566"/>
      <c r="D948" s="566" t="s">
        <v>336</v>
      </c>
      <c r="E948" s="566" t="s">
        <v>494</v>
      </c>
      <c r="F948" s="566"/>
      <c r="G948" s="566"/>
      <c r="H948" s="566"/>
      <c r="I948" s="566"/>
      <c r="J948" s="566">
        <v>1.3</v>
      </c>
      <c r="K948" s="566">
        <v>3.25</v>
      </c>
    </row>
    <row r="949" spans="1:11" x14ac:dyDescent="0.2">
      <c r="A949" s="566" t="s">
        <v>1156</v>
      </c>
      <c r="B949" s="566" t="s">
        <v>327</v>
      </c>
      <c r="C949" s="566" t="s">
        <v>287</v>
      </c>
      <c r="D949" s="566"/>
      <c r="E949" s="566"/>
      <c r="F949" s="566"/>
      <c r="G949" s="566"/>
      <c r="H949" s="566">
        <v>0.24</v>
      </c>
      <c r="I949" s="566">
        <v>0.19</v>
      </c>
      <c r="J949" s="566"/>
      <c r="K949" s="566"/>
    </row>
    <row r="950" spans="1:11" x14ac:dyDescent="0.2">
      <c r="A950" s="566"/>
      <c r="B950" s="566"/>
      <c r="C950" s="566"/>
      <c r="D950" s="566" t="s">
        <v>226</v>
      </c>
      <c r="E950" s="566" t="s">
        <v>473</v>
      </c>
      <c r="F950" s="566"/>
      <c r="G950" s="566"/>
      <c r="H950" s="566"/>
      <c r="I950" s="566"/>
      <c r="J950" s="566">
        <v>1.4</v>
      </c>
      <c r="K950" s="566">
        <v>5.45</v>
      </c>
    </row>
    <row r="951" spans="1:11" x14ac:dyDescent="0.2">
      <c r="A951" s="566" t="s">
        <v>1157</v>
      </c>
      <c r="B951" s="566" t="s">
        <v>244</v>
      </c>
      <c r="C951" s="566" t="s">
        <v>556</v>
      </c>
      <c r="D951" s="566"/>
      <c r="E951" s="566"/>
      <c r="F951" s="566"/>
      <c r="G951" s="566"/>
      <c r="H951" s="566">
        <v>0.04</v>
      </c>
      <c r="I951" s="566">
        <v>0.9</v>
      </c>
      <c r="J951" s="566"/>
      <c r="K951" s="566"/>
    </row>
    <row r="952" spans="1:11" x14ac:dyDescent="0.2">
      <c r="A952" s="566"/>
      <c r="B952" s="566"/>
      <c r="C952" s="566"/>
      <c r="D952" s="566" t="s">
        <v>241</v>
      </c>
      <c r="E952" s="566" t="s">
        <v>1158</v>
      </c>
      <c r="F952" s="566"/>
      <c r="G952" s="566"/>
      <c r="H952" s="566"/>
      <c r="I952" s="566"/>
      <c r="J952" s="566">
        <v>0.13</v>
      </c>
      <c r="K952" s="566">
        <v>12.25</v>
      </c>
    </row>
    <row r="953" spans="1:11" x14ac:dyDescent="0.2">
      <c r="A953" s="566" t="s">
        <v>1159</v>
      </c>
      <c r="B953" s="566"/>
      <c r="C953" s="566" t="s">
        <v>467</v>
      </c>
      <c r="D953" s="566"/>
      <c r="E953" s="566"/>
      <c r="F953" s="566"/>
      <c r="G953" s="566"/>
      <c r="H953" s="566"/>
      <c r="I953" s="566">
        <v>1.55</v>
      </c>
      <c r="J953" s="566"/>
      <c r="K953" s="566"/>
    </row>
    <row r="954" spans="1:11" x14ac:dyDescent="0.2">
      <c r="A954" s="566"/>
      <c r="B954" s="566"/>
      <c r="C954" s="566"/>
      <c r="D954" s="566" t="s">
        <v>237</v>
      </c>
      <c r="E954" s="566" t="s">
        <v>1160</v>
      </c>
      <c r="F954" s="566"/>
      <c r="G954" s="566"/>
      <c r="H954" s="566"/>
      <c r="I954" s="566"/>
      <c r="J954" s="566">
        <v>0</v>
      </c>
      <c r="K954" s="566">
        <v>13.4</v>
      </c>
    </row>
    <row r="955" spans="1:11" x14ac:dyDescent="0.2">
      <c r="A955" s="566" t="s">
        <v>1161</v>
      </c>
      <c r="B955" s="566"/>
      <c r="C955" s="566" t="s">
        <v>69</v>
      </c>
      <c r="D955" s="566"/>
      <c r="E955" s="566"/>
      <c r="F955" s="566"/>
      <c r="G955" s="566"/>
      <c r="H955" s="566"/>
      <c r="I955" s="566">
        <v>1.1299999999999999</v>
      </c>
      <c r="J955" s="566"/>
      <c r="K955" s="566"/>
    </row>
    <row r="956" spans="1:11" x14ac:dyDescent="0.2">
      <c r="A956" s="566"/>
      <c r="B956" s="566"/>
      <c r="C956" s="566"/>
      <c r="D956" s="566" t="s">
        <v>248</v>
      </c>
      <c r="E956" s="566" t="s">
        <v>1162</v>
      </c>
      <c r="F956" s="566"/>
      <c r="G956" s="566"/>
      <c r="H956" s="566"/>
      <c r="I956" s="566"/>
      <c r="J956" s="566">
        <v>0.03</v>
      </c>
      <c r="K956" s="566">
        <v>15.8</v>
      </c>
    </row>
    <row r="957" spans="1:11" x14ac:dyDescent="0.2">
      <c r="A957" s="566" t="s">
        <v>1163</v>
      </c>
      <c r="B957" s="566" t="s">
        <v>267</v>
      </c>
      <c r="C957" s="566" t="s">
        <v>920</v>
      </c>
      <c r="D957" s="566"/>
      <c r="E957" s="566"/>
      <c r="F957" s="566"/>
      <c r="G957" s="566"/>
      <c r="H957" s="566">
        <v>0.01</v>
      </c>
      <c r="I957" s="566">
        <v>2.0299999999999998</v>
      </c>
      <c r="J957" s="566"/>
      <c r="K957" s="566"/>
    </row>
    <row r="958" spans="1:11" x14ac:dyDescent="0.2">
      <c r="A958" s="566"/>
      <c r="B958" s="566"/>
      <c r="C958" s="566"/>
      <c r="D958" s="566" t="s">
        <v>243</v>
      </c>
      <c r="E958" s="566" t="s">
        <v>1164</v>
      </c>
      <c r="F958" s="566"/>
      <c r="G958" s="566"/>
      <c r="H958" s="566"/>
      <c r="I958" s="566"/>
      <c r="J958" s="566">
        <v>0.2</v>
      </c>
      <c r="K958" s="566">
        <v>18.399999999999999</v>
      </c>
    </row>
    <row r="959" spans="1:11" x14ac:dyDescent="0.2">
      <c r="A959" s="566" t="s">
        <v>1165</v>
      </c>
      <c r="B959" s="566" t="s">
        <v>248</v>
      </c>
      <c r="C959" s="566" t="s">
        <v>365</v>
      </c>
      <c r="D959" s="566"/>
      <c r="E959" s="566"/>
      <c r="F959" s="566"/>
      <c r="G959" s="566"/>
      <c r="H959" s="566">
        <v>0.03</v>
      </c>
      <c r="I959" s="566">
        <v>1.65</v>
      </c>
      <c r="J959" s="566"/>
      <c r="K959" s="566"/>
    </row>
    <row r="960" spans="1:11" x14ac:dyDescent="0.2">
      <c r="A960" s="566"/>
      <c r="B960" s="566"/>
      <c r="C960" s="566"/>
      <c r="D960" s="566" t="s">
        <v>227</v>
      </c>
      <c r="E960" s="566" t="s">
        <v>825</v>
      </c>
      <c r="F960" s="566"/>
      <c r="G960" s="566"/>
      <c r="H960" s="566"/>
      <c r="I960" s="566"/>
      <c r="J960" s="566">
        <v>0.1</v>
      </c>
      <c r="K960" s="566">
        <v>15.5</v>
      </c>
    </row>
    <row r="961" spans="1:11" x14ac:dyDescent="0.2">
      <c r="A961" s="566" t="s">
        <v>1166</v>
      </c>
      <c r="B961" s="566"/>
      <c r="C961" s="566" t="s">
        <v>368</v>
      </c>
      <c r="D961" s="566"/>
      <c r="E961" s="566"/>
      <c r="F961" s="566"/>
      <c r="G961" s="566"/>
      <c r="H961" s="566"/>
      <c r="I961" s="566">
        <v>1.45</v>
      </c>
      <c r="J961" s="566"/>
      <c r="K961" s="566"/>
    </row>
    <row r="962" spans="1:11" x14ac:dyDescent="0.2">
      <c r="A962" s="566"/>
      <c r="B962" s="566"/>
      <c r="C962" s="566"/>
      <c r="D962" s="566" t="s">
        <v>237</v>
      </c>
      <c r="E962" s="566" t="s">
        <v>916</v>
      </c>
      <c r="F962" s="566"/>
      <c r="G962" s="566"/>
      <c r="H962" s="566"/>
      <c r="I962" s="566"/>
      <c r="J962" s="566">
        <v>0</v>
      </c>
      <c r="K962" s="566">
        <v>9.5500000000000007</v>
      </c>
    </row>
    <row r="963" spans="1:11" x14ac:dyDescent="0.2">
      <c r="A963" s="566" t="s">
        <v>1167</v>
      </c>
      <c r="B963" s="566"/>
      <c r="C963" s="566" t="s">
        <v>299</v>
      </c>
      <c r="D963" s="566"/>
      <c r="E963" s="566"/>
      <c r="F963" s="566"/>
      <c r="G963" s="566"/>
      <c r="H963" s="566"/>
      <c r="I963" s="566">
        <v>0.46</v>
      </c>
      <c r="J963" s="566"/>
      <c r="K963" s="566"/>
    </row>
    <row r="964" spans="1:11" x14ac:dyDescent="0.2">
      <c r="A964" s="566"/>
      <c r="B964" s="566"/>
      <c r="C964" s="566"/>
      <c r="D964" s="566" t="s">
        <v>237</v>
      </c>
      <c r="E964" s="566" t="s">
        <v>802</v>
      </c>
      <c r="F964" s="566"/>
      <c r="G964" s="566"/>
      <c r="H964" s="566"/>
      <c r="I964" s="566"/>
      <c r="J964" s="566">
        <v>0</v>
      </c>
      <c r="K964" s="566">
        <v>5.25</v>
      </c>
    </row>
    <row r="965" spans="1:11" x14ac:dyDescent="0.2">
      <c r="A965" s="566" t="s">
        <v>1168</v>
      </c>
      <c r="B965" s="566"/>
      <c r="C965" s="566" t="s">
        <v>578</v>
      </c>
      <c r="D965" s="566"/>
      <c r="E965" s="566"/>
      <c r="F965" s="566"/>
      <c r="G965" s="566"/>
      <c r="H965" s="566"/>
      <c r="I965" s="566">
        <v>0.59</v>
      </c>
      <c r="J965" s="566"/>
      <c r="K965" s="566"/>
    </row>
    <row r="966" spans="1:11" x14ac:dyDescent="0.2">
      <c r="A966" s="566"/>
      <c r="B966" s="566"/>
      <c r="C966" s="566"/>
      <c r="D966" s="566" t="s">
        <v>237</v>
      </c>
      <c r="E966" s="566" t="s">
        <v>385</v>
      </c>
      <c r="F966" s="566"/>
      <c r="G966" s="566"/>
      <c r="H966" s="566"/>
      <c r="I966" s="566"/>
      <c r="J966" s="566">
        <v>0</v>
      </c>
      <c r="K966" s="566">
        <v>6.8</v>
      </c>
    </row>
    <row r="967" spans="1:11" x14ac:dyDescent="0.2">
      <c r="A967" s="566" t="s">
        <v>1169</v>
      </c>
      <c r="B967" s="566"/>
      <c r="C967" s="566" t="s">
        <v>273</v>
      </c>
      <c r="D967" s="566"/>
      <c r="E967" s="566"/>
      <c r="F967" s="566"/>
      <c r="G967" s="566"/>
      <c r="H967" s="566"/>
      <c r="I967" s="566">
        <v>0.77</v>
      </c>
      <c r="J967" s="566"/>
      <c r="K967" s="566"/>
    </row>
    <row r="968" spans="1:11" x14ac:dyDescent="0.2">
      <c r="A968" s="566"/>
      <c r="B968" s="566"/>
      <c r="C968" s="566"/>
      <c r="D968" s="566" t="s">
        <v>237</v>
      </c>
      <c r="E968" s="566" t="s">
        <v>476</v>
      </c>
      <c r="F968" s="566"/>
      <c r="G968" s="566"/>
      <c r="H968" s="566"/>
      <c r="I968" s="566"/>
      <c r="J968" s="566">
        <v>0</v>
      </c>
      <c r="K968" s="566">
        <v>6.6</v>
      </c>
    </row>
    <row r="969" spans="1:11" x14ac:dyDescent="0.2">
      <c r="A969" s="566" t="s">
        <v>1170</v>
      </c>
      <c r="B969" s="566"/>
      <c r="C969" s="566" t="s">
        <v>306</v>
      </c>
      <c r="D969" s="566"/>
      <c r="E969" s="566"/>
      <c r="F969" s="566"/>
      <c r="G969" s="566"/>
      <c r="H969" s="566"/>
      <c r="I969" s="566">
        <v>0.55000000000000004</v>
      </c>
      <c r="J969" s="566"/>
      <c r="K969" s="566"/>
    </row>
    <row r="970" spans="1:11" x14ac:dyDescent="0.2">
      <c r="A970" s="566"/>
      <c r="B970" s="566"/>
      <c r="C970" s="566"/>
      <c r="D970" s="566" t="s">
        <v>699</v>
      </c>
      <c r="E970" s="566" t="s">
        <v>303</v>
      </c>
      <c r="F970" s="566"/>
      <c r="G970" s="566"/>
      <c r="H970" s="566"/>
      <c r="I970" s="566"/>
      <c r="J970" s="566">
        <v>3.8</v>
      </c>
      <c r="K970" s="566">
        <v>1.83</v>
      </c>
    </row>
    <row r="971" spans="1:11" x14ac:dyDescent="0.2">
      <c r="A971" s="566" t="s">
        <v>1171</v>
      </c>
      <c r="B971" s="566" t="s">
        <v>71</v>
      </c>
      <c r="C971" s="566"/>
      <c r="D971" s="566"/>
      <c r="E971" s="566"/>
      <c r="F971" s="566"/>
      <c r="G971" s="566"/>
      <c r="H971" s="566">
        <v>1.1399999999999999</v>
      </c>
      <c r="I971" s="566"/>
      <c r="J971" s="566"/>
      <c r="K971" s="566"/>
    </row>
    <row r="972" spans="1:11" x14ac:dyDescent="0.2">
      <c r="A972" s="566"/>
      <c r="B972" s="566"/>
      <c r="C972" s="566"/>
      <c r="D972" s="566" t="s">
        <v>379</v>
      </c>
      <c r="E972" s="566" t="s">
        <v>375</v>
      </c>
      <c r="F972" s="566"/>
      <c r="G972" s="566"/>
      <c r="H972" s="566"/>
      <c r="I972" s="566"/>
      <c r="J972" s="566">
        <v>5.95</v>
      </c>
      <c r="K972" s="566">
        <v>0.27</v>
      </c>
    </row>
    <row r="973" spans="1:11" x14ac:dyDescent="0.2">
      <c r="A973" s="566" t="s">
        <v>1172</v>
      </c>
      <c r="B973" s="566" t="s">
        <v>455</v>
      </c>
      <c r="C973" s="566" t="s">
        <v>378</v>
      </c>
      <c r="D973" s="566"/>
      <c r="E973" s="566"/>
      <c r="F973" s="566"/>
      <c r="G973" s="566"/>
      <c r="H973" s="566">
        <v>0.05</v>
      </c>
      <c r="I973" s="566">
        <v>0.08</v>
      </c>
      <c r="J973" s="566"/>
      <c r="K973" s="566"/>
    </row>
    <row r="974" spans="1:11" x14ac:dyDescent="0.2">
      <c r="A974" s="566"/>
      <c r="B974" s="566"/>
      <c r="C974" s="566"/>
      <c r="D974" s="566" t="s">
        <v>694</v>
      </c>
      <c r="E974" s="566" t="s">
        <v>407</v>
      </c>
      <c r="F974" s="566"/>
      <c r="G974" s="566"/>
      <c r="H974" s="566"/>
      <c r="I974" s="566"/>
      <c r="J974" s="566">
        <v>1.95</v>
      </c>
      <c r="K974" s="566">
        <v>3.45</v>
      </c>
    </row>
    <row r="975" spans="1:11" x14ac:dyDescent="0.2">
      <c r="A975" s="566" t="s">
        <v>1173</v>
      </c>
      <c r="B975" s="566" t="s">
        <v>252</v>
      </c>
      <c r="C975" s="566" t="s">
        <v>291</v>
      </c>
      <c r="D975" s="566"/>
      <c r="E975" s="566"/>
      <c r="F975" s="566"/>
      <c r="G975" s="566"/>
      <c r="H975" s="566">
        <v>0.34</v>
      </c>
      <c r="I975" s="566">
        <v>0.61</v>
      </c>
      <c r="J975" s="566"/>
      <c r="K975" s="566"/>
    </row>
    <row r="976" spans="1:11" x14ac:dyDescent="0.2">
      <c r="A976" s="566"/>
      <c r="B976" s="566"/>
      <c r="C976" s="566"/>
      <c r="D976" s="566" t="s">
        <v>525</v>
      </c>
      <c r="E976" s="566" t="s">
        <v>476</v>
      </c>
      <c r="F976" s="566"/>
      <c r="G976" s="566"/>
      <c r="H976" s="566"/>
      <c r="I976" s="566"/>
      <c r="J976" s="566">
        <v>2.15</v>
      </c>
      <c r="K976" s="566">
        <v>6.6</v>
      </c>
    </row>
    <row r="977" spans="1:11" x14ac:dyDescent="0.2">
      <c r="A977" s="566" t="s">
        <v>1174</v>
      </c>
      <c r="B977" s="566" t="s">
        <v>468</v>
      </c>
      <c r="C977" s="566" t="s">
        <v>642</v>
      </c>
      <c r="D977" s="566"/>
      <c r="E977" s="566"/>
      <c r="F977" s="566"/>
      <c r="G977" s="566"/>
      <c r="H977" s="566">
        <v>0.09</v>
      </c>
      <c r="I977" s="566">
        <v>0.71</v>
      </c>
      <c r="J977" s="566"/>
      <c r="K977" s="566"/>
    </row>
    <row r="978" spans="1:11" x14ac:dyDescent="0.2">
      <c r="A978" s="566"/>
      <c r="B978" s="566"/>
      <c r="C978" s="566"/>
      <c r="D978" s="566" t="s">
        <v>452</v>
      </c>
      <c r="E978" s="566" t="s">
        <v>937</v>
      </c>
      <c r="F978" s="566"/>
      <c r="G978" s="566"/>
      <c r="H978" s="566"/>
      <c r="I978" s="566"/>
      <c r="J978" s="566">
        <v>0.3</v>
      </c>
      <c r="K978" s="566">
        <v>10.4</v>
      </c>
    </row>
    <row r="979" spans="1:11" x14ac:dyDescent="0.2">
      <c r="A979" s="566" t="s">
        <v>1175</v>
      </c>
      <c r="B979" s="566"/>
      <c r="C979" s="566" t="s">
        <v>603</v>
      </c>
      <c r="D979" s="566"/>
      <c r="E979" s="566"/>
      <c r="F979" s="566"/>
      <c r="G979" s="566"/>
      <c r="H979" s="566"/>
      <c r="I979" s="566">
        <v>1.37</v>
      </c>
      <c r="J979" s="566"/>
      <c r="K979" s="566"/>
    </row>
    <row r="980" spans="1:11" x14ac:dyDescent="0.2">
      <c r="A980" s="566"/>
      <c r="B980" s="566"/>
      <c r="C980" s="566"/>
      <c r="D980" s="566" t="s">
        <v>384</v>
      </c>
      <c r="E980" s="566" t="s">
        <v>637</v>
      </c>
      <c r="F980" s="566"/>
      <c r="G980" s="566"/>
      <c r="H980" s="566"/>
      <c r="I980" s="566"/>
      <c r="J980" s="566">
        <v>0.56999999999999995</v>
      </c>
      <c r="K980" s="566">
        <v>12</v>
      </c>
    </row>
    <row r="981" spans="1:11" x14ac:dyDescent="0.2">
      <c r="A981" s="566" t="s">
        <v>1176</v>
      </c>
      <c r="B981" s="566" t="s">
        <v>352</v>
      </c>
      <c r="C981" s="566" t="s">
        <v>612</v>
      </c>
      <c r="D981" s="566"/>
      <c r="E981" s="566"/>
      <c r="F981" s="566"/>
      <c r="G981" s="566"/>
      <c r="H981" s="566">
        <v>0.17</v>
      </c>
      <c r="I981" s="566">
        <v>1.03</v>
      </c>
      <c r="J981" s="566"/>
      <c r="K981" s="566"/>
    </row>
    <row r="982" spans="1:11" x14ac:dyDescent="0.2">
      <c r="A982" s="566"/>
      <c r="B982" s="566"/>
      <c r="C982" s="566"/>
      <c r="D982" s="566" t="s">
        <v>384</v>
      </c>
      <c r="E982" s="566" t="s">
        <v>1177</v>
      </c>
      <c r="F982" s="566"/>
      <c r="G982" s="566"/>
      <c r="H982" s="566"/>
      <c r="I982" s="566"/>
      <c r="J982" s="566">
        <v>0.56999999999999995</v>
      </c>
      <c r="K982" s="566">
        <v>11.5</v>
      </c>
    </row>
    <row r="983" spans="1:11" x14ac:dyDescent="0.2">
      <c r="A983" s="566" t="s">
        <v>1178</v>
      </c>
      <c r="B983" s="566"/>
      <c r="C983" s="566" t="s">
        <v>804</v>
      </c>
      <c r="D983" s="566"/>
      <c r="E983" s="566"/>
      <c r="F983" s="566"/>
      <c r="G983" s="566"/>
      <c r="H983" s="566"/>
      <c r="I983" s="566">
        <v>1.27</v>
      </c>
      <c r="J983" s="566"/>
      <c r="K983" s="566"/>
    </row>
    <row r="984" spans="1:11" x14ac:dyDescent="0.2">
      <c r="A984" s="566"/>
      <c r="B984" s="566"/>
      <c r="C984" s="566"/>
      <c r="D984" s="566" t="s">
        <v>1179</v>
      </c>
      <c r="E984" s="566" t="s">
        <v>1086</v>
      </c>
      <c r="F984" s="566"/>
      <c r="G984" s="566"/>
      <c r="H984" s="566"/>
      <c r="I984" s="566"/>
      <c r="J984" s="566">
        <v>3.43</v>
      </c>
      <c r="K984" s="566">
        <v>6.4</v>
      </c>
    </row>
    <row r="985" spans="1:11" x14ac:dyDescent="0.2">
      <c r="A985" s="566" t="s">
        <v>1180</v>
      </c>
      <c r="B985" s="566" t="s">
        <v>612</v>
      </c>
      <c r="C985" s="566" t="s">
        <v>267</v>
      </c>
      <c r="D985" s="566"/>
      <c r="E985" s="566"/>
      <c r="F985" s="566"/>
      <c r="G985" s="566"/>
      <c r="H985" s="566">
        <v>1.03</v>
      </c>
      <c r="I985" s="566">
        <v>0.01</v>
      </c>
      <c r="J985" s="566"/>
      <c r="K985" s="566"/>
    </row>
    <row r="986" spans="1:11" x14ac:dyDescent="0.2">
      <c r="A986" s="566"/>
      <c r="B986" s="566"/>
      <c r="C986" s="566"/>
      <c r="D986" s="566" t="s">
        <v>253</v>
      </c>
      <c r="E986" s="566" t="s">
        <v>509</v>
      </c>
      <c r="F986" s="566"/>
      <c r="G986" s="566"/>
      <c r="H986" s="566"/>
      <c r="I986" s="566"/>
      <c r="J986" s="566">
        <v>5.5</v>
      </c>
      <c r="K986" s="566">
        <v>4.2</v>
      </c>
    </row>
    <row r="987" spans="1:11" x14ac:dyDescent="0.2">
      <c r="A987" s="566" t="s">
        <v>1181</v>
      </c>
      <c r="B987" s="566" t="s">
        <v>233</v>
      </c>
      <c r="C987" s="566" t="s">
        <v>589</v>
      </c>
      <c r="D987" s="566"/>
      <c r="E987" s="566"/>
      <c r="F987" s="566"/>
      <c r="G987" s="566"/>
      <c r="H987" s="566">
        <v>7.0000000000000007E-2</v>
      </c>
      <c r="I987" s="566">
        <v>0.83</v>
      </c>
      <c r="J987" s="566"/>
      <c r="K987" s="566"/>
    </row>
    <row r="988" spans="1:11" x14ac:dyDescent="0.2">
      <c r="A988" s="566"/>
      <c r="B988" s="566"/>
      <c r="C988" s="566"/>
      <c r="D988" s="566" t="s">
        <v>655</v>
      </c>
      <c r="E988" s="566" t="s">
        <v>952</v>
      </c>
      <c r="F988" s="566"/>
      <c r="G988" s="566"/>
      <c r="H988" s="566"/>
      <c r="I988" s="566"/>
      <c r="J988" s="566">
        <v>1.5</v>
      </c>
      <c r="K988" s="566">
        <v>5.2</v>
      </c>
    </row>
    <row r="989" spans="1:11" x14ac:dyDescent="0.2">
      <c r="A989" s="566" t="s">
        <v>1182</v>
      </c>
      <c r="B989" s="566" t="s">
        <v>224</v>
      </c>
      <c r="C989" s="566" t="s">
        <v>394</v>
      </c>
      <c r="D989" s="566"/>
      <c r="E989" s="566"/>
      <c r="F989" s="566"/>
      <c r="G989" s="566"/>
      <c r="H989" s="566">
        <v>0.23</v>
      </c>
      <c r="I989" s="566">
        <v>0.21</v>
      </c>
      <c r="J989" s="566"/>
      <c r="K989" s="566"/>
    </row>
    <row r="990" spans="1:11" x14ac:dyDescent="0.2">
      <c r="A990" s="566"/>
      <c r="B990" s="566"/>
      <c r="C990" s="566"/>
      <c r="D990" s="566" t="s">
        <v>548</v>
      </c>
      <c r="E990" s="566" t="s">
        <v>269</v>
      </c>
      <c r="F990" s="566"/>
      <c r="G990" s="566"/>
      <c r="H990" s="566"/>
      <c r="I990" s="566"/>
      <c r="J990" s="566">
        <v>4.5999999999999996</v>
      </c>
      <c r="K990" s="566">
        <v>1.2</v>
      </c>
    </row>
    <row r="991" spans="1:11" x14ac:dyDescent="0.2">
      <c r="A991" s="566" t="s">
        <v>1183</v>
      </c>
      <c r="B991" s="566" t="s">
        <v>493</v>
      </c>
      <c r="C991" s="566" t="s">
        <v>248</v>
      </c>
      <c r="D991" s="566"/>
      <c r="E991" s="566"/>
      <c r="F991" s="566"/>
      <c r="G991" s="566"/>
      <c r="H991" s="566">
        <v>0.69</v>
      </c>
      <c r="I991" s="566">
        <v>0.03</v>
      </c>
      <c r="J991" s="566"/>
      <c r="K991" s="566"/>
    </row>
    <row r="992" spans="1:11" x14ac:dyDescent="0.2">
      <c r="A992" s="566"/>
      <c r="B992" s="566"/>
      <c r="C992" s="566"/>
      <c r="D992" s="566" t="s">
        <v>1003</v>
      </c>
      <c r="E992" s="566" t="s">
        <v>655</v>
      </c>
      <c r="F992" s="566"/>
      <c r="G992" s="566"/>
      <c r="H992" s="566"/>
      <c r="I992" s="566"/>
      <c r="J992" s="566">
        <v>7.9</v>
      </c>
      <c r="K992" s="566">
        <v>1.5</v>
      </c>
    </row>
    <row r="993" spans="1:11" x14ac:dyDescent="0.2">
      <c r="A993" s="566" t="s">
        <v>1184</v>
      </c>
      <c r="B993" s="566" t="s">
        <v>633</v>
      </c>
      <c r="C993" s="566" t="s">
        <v>375</v>
      </c>
      <c r="D993" s="566"/>
      <c r="E993" s="566"/>
      <c r="F993" s="566"/>
      <c r="G993" s="566"/>
      <c r="H993" s="566">
        <v>0.89</v>
      </c>
      <c r="I993" s="566">
        <v>0.27</v>
      </c>
      <c r="J993" s="566"/>
      <c r="K993" s="566"/>
    </row>
    <row r="994" spans="1:11" x14ac:dyDescent="0.2">
      <c r="A994" s="566"/>
      <c r="B994" s="566"/>
      <c r="C994" s="566"/>
      <c r="D994" s="566" t="s">
        <v>802</v>
      </c>
      <c r="E994" s="566" t="s">
        <v>977</v>
      </c>
      <c r="F994" s="566"/>
      <c r="G994" s="566"/>
      <c r="H994" s="566"/>
      <c r="I994" s="566"/>
      <c r="J994" s="566">
        <v>5.25</v>
      </c>
      <c r="K994" s="566">
        <v>8.35</v>
      </c>
    </row>
    <row r="995" spans="1:11" x14ac:dyDescent="0.2">
      <c r="A995" s="566" t="s">
        <v>1185</v>
      </c>
      <c r="B995" s="566" t="s">
        <v>367</v>
      </c>
      <c r="C995" s="566" t="s">
        <v>226</v>
      </c>
      <c r="D995" s="566"/>
      <c r="E995" s="566"/>
      <c r="F995" s="566"/>
      <c r="G995" s="566"/>
      <c r="H995" s="566">
        <v>0.16</v>
      </c>
      <c r="I995" s="566">
        <v>1.4</v>
      </c>
      <c r="J995" s="566"/>
      <c r="K995" s="566"/>
    </row>
    <row r="996" spans="1:11" x14ac:dyDescent="0.2">
      <c r="A996" s="566"/>
      <c r="B996" s="566"/>
      <c r="C996" s="566"/>
      <c r="D996" s="566" t="s">
        <v>898</v>
      </c>
      <c r="E996" s="566" t="s">
        <v>1186</v>
      </c>
      <c r="F996" s="566"/>
      <c r="G996" s="566"/>
      <c r="H996" s="566"/>
      <c r="I996" s="566"/>
      <c r="J996" s="566">
        <v>0.53</v>
      </c>
      <c r="K996" s="566">
        <v>20.95</v>
      </c>
    </row>
    <row r="997" spans="1:11" x14ac:dyDescent="0.2">
      <c r="A997" s="566" t="s">
        <v>1187</v>
      </c>
      <c r="B997" s="566"/>
      <c r="C997" s="566" t="s">
        <v>1188</v>
      </c>
      <c r="D997" s="566"/>
      <c r="E997" s="566"/>
      <c r="F997" s="566"/>
      <c r="G997" s="566"/>
      <c r="H997" s="566"/>
      <c r="I997" s="566">
        <v>2.79</v>
      </c>
      <c r="J997" s="566"/>
      <c r="K997" s="566"/>
    </row>
    <row r="998" spans="1:11" x14ac:dyDescent="0.2">
      <c r="A998" s="566"/>
      <c r="B998" s="566"/>
      <c r="C998" s="566"/>
      <c r="D998" s="566" t="s">
        <v>429</v>
      </c>
      <c r="E998" s="566" t="s">
        <v>629</v>
      </c>
      <c r="F998" s="566"/>
      <c r="G998" s="566"/>
      <c r="H998" s="566"/>
      <c r="I998" s="566"/>
      <c r="J998" s="566">
        <v>8.4</v>
      </c>
      <c r="K998" s="566">
        <v>9.3000000000000007</v>
      </c>
    </row>
    <row r="999" spans="1:11" x14ac:dyDescent="0.2">
      <c r="A999" s="566" t="s">
        <v>1189</v>
      </c>
      <c r="B999" s="566" t="s">
        <v>1190</v>
      </c>
      <c r="C999" s="566"/>
      <c r="D999" s="566"/>
      <c r="E999" s="566"/>
      <c r="F999" s="566"/>
      <c r="G999" s="566"/>
      <c r="H999" s="566">
        <v>2.52</v>
      </c>
      <c r="I999" s="566"/>
      <c r="J999" s="566"/>
      <c r="K999" s="566"/>
    </row>
    <row r="1000" spans="1:11" x14ac:dyDescent="0.2">
      <c r="A1000" s="566"/>
      <c r="B1000" s="566"/>
      <c r="C1000" s="566"/>
      <c r="D1000" s="566" t="s">
        <v>1191</v>
      </c>
      <c r="E1000" s="566" t="s">
        <v>237</v>
      </c>
      <c r="F1000" s="566"/>
      <c r="G1000" s="566"/>
      <c r="H1000" s="566"/>
      <c r="I1000" s="566"/>
      <c r="J1000" s="566">
        <v>33.549999999999997</v>
      </c>
      <c r="K1000" s="566">
        <v>0</v>
      </c>
    </row>
    <row r="1001" spans="1:11" x14ac:dyDescent="0.2">
      <c r="A1001" s="566" t="s">
        <v>1192</v>
      </c>
      <c r="B1001" s="566" t="s">
        <v>1193</v>
      </c>
      <c r="C1001" s="566"/>
      <c r="D1001" s="566"/>
      <c r="E1001" s="566"/>
      <c r="F1001" s="566"/>
      <c r="G1001" s="566"/>
      <c r="H1001" s="566">
        <v>4.1900000000000004</v>
      </c>
      <c r="I1001" s="566"/>
      <c r="J1001" s="566"/>
      <c r="K1001" s="566"/>
    </row>
    <row r="1002" spans="1:11" x14ac:dyDescent="0.2">
      <c r="A1002" s="566"/>
      <c r="B1002" s="566"/>
      <c r="C1002" s="566"/>
      <c r="D1002" s="566" t="s">
        <v>1194</v>
      </c>
      <c r="E1002" s="566" t="s">
        <v>421</v>
      </c>
      <c r="F1002" s="566"/>
      <c r="G1002" s="566"/>
      <c r="H1002" s="566"/>
      <c r="I1002" s="566"/>
      <c r="J1002" s="566">
        <v>23.75</v>
      </c>
      <c r="K1002" s="566">
        <v>1</v>
      </c>
    </row>
    <row r="1003" spans="1:11" x14ac:dyDescent="0.2">
      <c r="A1003" s="566" t="s">
        <v>1195</v>
      </c>
      <c r="B1003" s="566" t="s">
        <v>278</v>
      </c>
      <c r="C1003" s="566" t="s">
        <v>452</v>
      </c>
      <c r="D1003" s="566"/>
      <c r="E1003" s="566"/>
      <c r="F1003" s="566"/>
      <c r="G1003" s="566"/>
      <c r="H1003" s="566">
        <v>0.56000000000000005</v>
      </c>
      <c r="I1003" s="566">
        <v>0.3</v>
      </c>
      <c r="J1003" s="566"/>
      <c r="K1003" s="566"/>
    </row>
    <row r="1004" spans="1:11" x14ac:dyDescent="0.2">
      <c r="A1004" s="566"/>
      <c r="B1004" s="566"/>
      <c r="C1004" s="566"/>
      <c r="D1004" s="566" t="s">
        <v>1196</v>
      </c>
      <c r="E1004" s="566" t="s">
        <v>752</v>
      </c>
      <c r="F1004" s="566"/>
      <c r="G1004" s="566"/>
      <c r="H1004" s="566"/>
      <c r="I1004" s="566"/>
      <c r="J1004" s="566">
        <v>16.55</v>
      </c>
      <c r="K1004" s="566">
        <v>4.75</v>
      </c>
    </row>
    <row r="1005" spans="1:11" x14ac:dyDescent="0.2">
      <c r="A1005" s="566" t="s">
        <v>1197</v>
      </c>
      <c r="B1005" s="566" t="s">
        <v>865</v>
      </c>
      <c r="C1005" s="566" t="s">
        <v>332</v>
      </c>
      <c r="D1005" s="566"/>
      <c r="E1005" s="566"/>
      <c r="F1005" s="566"/>
      <c r="G1005" s="566"/>
      <c r="H1005" s="566">
        <v>2.75</v>
      </c>
      <c r="I1005" s="566">
        <v>0.65</v>
      </c>
      <c r="J1005" s="566"/>
      <c r="K1005" s="566"/>
    </row>
    <row r="1006" spans="1:11" x14ac:dyDescent="0.2">
      <c r="A1006" s="566"/>
      <c r="B1006" s="566"/>
      <c r="C1006" s="566"/>
      <c r="D1006" s="566" t="s">
        <v>876</v>
      </c>
      <c r="E1006" s="566" t="s">
        <v>646</v>
      </c>
      <c r="F1006" s="566"/>
      <c r="G1006" s="566"/>
      <c r="H1006" s="566"/>
      <c r="I1006" s="566"/>
      <c r="J1006" s="566">
        <v>14.65</v>
      </c>
      <c r="K1006" s="566">
        <v>6</v>
      </c>
    </row>
    <row r="1007" spans="1:11" x14ac:dyDescent="0.2">
      <c r="A1007" s="566" t="s">
        <v>1198</v>
      </c>
      <c r="B1007" s="566" t="s">
        <v>787</v>
      </c>
      <c r="C1007" s="566" t="s">
        <v>306</v>
      </c>
      <c r="D1007" s="566"/>
      <c r="E1007" s="566"/>
      <c r="F1007" s="566"/>
      <c r="G1007" s="566"/>
      <c r="H1007" s="566">
        <v>0.18</v>
      </c>
      <c r="I1007" s="566">
        <v>0.55000000000000004</v>
      </c>
      <c r="J1007" s="566"/>
      <c r="K1007" s="566"/>
    </row>
    <row r="1008" spans="1:11" x14ac:dyDescent="0.2">
      <c r="A1008" s="566"/>
      <c r="B1008" s="566"/>
      <c r="C1008" s="566"/>
      <c r="D1008" s="566" t="s">
        <v>790</v>
      </c>
      <c r="E1008" s="566" t="s">
        <v>303</v>
      </c>
      <c r="F1008" s="566"/>
      <c r="G1008" s="566"/>
      <c r="H1008" s="566"/>
      <c r="I1008" s="566"/>
      <c r="J1008" s="566">
        <v>13.5</v>
      </c>
      <c r="K1008" s="566">
        <v>1.83</v>
      </c>
    </row>
    <row r="1009" spans="1:11" x14ac:dyDescent="0.2">
      <c r="A1009" s="566" t="s">
        <v>1199</v>
      </c>
      <c r="B1009" s="566" t="s">
        <v>1190</v>
      </c>
      <c r="C1009" s="566"/>
      <c r="D1009" s="566"/>
      <c r="E1009" s="566"/>
      <c r="F1009" s="566"/>
      <c r="G1009" s="566"/>
      <c r="H1009" s="566">
        <v>2.52</v>
      </c>
      <c r="I1009" s="566"/>
      <c r="J1009" s="566"/>
      <c r="K1009" s="566"/>
    </row>
    <row r="1010" spans="1:11" x14ac:dyDescent="0.2">
      <c r="A1010" s="567"/>
      <c r="B1010" s="567"/>
      <c r="C1010" s="567"/>
      <c r="D1010" s="567" t="s">
        <v>1096</v>
      </c>
      <c r="E1010" s="567" t="s">
        <v>237</v>
      </c>
      <c r="F1010" s="567"/>
      <c r="G1010" s="567"/>
      <c r="H1010" s="567"/>
      <c r="I1010" s="567"/>
      <c r="J1010" s="567">
        <v>20.65</v>
      </c>
      <c r="K1010" s="567">
        <v>0</v>
      </c>
    </row>
    <row r="1011" spans="1:11" hidden="1" x14ac:dyDescent="0.2">
      <c r="A1011" s="566" t="s">
        <v>1200</v>
      </c>
      <c r="B1011" s="566" t="s">
        <v>1201</v>
      </c>
      <c r="C1011" s="566"/>
      <c r="D1011" s="566"/>
      <c r="E1011" s="566"/>
      <c r="F1011" s="566"/>
      <c r="G1011" s="566"/>
      <c r="H1011" s="566">
        <v>1.61</v>
      </c>
      <c r="I1011" s="566"/>
      <c r="J1011" s="566"/>
      <c r="K1011" s="566"/>
    </row>
    <row r="1012" spans="1:11" hidden="1" x14ac:dyDescent="0.2">
      <c r="A1012" s="566"/>
      <c r="B1012" s="566"/>
      <c r="C1012" s="566"/>
      <c r="D1012" s="566" t="s">
        <v>1202</v>
      </c>
      <c r="E1012" s="566" t="s">
        <v>248</v>
      </c>
      <c r="F1012" s="566"/>
      <c r="G1012" s="566"/>
      <c r="H1012" s="566"/>
      <c r="I1012" s="566"/>
      <c r="J1012" s="566">
        <v>15.75</v>
      </c>
      <c r="K1012" s="566">
        <v>0.03</v>
      </c>
    </row>
    <row r="1013" spans="1:11" hidden="1" x14ac:dyDescent="0.2">
      <c r="A1013" s="566" t="s">
        <v>1203</v>
      </c>
      <c r="B1013" s="566" t="s">
        <v>676</v>
      </c>
      <c r="C1013" s="566" t="s">
        <v>267</v>
      </c>
      <c r="D1013" s="566"/>
      <c r="E1013" s="566"/>
      <c r="F1013" s="566"/>
      <c r="G1013" s="566"/>
      <c r="H1013" s="566">
        <v>1.54</v>
      </c>
      <c r="I1013" s="566">
        <v>0.01</v>
      </c>
      <c r="J1013" s="566"/>
      <c r="K1013" s="566"/>
    </row>
    <row r="1014" spans="1:11" hidden="1" x14ac:dyDescent="0.2">
      <c r="A1014" s="566"/>
      <c r="B1014" s="566"/>
      <c r="C1014" s="566"/>
      <c r="D1014" s="566" t="s">
        <v>1204</v>
      </c>
      <c r="E1014" s="566" t="s">
        <v>1104</v>
      </c>
      <c r="F1014" s="566"/>
      <c r="G1014" s="566"/>
      <c r="H1014" s="566"/>
      <c r="I1014" s="566"/>
      <c r="J1014" s="566">
        <v>5.13</v>
      </c>
      <c r="K1014" s="566">
        <v>8.9</v>
      </c>
    </row>
    <row r="1015" spans="1:11" hidden="1" x14ac:dyDescent="0.2">
      <c r="A1015" s="566" t="s">
        <v>1205</v>
      </c>
      <c r="B1015" s="566"/>
      <c r="C1015" s="566" t="s">
        <v>636</v>
      </c>
      <c r="D1015" s="566"/>
      <c r="E1015" s="566"/>
      <c r="F1015" s="566"/>
      <c r="G1015" s="566"/>
      <c r="H1015" s="566"/>
      <c r="I1015" s="566">
        <v>1.77</v>
      </c>
      <c r="J1015" s="566"/>
      <c r="K1015" s="566"/>
    </row>
    <row r="1016" spans="1:11" hidden="1" x14ac:dyDescent="0.2">
      <c r="A1016" s="566"/>
      <c r="B1016" s="566"/>
      <c r="C1016" s="566"/>
      <c r="D1016" s="566" t="s">
        <v>237</v>
      </c>
      <c r="E1016" s="566" t="s">
        <v>1206</v>
      </c>
      <c r="F1016" s="566"/>
      <c r="G1016" s="566"/>
      <c r="H1016" s="566"/>
      <c r="I1016" s="566"/>
      <c r="J1016" s="566">
        <v>0</v>
      </c>
      <c r="K1016" s="566">
        <v>17.75</v>
      </c>
    </row>
    <row r="1017" spans="1:11" hidden="1" x14ac:dyDescent="0.2">
      <c r="A1017" s="566" t="s">
        <v>1207</v>
      </c>
      <c r="B1017" s="566"/>
      <c r="C1017" s="566" t="s">
        <v>1208</v>
      </c>
      <c r="D1017" s="566"/>
      <c r="E1017" s="566"/>
      <c r="F1017" s="566"/>
      <c r="G1017" s="566"/>
      <c r="H1017" s="566"/>
      <c r="I1017" s="566">
        <v>1.78</v>
      </c>
      <c r="J1017" s="566"/>
      <c r="K1017" s="566"/>
    </row>
    <row r="1018" spans="1:11" hidden="1" x14ac:dyDescent="0.2">
      <c r="A1018" s="566"/>
      <c r="B1018" s="566"/>
      <c r="C1018" s="566"/>
      <c r="D1018" s="566" t="s">
        <v>357</v>
      </c>
      <c r="E1018" s="566" t="s">
        <v>1209</v>
      </c>
      <c r="F1018" s="566"/>
      <c r="G1018" s="566"/>
      <c r="H1018" s="566"/>
      <c r="I1018" s="566"/>
      <c r="J1018" s="566">
        <v>0.47</v>
      </c>
      <c r="K1018" s="566">
        <v>14.45</v>
      </c>
    </row>
    <row r="1019" spans="1:11" hidden="1" x14ac:dyDescent="0.2">
      <c r="A1019" s="566" t="s">
        <v>1210</v>
      </c>
      <c r="B1019" s="566" t="s">
        <v>541</v>
      </c>
      <c r="C1019" s="566" t="s">
        <v>742</v>
      </c>
      <c r="D1019" s="566"/>
      <c r="E1019" s="566"/>
      <c r="F1019" s="566"/>
      <c r="G1019" s="566"/>
      <c r="H1019" s="566">
        <v>0.14000000000000001</v>
      </c>
      <c r="I1019" s="566">
        <v>1.1100000000000001</v>
      </c>
      <c r="J1019" s="566"/>
      <c r="K1019" s="566"/>
    </row>
    <row r="1020" spans="1:11" hidden="1" x14ac:dyDescent="0.2">
      <c r="A1020" s="566"/>
      <c r="B1020" s="566"/>
      <c r="C1020" s="566"/>
      <c r="D1020" s="566" t="s">
        <v>500</v>
      </c>
      <c r="E1020" s="566" t="s">
        <v>285</v>
      </c>
      <c r="F1020" s="566"/>
      <c r="G1020" s="566"/>
      <c r="H1020" s="566"/>
      <c r="I1020" s="566"/>
      <c r="J1020" s="566">
        <v>2.5499999999999998</v>
      </c>
      <c r="K1020" s="566">
        <v>7.7</v>
      </c>
    </row>
    <row r="1021" spans="1:11" hidden="1" x14ac:dyDescent="0.2">
      <c r="A1021" s="566" t="s">
        <v>1211</v>
      </c>
      <c r="B1021" s="566" t="s">
        <v>312</v>
      </c>
      <c r="C1021" s="566" t="s">
        <v>371</v>
      </c>
      <c r="D1021" s="566"/>
      <c r="E1021" s="566"/>
      <c r="F1021" s="566"/>
      <c r="G1021" s="566"/>
      <c r="H1021" s="566">
        <v>0.37</v>
      </c>
      <c r="I1021" s="566">
        <v>0.43</v>
      </c>
      <c r="J1021" s="566"/>
      <c r="K1021" s="566"/>
    </row>
    <row r="1022" spans="1:11" hidden="1" x14ac:dyDescent="0.2">
      <c r="A1022" s="566"/>
      <c r="B1022" s="566"/>
      <c r="C1022" s="566"/>
      <c r="D1022" s="566" t="s">
        <v>426</v>
      </c>
      <c r="E1022" s="566" t="s">
        <v>812</v>
      </c>
      <c r="F1022" s="566"/>
      <c r="G1022" s="566"/>
      <c r="H1022" s="566"/>
      <c r="I1022" s="566"/>
      <c r="J1022" s="566">
        <v>1.23</v>
      </c>
      <c r="K1022" s="566">
        <v>10.199999999999999</v>
      </c>
    </row>
    <row r="1023" spans="1:11" hidden="1" x14ac:dyDescent="0.2">
      <c r="A1023" s="566" t="s">
        <v>1212</v>
      </c>
      <c r="B1023" s="566"/>
      <c r="C1023" s="566" t="s">
        <v>1201</v>
      </c>
      <c r="D1023" s="566"/>
      <c r="E1023" s="566"/>
      <c r="F1023" s="566"/>
      <c r="G1023" s="566"/>
      <c r="H1023" s="566"/>
      <c r="I1023" s="566">
        <v>1.61</v>
      </c>
      <c r="J1023" s="566"/>
      <c r="K1023" s="566"/>
    </row>
    <row r="1024" spans="1:11" hidden="1" x14ac:dyDescent="0.2">
      <c r="A1024" s="566"/>
      <c r="B1024" s="566"/>
      <c r="C1024" s="566"/>
      <c r="D1024" s="566" t="s">
        <v>1213</v>
      </c>
      <c r="E1024" s="566" t="s">
        <v>1214</v>
      </c>
      <c r="F1024" s="566"/>
      <c r="G1024" s="566"/>
      <c r="H1024" s="566"/>
      <c r="I1024" s="566"/>
      <c r="J1024" s="566">
        <v>4.2699999999999996</v>
      </c>
      <c r="K1024" s="566">
        <v>5.37</v>
      </c>
    </row>
    <row r="1025" spans="1:11" hidden="1" x14ac:dyDescent="0.2">
      <c r="A1025" s="566" t="s">
        <v>1215</v>
      </c>
      <c r="B1025" s="566" t="s">
        <v>318</v>
      </c>
      <c r="C1025" s="566"/>
      <c r="D1025" s="566"/>
      <c r="E1025" s="566"/>
      <c r="F1025" s="566"/>
      <c r="G1025" s="566"/>
      <c r="H1025" s="566">
        <v>1.28</v>
      </c>
      <c r="I1025" s="566"/>
      <c r="J1025" s="566"/>
      <c r="K1025" s="566"/>
    </row>
    <row r="1026" spans="1:11" hidden="1" x14ac:dyDescent="0.2">
      <c r="A1026" s="566"/>
      <c r="B1026" s="566"/>
      <c r="C1026" s="566"/>
      <c r="D1026" s="566" t="s">
        <v>674</v>
      </c>
      <c r="E1026" s="566" t="s">
        <v>237</v>
      </c>
      <c r="F1026" s="566"/>
      <c r="G1026" s="566"/>
      <c r="H1026" s="566"/>
      <c r="I1026" s="566"/>
      <c r="J1026" s="566">
        <v>14.95</v>
      </c>
      <c r="K1026" s="566">
        <v>0</v>
      </c>
    </row>
    <row r="1027" spans="1:11" hidden="1" x14ac:dyDescent="0.2">
      <c r="A1027" s="566" t="s">
        <v>1216</v>
      </c>
      <c r="B1027" s="566" t="s">
        <v>767</v>
      </c>
      <c r="C1027" s="566"/>
      <c r="D1027" s="566"/>
      <c r="E1027" s="566"/>
      <c r="F1027" s="566"/>
      <c r="G1027" s="566"/>
      <c r="H1027" s="566">
        <v>1.71</v>
      </c>
      <c r="I1027" s="566"/>
      <c r="J1027" s="566"/>
      <c r="K1027" s="566"/>
    </row>
    <row r="1028" spans="1:11" hidden="1" x14ac:dyDescent="0.2">
      <c r="A1028" s="566"/>
      <c r="B1028" s="566"/>
      <c r="C1028" s="566"/>
      <c r="D1028" s="566" t="s">
        <v>450</v>
      </c>
      <c r="E1028" s="566" t="s">
        <v>237</v>
      </c>
      <c r="F1028" s="566"/>
      <c r="G1028" s="566"/>
      <c r="H1028" s="566"/>
      <c r="I1028" s="566"/>
      <c r="J1028" s="566">
        <v>14</v>
      </c>
      <c r="K1028" s="566">
        <v>0</v>
      </c>
    </row>
    <row r="1029" spans="1:11" hidden="1" x14ac:dyDescent="0.2">
      <c r="A1029" s="566" t="s">
        <v>1217</v>
      </c>
      <c r="B1029" s="566" t="s">
        <v>608</v>
      </c>
      <c r="C1029" s="566"/>
      <c r="D1029" s="566"/>
      <c r="E1029" s="566"/>
      <c r="F1029" s="566"/>
      <c r="G1029" s="566"/>
      <c r="H1029" s="566">
        <v>1.0900000000000001</v>
      </c>
      <c r="I1029" s="566"/>
      <c r="J1029" s="566"/>
      <c r="K1029" s="566"/>
    </row>
    <row r="1030" spans="1:11" hidden="1" x14ac:dyDescent="0.2">
      <c r="A1030" s="566"/>
      <c r="B1030" s="566"/>
      <c r="C1030" s="566"/>
      <c r="D1030" s="566" t="s">
        <v>297</v>
      </c>
      <c r="E1030" s="566" t="s">
        <v>1218</v>
      </c>
      <c r="F1030" s="566"/>
      <c r="G1030" s="566"/>
      <c r="H1030" s="566"/>
      <c r="I1030" s="566"/>
      <c r="J1030" s="566">
        <v>5.7</v>
      </c>
      <c r="K1030" s="566">
        <v>4.83</v>
      </c>
    </row>
    <row r="1031" spans="1:11" hidden="1" x14ac:dyDescent="0.2">
      <c r="A1031" s="566" t="s">
        <v>1219</v>
      </c>
      <c r="B1031" s="566" t="s">
        <v>455</v>
      </c>
      <c r="C1031" s="566" t="s">
        <v>368</v>
      </c>
      <c r="D1031" s="566"/>
      <c r="E1031" s="566"/>
      <c r="F1031" s="566"/>
      <c r="G1031" s="566"/>
      <c r="H1031" s="566">
        <v>0.05</v>
      </c>
      <c r="I1031" s="566">
        <v>1.45</v>
      </c>
      <c r="J1031" s="566"/>
      <c r="K1031" s="566"/>
    </row>
    <row r="1032" spans="1:11" hidden="1" x14ac:dyDescent="0.2">
      <c r="A1032" s="566"/>
      <c r="B1032" s="566"/>
      <c r="C1032" s="566"/>
      <c r="D1032" s="566" t="s">
        <v>308</v>
      </c>
      <c r="E1032" s="566" t="s">
        <v>629</v>
      </c>
      <c r="F1032" s="566"/>
      <c r="G1032" s="566"/>
      <c r="H1032" s="566"/>
      <c r="I1032" s="566"/>
      <c r="J1032" s="566">
        <v>3.35</v>
      </c>
      <c r="K1032" s="566">
        <v>9.3000000000000007</v>
      </c>
    </row>
    <row r="1033" spans="1:11" hidden="1" x14ac:dyDescent="0.2">
      <c r="A1033" s="566" t="s">
        <v>1220</v>
      </c>
      <c r="B1033" s="566" t="s">
        <v>351</v>
      </c>
      <c r="C1033" s="566" t="s">
        <v>410</v>
      </c>
      <c r="D1033" s="566"/>
      <c r="E1033" s="566"/>
      <c r="F1033" s="566"/>
      <c r="G1033" s="566"/>
      <c r="H1033" s="566">
        <v>0.62</v>
      </c>
      <c r="I1033" s="566">
        <v>0.41</v>
      </c>
      <c r="J1033" s="566"/>
      <c r="K1033" s="566"/>
    </row>
    <row r="1034" spans="1:11" hidden="1" x14ac:dyDescent="0.2">
      <c r="A1034" s="566"/>
      <c r="B1034" s="566"/>
      <c r="C1034" s="566"/>
      <c r="D1034" s="566" t="s">
        <v>484</v>
      </c>
      <c r="E1034" s="566" t="s">
        <v>1221</v>
      </c>
      <c r="F1034" s="566"/>
      <c r="G1034" s="566"/>
      <c r="H1034" s="566"/>
      <c r="I1034" s="566"/>
      <c r="J1034" s="566">
        <v>3.4</v>
      </c>
      <c r="K1034" s="566">
        <v>15.45</v>
      </c>
    </row>
    <row r="1035" spans="1:11" hidden="1" x14ac:dyDescent="0.2">
      <c r="A1035" s="566" t="s">
        <v>1222</v>
      </c>
      <c r="B1035" s="566" t="s">
        <v>381</v>
      </c>
      <c r="C1035" s="566" t="s">
        <v>1223</v>
      </c>
      <c r="D1035" s="566"/>
      <c r="E1035" s="566"/>
      <c r="F1035" s="566"/>
      <c r="G1035" s="566"/>
      <c r="H1035" s="566">
        <v>0.06</v>
      </c>
      <c r="I1035" s="566">
        <v>2.68</v>
      </c>
      <c r="J1035" s="566"/>
      <c r="K1035" s="566"/>
    </row>
    <row r="1036" spans="1:11" hidden="1" x14ac:dyDescent="0.2">
      <c r="A1036" s="566"/>
      <c r="B1036" s="566"/>
      <c r="C1036" s="566"/>
      <c r="D1036" s="566" t="s">
        <v>243</v>
      </c>
      <c r="E1036" s="566" t="s">
        <v>1186</v>
      </c>
      <c r="F1036" s="566"/>
      <c r="G1036" s="566"/>
      <c r="H1036" s="566"/>
      <c r="I1036" s="566"/>
      <c r="J1036" s="566">
        <v>0.2</v>
      </c>
      <c r="K1036" s="566">
        <v>20.95</v>
      </c>
    </row>
    <row r="1037" spans="1:11" hidden="1" x14ac:dyDescent="0.2">
      <c r="A1037" s="566" t="s">
        <v>1224</v>
      </c>
      <c r="B1037" s="566"/>
      <c r="C1037" s="566" t="s">
        <v>449</v>
      </c>
      <c r="D1037" s="566"/>
      <c r="E1037" s="566"/>
      <c r="F1037" s="566"/>
      <c r="G1037" s="566"/>
      <c r="H1037" s="566"/>
      <c r="I1037" s="566">
        <v>1.51</v>
      </c>
      <c r="J1037" s="566"/>
      <c r="K1037" s="566"/>
    </row>
    <row r="1038" spans="1:11" hidden="1" x14ac:dyDescent="0.2">
      <c r="A1038" s="566"/>
      <c r="B1038" s="566"/>
      <c r="C1038" s="566"/>
      <c r="D1038" s="566" t="s">
        <v>1225</v>
      </c>
      <c r="E1038" s="566" t="s">
        <v>1226</v>
      </c>
      <c r="F1038" s="566"/>
      <c r="G1038" s="566"/>
      <c r="H1038" s="566"/>
      <c r="I1038" s="566"/>
      <c r="J1038" s="566">
        <v>5.83</v>
      </c>
      <c r="K1038" s="566">
        <v>5.03</v>
      </c>
    </row>
    <row r="1039" spans="1:11" hidden="1" x14ac:dyDescent="0.2">
      <c r="A1039" s="566" t="s">
        <v>1227</v>
      </c>
      <c r="B1039" s="566" t="s">
        <v>502</v>
      </c>
      <c r="C1039" s="566"/>
      <c r="D1039" s="566"/>
      <c r="E1039" s="566"/>
      <c r="F1039" s="566"/>
      <c r="G1039" s="566"/>
      <c r="H1039" s="566">
        <v>1.75</v>
      </c>
      <c r="I1039" s="566"/>
      <c r="J1039" s="566"/>
      <c r="K1039" s="566"/>
    </row>
    <row r="1040" spans="1:11" hidden="1" x14ac:dyDescent="0.2">
      <c r="A1040" s="566"/>
      <c r="B1040" s="566"/>
      <c r="C1040" s="566"/>
      <c r="D1040" s="566" t="s">
        <v>1228</v>
      </c>
      <c r="E1040" s="566" t="s">
        <v>237</v>
      </c>
      <c r="F1040" s="566"/>
      <c r="G1040" s="566"/>
      <c r="H1040" s="566"/>
      <c r="I1040" s="566"/>
      <c r="J1040" s="566">
        <v>20.7</v>
      </c>
      <c r="K1040" s="566">
        <v>0</v>
      </c>
    </row>
    <row r="1041" spans="1:18" hidden="1" x14ac:dyDescent="0.2">
      <c r="A1041" s="566" t="s">
        <v>1229</v>
      </c>
      <c r="B1041" s="566" t="s">
        <v>1230</v>
      </c>
      <c r="C1041" s="566"/>
      <c r="D1041" s="566"/>
      <c r="E1041" s="566"/>
      <c r="F1041" s="566"/>
      <c r="G1041" s="566"/>
      <c r="H1041" s="566">
        <v>2.39</v>
      </c>
      <c r="I1041" s="566"/>
      <c r="J1041" s="566"/>
      <c r="K1041" s="566"/>
    </row>
    <row r="1042" spans="1:18" hidden="1" x14ac:dyDescent="0.2">
      <c r="A1042" s="566"/>
      <c r="B1042" s="566"/>
      <c r="C1042" s="566"/>
      <c r="D1042" s="566" t="s">
        <v>1231</v>
      </c>
      <c r="E1042" s="566" t="s">
        <v>237</v>
      </c>
      <c r="F1042" s="566"/>
      <c r="G1042" s="566"/>
      <c r="H1042" s="566"/>
      <c r="I1042" s="566"/>
      <c r="J1042" s="566">
        <v>46.65</v>
      </c>
      <c r="K1042" s="566">
        <v>0</v>
      </c>
    </row>
    <row r="1043" spans="1:18" hidden="1" x14ac:dyDescent="0.2">
      <c r="A1043" s="566" t="s">
        <v>1232</v>
      </c>
      <c r="B1043" s="566" t="s">
        <v>1233</v>
      </c>
      <c r="C1043" s="566"/>
      <c r="D1043" s="566"/>
      <c r="E1043" s="566"/>
      <c r="F1043" s="566"/>
      <c r="G1043" s="566"/>
      <c r="H1043" s="566">
        <v>6.94</v>
      </c>
      <c r="I1043" s="566"/>
      <c r="J1043" s="566"/>
      <c r="K1043" s="566"/>
    </row>
    <row r="1044" spans="1:18" hidden="1" x14ac:dyDescent="0.2">
      <c r="A1044" s="566"/>
      <c r="B1044" s="566"/>
      <c r="C1044" s="566"/>
      <c r="D1044" s="566" t="s">
        <v>1234</v>
      </c>
      <c r="E1044" s="566" t="s">
        <v>437</v>
      </c>
      <c r="F1044" s="566"/>
      <c r="G1044" s="566"/>
      <c r="H1044" s="566"/>
      <c r="I1044" s="566"/>
      <c r="J1044" s="566">
        <v>59.65</v>
      </c>
      <c r="K1044" s="566">
        <v>1.73</v>
      </c>
    </row>
    <row r="1045" spans="1:18" hidden="1" x14ac:dyDescent="0.2">
      <c r="A1045" s="566" t="s">
        <v>1235</v>
      </c>
      <c r="B1045" s="566" t="s">
        <v>1236</v>
      </c>
      <c r="C1045" s="566" t="s">
        <v>395</v>
      </c>
      <c r="D1045" s="566"/>
      <c r="E1045" s="566"/>
      <c r="F1045" s="566"/>
      <c r="G1045" s="566"/>
      <c r="H1045" s="566">
        <v>4.99</v>
      </c>
      <c r="I1045" s="566">
        <v>0.52</v>
      </c>
      <c r="J1045" s="566"/>
      <c r="K1045" s="566"/>
    </row>
    <row r="1046" spans="1:18" hidden="1" x14ac:dyDescent="0.2">
      <c r="A1046" s="566"/>
      <c r="B1046" s="566"/>
      <c r="C1046" s="566"/>
      <c r="D1046" s="566" t="s">
        <v>1237</v>
      </c>
      <c r="E1046" s="566" t="s">
        <v>542</v>
      </c>
      <c r="F1046" s="566"/>
      <c r="G1046" s="566"/>
      <c r="H1046" s="566"/>
      <c r="I1046" s="566"/>
      <c r="J1046" s="566">
        <v>61.8</v>
      </c>
      <c r="K1046" s="566">
        <v>5.15</v>
      </c>
      <c r="R1046">
        <v>771016</v>
      </c>
    </row>
    <row r="1047" spans="1:18" hidden="1" x14ac:dyDescent="0.2">
      <c r="A1047" s="566" t="s">
        <v>1238</v>
      </c>
      <c r="B1047" s="566" t="s">
        <v>1239</v>
      </c>
      <c r="C1047" s="566" t="s">
        <v>515</v>
      </c>
      <c r="D1047" s="566"/>
      <c r="E1047" s="566"/>
      <c r="F1047" s="566"/>
      <c r="G1047" s="566"/>
      <c r="H1047" s="566">
        <v>7.37</v>
      </c>
      <c r="I1047" s="566">
        <v>0.51</v>
      </c>
      <c r="J1047" s="566"/>
      <c r="K1047" s="566"/>
      <c r="R1047">
        <v>801015</v>
      </c>
    </row>
    <row r="1048" spans="1:18" hidden="1" x14ac:dyDescent="0.2">
      <c r="A1048" s="566"/>
      <c r="B1048" s="566"/>
      <c r="C1048" s="566"/>
      <c r="D1048" s="566" t="s">
        <v>1240</v>
      </c>
      <c r="E1048" s="566" t="s">
        <v>1241</v>
      </c>
      <c r="F1048" s="566"/>
      <c r="G1048" s="566"/>
      <c r="H1048" s="566"/>
      <c r="I1048" s="566"/>
      <c r="J1048" s="566">
        <v>24.57</v>
      </c>
      <c r="K1048" s="566">
        <v>16.5</v>
      </c>
    </row>
    <row r="1049" spans="1:18" hidden="1" x14ac:dyDescent="0.2">
      <c r="A1049" s="566" t="s">
        <v>1242</v>
      </c>
      <c r="B1049" s="566"/>
      <c r="C1049" s="566" t="s">
        <v>1188</v>
      </c>
      <c r="D1049" s="566"/>
      <c r="E1049" s="566"/>
      <c r="F1049" s="566"/>
      <c r="G1049" s="566"/>
      <c r="H1049" s="566"/>
      <c r="I1049" s="566">
        <v>2.79</v>
      </c>
      <c r="J1049" s="566"/>
      <c r="K1049" s="566"/>
    </row>
    <row r="1050" spans="1:18" hidden="1" x14ac:dyDescent="0.2">
      <c r="A1050" s="566"/>
      <c r="B1050" s="566"/>
      <c r="C1050" s="566"/>
      <c r="D1050" s="566" t="s">
        <v>1243</v>
      </c>
      <c r="E1050" s="566" t="s">
        <v>1244</v>
      </c>
      <c r="F1050" s="566"/>
      <c r="G1050" s="566"/>
      <c r="H1050" s="566"/>
      <c r="I1050" s="566"/>
      <c r="J1050" s="566">
        <v>2.83</v>
      </c>
      <c r="K1050" s="566">
        <v>24.45</v>
      </c>
    </row>
    <row r="1051" spans="1:18" hidden="1" x14ac:dyDescent="0.2">
      <c r="A1051" s="566" t="s">
        <v>1245</v>
      </c>
      <c r="B1051" s="566" t="s">
        <v>489</v>
      </c>
      <c r="C1051" s="566" t="s">
        <v>412</v>
      </c>
      <c r="D1051" s="566"/>
      <c r="E1051" s="566"/>
      <c r="F1051" s="566"/>
      <c r="G1051" s="566"/>
      <c r="H1051" s="566">
        <v>0.85</v>
      </c>
      <c r="I1051" s="566">
        <v>2.1</v>
      </c>
      <c r="J1051" s="566"/>
      <c r="K1051" s="566"/>
    </row>
    <row r="1052" spans="1:18" hidden="1" x14ac:dyDescent="0.2">
      <c r="A1052" s="566"/>
      <c r="B1052" s="566"/>
      <c r="C1052" s="566"/>
      <c r="D1052" s="566" t="s">
        <v>1104</v>
      </c>
      <c r="E1052" s="566" t="s">
        <v>561</v>
      </c>
      <c r="F1052" s="566"/>
      <c r="G1052" s="566"/>
      <c r="H1052" s="566"/>
      <c r="I1052" s="566"/>
      <c r="J1052" s="566">
        <v>8.9</v>
      </c>
      <c r="K1052" s="566">
        <v>22.75</v>
      </c>
    </row>
    <row r="1053" spans="1:18" hidden="1" x14ac:dyDescent="0.2">
      <c r="A1053" s="566" t="s">
        <v>1246</v>
      </c>
      <c r="B1053" s="566" t="s">
        <v>627</v>
      </c>
      <c r="C1053" s="566" t="s">
        <v>471</v>
      </c>
      <c r="D1053" s="566"/>
      <c r="E1053" s="566"/>
      <c r="F1053" s="566"/>
      <c r="G1053" s="566"/>
      <c r="H1053" s="566">
        <v>0.93</v>
      </c>
      <c r="I1053" s="566">
        <v>2.4500000000000002</v>
      </c>
      <c r="J1053" s="566"/>
      <c r="K1053" s="566"/>
    </row>
    <row r="1054" spans="1:18" hidden="1" x14ac:dyDescent="0.2">
      <c r="A1054" s="566"/>
      <c r="B1054" s="566"/>
      <c r="C1054" s="566"/>
      <c r="D1054" s="566" t="s">
        <v>300</v>
      </c>
      <c r="E1054" s="566" t="s">
        <v>1247</v>
      </c>
      <c r="F1054" s="566"/>
      <c r="G1054" s="566"/>
      <c r="H1054" s="566"/>
      <c r="I1054" s="566"/>
      <c r="J1054" s="566">
        <v>4.7</v>
      </c>
      <c r="K1054" s="566">
        <v>18.7</v>
      </c>
    </row>
    <row r="1055" spans="1:18" hidden="1" x14ac:dyDescent="0.2">
      <c r="A1055" s="566" t="s">
        <v>1248</v>
      </c>
      <c r="B1055" s="566" t="s">
        <v>267</v>
      </c>
      <c r="C1055" s="566" t="s">
        <v>82</v>
      </c>
      <c r="D1055" s="566"/>
      <c r="E1055" s="566"/>
      <c r="F1055" s="566"/>
      <c r="G1055" s="566"/>
      <c r="H1055" s="566">
        <v>0.01</v>
      </c>
      <c r="I1055" s="566">
        <v>1.29</v>
      </c>
      <c r="J1055" s="566"/>
      <c r="K1055" s="566"/>
    </row>
    <row r="1056" spans="1:18" hidden="1" x14ac:dyDescent="0.2">
      <c r="A1056" s="566"/>
      <c r="B1056" s="566"/>
      <c r="C1056" s="566"/>
      <c r="D1056" s="566" t="s">
        <v>1249</v>
      </c>
      <c r="E1056" s="566" t="s">
        <v>622</v>
      </c>
      <c r="F1056" s="566"/>
      <c r="G1056" s="566"/>
      <c r="H1056" s="566"/>
      <c r="I1056" s="566"/>
      <c r="J1056" s="566">
        <v>17.55</v>
      </c>
      <c r="K1056" s="566">
        <v>4.3</v>
      </c>
    </row>
    <row r="1057" spans="1:11" hidden="1" x14ac:dyDescent="0.2">
      <c r="A1057" s="566" t="s">
        <v>1250</v>
      </c>
      <c r="B1057" s="566" t="s">
        <v>639</v>
      </c>
      <c r="C1057" s="566"/>
      <c r="D1057" s="566"/>
      <c r="E1057" s="566"/>
      <c r="F1057" s="566"/>
      <c r="G1057" s="566"/>
      <c r="H1057" s="566">
        <v>3.5</v>
      </c>
      <c r="I1057" s="566"/>
      <c r="J1057" s="566"/>
      <c r="K1057" s="566"/>
    </row>
    <row r="1058" spans="1:11" hidden="1" x14ac:dyDescent="0.2">
      <c r="A1058" s="566"/>
      <c r="B1058" s="566"/>
      <c r="C1058" s="566"/>
      <c r="D1058" s="566" t="s">
        <v>1251</v>
      </c>
      <c r="E1058" s="566" t="s">
        <v>452</v>
      </c>
      <c r="F1058" s="566"/>
      <c r="G1058" s="566"/>
      <c r="H1058" s="566"/>
      <c r="I1058" s="566"/>
      <c r="J1058" s="566">
        <v>29.7</v>
      </c>
      <c r="K1058" s="566">
        <v>0.3</v>
      </c>
    </row>
    <row r="1059" spans="1:11" hidden="1" x14ac:dyDescent="0.2">
      <c r="A1059" s="566" t="s">
        <v>1252</v>
      </c>
      <c r="B1059" s="566" t="s">
        <v>1098</v>
      </c>
      <c r="C1059" s="566" t="s">
        <v>468</v>
      </c>
      <c r="D1059" s="566"/>
      <c r="E1059" s="566"/>
      <c r="F1059" s="566"/>
      <c r="G1059" s="566"/>
      <c r="H1059" s="566">
        <v>2.44</v>
      </c>
      <c r="I1059" s="566">
        <v>0.09</v>
      </c>
      <c r="J1059" s="566"/>
      <c r="K1059" s="566"/>
    </row>
    <row r="1060" spans="1:11" hidden="1" x14ac:dyDescent="0.2">
      <c r="A1060" s="566"/>
      <c r="B1060" s="566"/>
      <c r="C1060" s="566"/>
      <c r="D1060" s="566" t="s">
        <v>1253</v>
      </c>
      <c r="E1060" s="566" t="s">
        <v>421</v>
      </c>
      <c r="F1060" s="566"/>
      <c r="G1060" s="566"/>
      <c r="H1060" s="566"/>
      <c r="I1060" s="566"/>
      <c r="J1060" s="566">
        <v>18.25</v>
      </c>
      <c r="K1060" s="566">
        <v>1</v>
      </c>
    </row>
    <row r="1061" spans="1:11" hidden="1" x14ac:dyDescent="0.2">
      <c r="A1061" s="566" t="s">
        <v>1254</v>
      </c>
      <c r="B1061" s="566" t="s">
        <v>730</v>
      </c>
      <c r="C1061" s="566" t="s">
        <v>756</v>
      </c>
      <c r="D1061" s="566"/>
      <c r="E1061" s="566"/>
      <c r="F1061" s="566"/>
      <c r="G1061" s="566"/>
      <c r="H1061" s="566">
        <v>1.21</v>
      </c>
      <c r="I1061" s="566">
        <v>0.11</v>
      </c>
      <c r="J1061" s="566"/>
      <c r="K1061" s="566"/>
    </row>
    <row r="1062" spans="1:11" hidden="1" x14ac:dyDescent="0.2">
      <c r="A1062" s="566"/>
      <c r="B1062" s="566"/>
      <c r="C1062" s="566"/>
      <c r="D1062" s="566" t="s">
        <v>674</v>
      </c>
      <c r="E1062" s="566" t="s">
        <v>312</v>
      </c>
      <c r="F1062" s="566"/>
      <c r="G1062" s="566"/>
      <c r="H1062" s="566"/>
      <c r="I1062" s="566"/>
      <c r="J1062" s="566">
        <v>14.95</v>
      </c>
      <c r="K1062" s="566">
        <v>0.37</v>
      </c>
    </row>
    <row r="1063" spans="1:11" hidden="1" x14ac:dyDescent="0.2">
      <c r="A1063" s="566" t="s">
        <v>1255</v>
      </c>
      <c r="B1063" s="566" t="s">
        <v>1208</v>
      </c>
      <c r="C1063" s="566"/>
      <c r="D1063" s="566"/>
      <c r="E1063" s="566"/>
      <c r="F1063" s="566"/>
      <c r="G1063" s="566"/>
      <c r="H1063" s="566">
        <v>1.78</v>
      </c>
      <c r="I1063" s="566"/>
      <c r="J1063" s="566"/>
      <c r="K1063" s="566"/>
    </row>
    <row r="1064" spans="1:11" hidden="1" x14ac:dyDescent="0.2">
      <c r="A1064" s="566"/>
      <c r="B1064" s="566"/>
      <c r="C1064" s="566"/>
      <c r="D1064" s="566" t="s">
        <v>453</v>
      </c>
      <c r="E1064" s="566" t="s">
        <v>331</v>
      </c>
      <c r="F1064" s="566"/>
      <c r="G1064" s="566"/>
      <c r="H1064" s="566"/>
      <c r="I1064" s="566"/>
      <c r="J1064" s="566">
        <v>13.05</v>
      </c>
      <c r="K1064" s="566">
        <v>0.33</v>
      </c>
    </row>
    <row r="1065" spans="1:11" hidden="1" x14ac:dyDescent="0.2">
      <c r="A1065" s="566" t="s">
        <v>1256</v>
      </c>
      <c r="B1065" s="566" t="s">
        <v>589</v>
      </c>
      <c r="C1065" s="566" t="s">
        <v>227</v>
      </c>
      <c r="D1065" s="566"/>
      <c r="E1065" s="566"/>
      <c r="F1065" s="566"/>
      <c r="G1065" s="566"/>
      <c r="H1065" s="566">
        <v>0.83</v>
      </c>
      <c r="I1065" s="566">
        <v>0.1</v>
      </c>
      <c r="J1065" s="566"/>
      <c r="K1065" s="566"/>
    </row>
    <row r="1066" spans="1:11" hidden="1" x14ac:dyDescent="0.2">
      <c r="A1066" s="566"/>
      <c r="B1066" s="566"/>
      <c r="C1066" s="566"/>
      <c r="D1066" s="566" t="s">
        <v>1257</v>
      </c>
      <c r="E1066" s="566" t="s">
        <v>421</v>
      </c>
      <c r="F1066" s="566"/>
      <c r="G1066" s="566"/>
      <c r="H1066" s="566"/>
      <c r="I1066" s="566"/>
      <c r="J1066" s="566">
        <v>24.55</v>
      </c>
      <c r="K1066" s="566">
        <v>1</v>
      </c>
    </row>
    <row r="1067" spans="1:11" hidden="1" x14ac:dyDescent="0.2">
      <c r="A1067" s="566" t="s">
        <v>1258</v>
      </c>
      <c r="B1067" s="566" t="s">
        <v>1259</v>
      </c>
      <c r="C1067" s="566" t="s">
        <v>227</v>
      </c>
      <c r="D1067" s="566"/>
      <c r="E1067" s="566"/>
      <c r="F1067" s="566"/>
      <c r="G1067" s="566"/>
      <c r="H1067" s="566">
        <v>4.08</v>
      </c>
      <c r="I1067" s="566">
        <v>0.1</v>
      </c>
      <c r="J1067" s="566"/>
      <c r="K1067" s="566"/>
    </row>
    <row r="1068" spans="1:11" hidden="1" x14ac:dyDescent="0.2">
      <c r="A1068" s="566"/>
      <c r="B1068" s="566"/>
      <c r="C1068" s="566"/>
      <c r="D1068" s="566" t="s">
        <v>416</v>
      </c>
      <c r="E1068" s="566" t="s">
        <v>1260</v>
      </c>
      <c r="F1068" s="566"/>
      <c r="G1068" s="566"/>
      <c r="H1068" s="566"/>
      <c r="I1068" s="566"/>
      <c r="J1068" s="566">
        <v>15.15</v>
      </c>
      <c r="K1068" s="566">
        <v>1.89</v>
      </c>
    </row>
    <row r="1069" spans="1:11" hidden="1" x14ac:dyDescent="0.2">
      <c r="A1069" s="566" t="s">
        <v>1261</v>
      </c>
      <c r="B1069" s="566" t="s">
        <v>227</v>
      </c>
      <c r="C1069" s="566" t="s">
        <v>363</v>
      </c>
      <c r="D1069" s="566"/>
      <c r="E1069" s="566"/>
      <c r="F1069" s="566"/>
      <c r="G1069" s="566"/>
      <c r="H1069" s="566">
        <v>0.1</v>
      </c>
      <c r="I1069" s="566">
        <v>0.42</v>
      </c>
      <c r="J1069" s="566"/>
      <c r="K1069" s="566"/>
    </row>
    <row r="1070" spans="1:11" hidden="1" x14ac:dyDescent="0.2">
      <c r="I1070" s="566" t="s">
        <v>1262</v>
      </c>
      <c r="J1070" s="566">
        <f>SUM(J6:J1069)</f>
        <v>2237.6000000000004</v>
      </c>
      <c r="K1070" s="566">
        <f>SUM(K6:K1069)</f>
        <v>3802.340000000002</v>
      </c>
    </row>
    <row r="1071" spans="1:11" hidden="1" x14ac:dyDescent="0.2"/>
    <row r="1072" spans="1:11" x14ac:dyDescent="0.2">
      <c r="I1072" s="567" t="s">
        <v>1263</v>
      </c>
      <c r="J1072" s="567">
        <f>SUM(J6:J1010)</f>
        <v>1797.7699999999995</v>
      </c>
      <c r="K1072" s="567">
        <f>SUM(K6:K1010)</f>
        <v>3583.9100000000026</v>
      </c>
    </row>
  </sheetData>
  <mergeCells count="1">
    <mergeCell ref="A1:K1"/>
  </mergeCells>
  <pageMargins left="0.70866141732283472" right="0.70866141732283472" top="0.74803149606299213" bottom="0.74803149606299213" header="0.31496062992125984" footer="0.31496062992125984"/>
  <pageSetup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IV166"/>
  <sheetViews>
    <sheetView workbookViewId="0"/>
  </sheetViews>
  <sheetFormatPr baseColWidth="10" defaultColWidth="11.42578125" defaultRowHeight="12.75" x14ac:dyDescent="0.2"/>
  <cols>
    <col min="1" max="1" width="2" style="6" customWidth="1"/>
    <col min="2" max="2" width="12.7109375" style="7" customWidth="1"/>
    <col min="3" max="3" width="49.42578125" style="6" customWidth="1"/>
    <col min="4" max="4" width="11.7109375" style="1" customWidth="1"/>
    <col min="5" max="5" width="16" style="1" customWidth="1"/>
    <col min="6" max="6" width="13" style="1" customWidth="1"/>
    <col min="7" max="7" width="12.85546875" style="1" customWidth="1"/>
    <col min="8" max="8" width="22" style="4" bestFit="1" customWidth="1"/>
    <col min="9" max="9" width="26.85546875" style="1" customWidth="1"/>
    <col min="10" max="10" width="12.85546875" style="1" customWidth="1"/>
    <col min="11" max="11" width="26.140625" style="1" bestFit="1" customWidth="1"/>
    <col min="12" max="12" width="32.85546875" style="1" customWidth="1"/>
    <col min="13" max="13" width="25.42578125" style="1" customWidth="1"/>
    <col min="14" max="223" width="11.42578125" style="1"/>
    <col min="224" max="224" width="4.42578125" style="1" bestFit="1" customWidth="1"/>
    <col min="225" max="225" width="42" style="1" customWidth="1"/>
    <col min="226" max="226" width="6.85546875" style="1" bestFit="1" customWidth="1"/>
    <col min="227" max="227" width="11.42578125" style="1"/>
    <col min="228" max="228" width="10.7109375" style="1" bestFit="1" customWidth="1"/>
    <col min="229" max="229" width="11.42578125" style="1" bestFit="1" customWidth="1"/>
    <col min="230" max="230" width="14.140625" style="1" bestFit="1" customWidth="1"/>
    <col min="231" max="231" width="14.85546875" style="1" bestFit="1" customWidth="1"/>
    <col min="232" max="232" width="22.7109375" style="1" customWidth="1"/>
    <col min="233" max="233" width="12.7109375" style="1" bestFit="1" customWidth="1"/>
    <col min="234" max="234" width="42.140625" style="1" customWidth="1"/>
    <col min="235" max="16384" width="11.42578125" style="1"/>
  </cols>
  <sheetData>
    <row r="2" spans="1:256" ht="87" customHeight="1" thickBot="1" x14ac:dyDescent="0.25">
      <c r="A2" s="1"/>
      <c r="B2" s="1030"/>
      <c r="C2" s="1030"/>
      <c r="D2" s="1030"/>
      <c r="E2" s="1030"/>
      <c r="F2" s="1030"/>
      <c r="G2" s="1030"/>
      <c r="H2" s="1030"/>
      <c r="I2" s="1030"/>
    </row>
    <row r="3" spans="1:256" ht="18" customHeight="1" x14ac:dyDescent="0.2">
      <c r="A3" s="1"/>
      <c r="B3" s="1031" t="s">
        <v>51</v>
      </c>
      <c r="C3" s="1032"/>
      <c r="D3" s="1032"/>
      <c r="E3" s="1032"/>
      <c r="F3" s="1032"/>
      <c r="G3" s="1032"/>
      <c r="H3" s="1032"/>
      <c r="I3" s="1033"/>
    </row>
    <row r="4" spans="1:256" ht="18" customHeight="1" x14ac:dyDescent="0.2">
      <c r="A4" s="1"/>
      <c r="B4" s="1034" t="s">
        <v>52</v>
      </c>
      <c r="C4" s="1035"/>
      <c r="D4" s="1035"/>
      <c r="E4" s="1035"/>
      <c r="F4" s="1035"/>
      <c r="G4" s="1035"/>
      <c r="H4" s="1035"/>
      <c r="I4" s="1036"/>
    </row>
    <row r="5" spans="1:256" ht="45" customHeight="1" x14ac:dyDescent="0.2">
      <c r="A5" s="1"/>
      <c r="B5" s="1037" t="e">
        <f>+#REF!</f>
        <v>#REF!</v>
      </c>
      <c r="C5" s="1038"/>
      <c r="D5" s="1038"/>
      <c r="E5" s="1038"/>
      <c r="F5" s="1038"/>
      <c r="G5" s="1038"/>
      <c r="H5" s="1038"/>
      <c r="I5" s="1039"/>
      <c r="K5" s="159"/>
    </row>
    <row r="6" spans="1:256" ht="24.75" customHeight="1" x14ac:dyDescent="0.2">
      <c r="A6" s="1"/>
      <c r="B6" s="1040" t="s">
        <v>1264</v>
      </c>
      <c r="C6" s="1041"/>
      <c r="D6" s="1041"/>
      <c r="E6" s="1041"/>
      <c r="F6" s="1041"/>
      <c r="G6" s="1041"/>
      <c r="H6" s="1041"/>
      <c r="I6" s="1042"/>
      <c r="K6" s="888"/>
    </row>
    <row r="7" spans="1:256" ht="46.5" customHeight="1" x14ac:dyDescent="0.2">
      <c r="A7" s="1"/>
      <c r="B7" s="54" t="s">
        <v>1265</v>
      </c>
      <c r="C7" s="55" t="s">
        <v>58</v>
      </c>
      <c r="D7" s="56" t="s">
        <v>1266</v>
      </c>
      <c r="E7" s="57" t="s">
        <v>1267</v>
      </c>
      <c r="F7" s="55" t="s">
        <v>1268</v>
      </c>
      <c r="G7" s="55" t="s">
        <v>1269</v>
      </c>
      <c r="H7" s="55" t="s">
        <v>1270</v>
      </c>
      <c r="I7" s="58" t="s">
        <v>61</v>
      </c>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row>
    <row r="8" spans="1:256" ht="15.75" x14ac:dyDescent="0.2">
      <c r="A8" s="1"/>
      <c r="B8" s="59">
        <v>1</v>
      </c>
      <c r="C8" s="85" t="s">
        <v>1271</v>
      </c>
      <c r="D8" s="86"/>
      <c r="E8" s="86"/>
      <c r="F8" s="86"/>
      <c r="G8" s="86"/>
      <c r="H8" s="86"/>
      <c r="I8" s="372">
        <f>SUM(I9:I17)</f>
        <v>166137939</v>
      </c>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row>
    <row r="9" spans="1:256" ht="15" x14ac:dyDescent="0.2">
      <c r="A9" s="1"/>
      <c r="B9" s="60">
        <v>1.1000000000000001</v>
      </c>
      <c r="C9" s="61" t="s">
        <v>1272</v>
      </c>
      <c r="D9" s="62">
        <v>1</v>
      </c>
      <c r="E9" s="172">
        <v>5532552</v>
      </c>
      <c r="F9" s="63">
        <v>1.65</v>
      </c>
      <c r="G9" s="512">
        <v>0.5</v>
      </c>
      <c r="H9" s="65">
        <v>6</v>
      </c>
      <c r="I9" s="175">
        <f t="shared" ref="I9:I17" si="0">+D9*E9*F9*G9*H9</f>
        <v>27386132.399999999</v>
      </c>
      <c r="J9" s="408"/>
      <c r="K9" s="241"/>
      <c r="L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row>
    <row r="10" spans="1:256" ht="30" x14ac:dyDescent="0.2">
      <c r="A10" s="1"/>
      <c r="B10" s="60"/>
      <c r="C10" s="61" t="s">
        <v>1273</v>
      </c>
      <c r="D10" s="62">
        <v>1</v>
      </c>
      <c r="E10" s="172">
        <f>E9</f>
        <v>5532552</v>
      </c>
      <c r="F10" s="63">
        <v>1.65</v>
      </c>
      <c r="G10" s="512">
        <v>0.1</v>
      </c>
      <c r="H10" s="65">
        <v>3</v>
      </c>
      <c r="I10" s="175">
        <f t="shared" si="0"/>
        <v>2738613.2399999998</v>
      </c>
      <c r="J10" s="408"/>
      <c r="K10" s="241"/>
      <c r="L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row>
    <row r="11" spans="1:256" ht="15" x14ac:dyDescent="0.2">
      <c r="A11" s="1"/>
      <c r="B11" s="60">
        <f>B9+0.1</f>
        <v>1.2000000000000002</v>
      </c>
      <c r="C11" s="61" t="s">
        <v>1274</v>
      </c>
      <c r="D11" s="62">
        <v>1</v>
      </c>
      <c r="E11" s="172">
        <v>5532552</v>
      </c>
      <c r="F11" s="63">
        <v>1.65</v>
      </c>
      <c r="G11" s="64">
        <v>0.1</v>
      </c>
      <c r="H11" s="65">
        <f>H9</f>
        <v>6</v>
      </c>
      <c r="I11" s="175">
        <f t="shared" si="0"/>
        <v>5477226.4799999995</v>
      </c>
      <c r="J11" s="2"/>
      <c r="K11" s="241"/>
      <c r="L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row>
    <row r="12" spans="1:256" ht="15" x14ac:dyDescent="0.2">
      <c r="A12" s="1"/>
      <c r="B12" s="60">
        <f>B11+0.1</f>
        <v>1.3000000000000003</v>
      </c>
      <c r="C12" s="61" t="s">
        <v>1275</v>
      </c>
      <c r="D12" s="62">
        <v>1</v>
      </c>
      <c r="E12" s="172">
        <v>4565568</v>
      </c>
      <c r="F12" s="63">
        <v>1.65</v>
      </c>
      <c r="G12" s="67">
        <v>1</v>
      </c>
      <c r="H12" s="65">
        <f>+H9</f>
        <v>6</v>
      </c>
      <c r="I12" s="175">
        <f t="shared" si="0"/>
        <v>45199123.199999996</v>
      </c>
      <c r="K12" s="161"/>
    </row>
    <row r="13" spans="1:256" ht="15" x14ac:dyDescent="0.2">
      <c r="A13" s="1"/>
      <c r="B13" s="60">
        <f>B12+0.1</f>
        <v>1.4000000000000004</v>
      </c>
      <c r="C13" s="515" t="s">
        <v>1276</v>
      </c>
      <c r="D13" s="62">
        <v>1</v>
      </c>
      <c r="E13" s="172">
        <v>3829752</v>
      </c>
      <c r="F13" s="63">
        <v>1.65</v>
      </c>
      <c r="G13" s="513">
        <v>1</v>
      </c>
      <c r="H13" s="65">
        <v>6</v>
      </c>
      <c r="I13" s="175">
        <f t="shared" si="0"/>
        <v>37914544.799999997</v>
      </c>
      <c r="K13" s="161"/>
    </row>
    <row r="14" spans="1:256" ht="30" x14ac:dyDescent="0.2">
      <c r="A14" s="1"/>
      <c r="B14" s="60"/>
      <c r="C14" s="515" t="s">
        <v>1277</v>
      </c>
      <c r="D14" s="62">
        <v>1</v>
      </c>
      <c r="E14" s="172">
        <f>E13</f>
        <v>3829752</v>
      </c>
      <c r="F14" s="63">
        <v>1.65</v>
      </c>
      <c r="G14" s="513">
        <v>0.2</v>
      </c>
      <c r="H14" s="65">
        <v>3</v>
      </c>
      <c r="I14" s="175">
        <f t="shared" si="0"/>
        <v>3791454.4800000004</v>
      </c>
      <c r="K14" s="161"/>
    </row>
    <row r="15" spans="1:256" ht="15" x14ac:dyDescent="0.2">
      <c r="A15" s="1"/>
      <c r="B15" s="60">
        <f>B13+0.1</f>
        <v>1.5000000000000004</v>
      </c>
      <c r="C15" s="61" t="s">
        <v>1278</v>
      </c>
      <c r="D15" s="62">
        <v>1</v>
      </c>
      <c r="E15" s="172">
        <v>3829752</v>
      </c>
      <c r="F15" s="63">
        <v>1.65</v>
      </c>
      <c r="G15" s="67">
        <v>0.5</v>
      </c>
      <c r="H15" s="65">
        <f>+H13</f>
        <v>6</v>
      </c>
      <c r="I15" s="175">
        <f t="shared" si="0"/>
        <v>18957272.399999999</v>
      </c>
      <c r="J15" s="2"/>
      <c r="K15" s="161"/>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row>
    <row r="16" spans="1:256" ht="15" x14ac:dyDescent="0.2">
      <c r="A16" s="1"/>
      <c r="B16" s="60">
        <f>B15+0.1</f>
        <v>1.6000000000000005</v>
      </c>
      <c r="C16" s="61" t="s">
        <v>1279</v>
      </c>
      <c r="D16" s="62">
        <v>1</v>
      </c>
      <c r="E16" s="172">
        <v>2492280</v>
      </c>
      <c r="F16" s="63">
        <v>1.65</v>
      </c>
      <c r="G16" s="513">
        <v>1</v>
      </c>
      <c r="H16" s="65">
        <f>+H15</f>
        <v>6</v>
      </c>
      <c r="I16" s="175">
        <f t="shared" si="0"/>
        <v>24673572</v>
      </c>
      <c r="K16" s="161"/>
    </row>
    <row r="17" spans="1:256" ht="15" hidden="1" x14ac:dyDescent="0.2">
      <c r="A17" s="1"/>
      <c r="B17" s="60">
        <f>B16+0.1</f>
        <v>1.7000000000000006</v>
      </c>
      <c r="C17" s="61" t="s">
        <v>1280</v>
      </c>
      <c r="D17" s="62">
        <v>1</v>
      </c>
      <c r="E17" s="172">
        <v>2492280</v>
      </c>
      <c r="F17" s="63">
        <v>1.65</v>
      </c>
      <c r="G17" s="513">
        <v>0</v>
      </c>
      <c r="H17" s="65">
        <f>+H16</f>
        <v>6</v>
      </c>
      <c r="I17" s="175">
        <f t="shared" si="0"/>
        <v>0</v>
      </c>
      <c r="K17" s="161"/>
    </row>
    <row r="18" spans="1:256" ht="15.75" x14ac:dyDescent="0.2">
      <c r="A18" s="1"/>
      <c r="B18" s="59">
        <v>2</v>
      </c>
      <c r="C18" s="74" t="s">
        <v>1281</v>
      </c>
      <c r="D18" s="86"/>
      <c r="E18" s="173"/>
      <c r="F18" s="86"/>
      <c r="G18" s="86"/>
      <c r="H18" s="86"/>
      <c r="I18" s="373">
        <f>SUM(I19:I22)</f>
        <v>50252672.399999999</v>
      </c>
      <c r="J18" s="2"/>
      <c r="K18" s="161"/>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ht="15" x14ac:dyDescent="0.2">
      <c r="A19" s="1"/>
      <c r="B19" s="60">
        <v>2.1</v>
      </c>
      <c r="C19" s="61" t="s">
        <v>1282</v>
      </c>
      <c r="D19" s="62">
        <v>1</v>
      </c>
      <c r="E19" s="172">
        <v>1482984</v>
      </c>
      <c r="F19" s="63">
        <v>1.75</v>
      </c>
      <c r="G19" s="67">
        <v>1</v>
      </c>
      <c r="H19" s="65">
        <f>+H17</f>
        <v>6</v>
      </c>
      <c r="I19" s="175">
        <f t="shared" ref="I19:I30" si="1">+D19*E19*F19*G19*H19</f>
        <v>15571332</v>
      </c>
      <c r="J19" s="2"/>
      <c r="K19" s="161"/>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row>
    <row r="20" spans="1:256" ht="15" hidden="1" x14ac:dyDescent="0.2">
      <c r="A20" s="1"/>
      <c r="B20" s="60" t="s">
        <v>1283</v>
      </c>
      <c r="C20" s="61" t="s">
        <v>1284</v>
      </c>
      <c r="D20" s="62">
        <v>1</v>
      </c>
      <c r="E20" s="182">
        <v>925148</v>
      </c>
      <c r="F20" s="352">
        <v>1.75</v>
      </c>
      <c r="G20" s="353">
        <v>0</v>
      </c>
      <c r="H20" s="354">
        <f>H9</f>
        <v>6</v>
      </c>
      <c r="I20" s="183">
        <f>+D20*E20*F20*G20*H20</f>
        <v>0</v>
      </c>
      <c r="J20" s="2"/>
      <c r="K20" s="161"/>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row>
    <row r="21" spans="1:256" ht="15" x14ac:dyDescent="0.2">
      <c r="A21" s="1"/>
      <c r="B21" s="60" t="s">
        <v>1285</v>
      </c>
      <c r="C21" s="61" t="s">
        <v>1286</v>
      </c>
      <c r="D21" s="62">
        <v>2</v>
      </c>
      <c r="E21" s="182">
        <v>828116</v>
      </c>
      <c r="F21" s="352">
        <v>1.75</v>
      </c>
      <c r="G21" s="353">
        <v>1</v>
      </c>
      <c r="H21" s="354">
        <f>H9</f>
        <v>6</v>
      </c>
      <c r="I21" s="183">
        <f>+D21*E21*F21*G21*H21</f>
        <v>17390436</v>
      </c>
      <c r="J21" s="2"/>
      <c r="K21" s="161"/>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row>
    <row r="22" spans="1:256" ht="15" x14ac:dyDescent="0.2">
      <c r="A22" s="1"/>
      <c r="B22" s="60" t="s">
        <v>1285</v>
      </c>
      <c r="C22" s="224" t="s">
        <v>1287</v>
      </c>
      <c r="D22" s="62"/>
      <c r="E22" s="172"/>
      <c r="F22" s="63"/>
      <c r="G22" s="67"/>
      <c r="H22" s="65"/>
      <c r="I22" s="175">
        <f>SUM(I23:I30)</f>
        <v>17290904.399999999</v>
      </c>
      <c r="J22" s="2"/>
      <c r="K22" s="161"/>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ht="15" x14ac:dyDescent="0.2">
      <c r="A23" s="1"/>
      <c r="B23" s="375">
        <v>2.2000000000000002</v>
      </c>
      <c r="C23" s="376" t="s">
        <v>1288</v>
      </c>
      <c r="D23" s="377">
        <v>1</v>
      </c>
      <c r="E23" s="409">
        <v>686147</v>
      </c>
      <c r="F23" s="379">
        <v>1</v>
      </c>
      <c r="G23" s="380">
        <f>G9</f>
        <v>0.5</v>
      </c>
      <c r="H23" s="381">
        <f>H9</f>
        <v>6</v>
      </c>
      <c r="I23" s="390">
        <f t="shared" si="1"/>
        <v>2058441</v>
      </c>
      <c r="J23" s="2"/>
      <c r="K23" s="161"/>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row>
    <row r="24" spans="1:256" ht="15" x14ac:dyDescent="0.2">
      <c r="A24" s="1"/>
      <c r="B24" s="375">
        <f>B23+0.1</f>
        <v>2.3000000000000003</v>
      </c>
      <c r="C24" s="376" t="s">
        <v>1289</v>
      </c>
      <c r="D24" s="377">
        <f>D11</f>
        <v>1</v>
      </c>
      <c r="E24" s="409">
        <f>E23</f>
        <v>686147</v>
      </c>
      <c r="F24" s="379">
        <v>1</v>
      </c>
      <c r="G24" s="380">
        <f t="shared" ref="G24:G30" si="2">G11</f>
        <v>0.1</v>
      </c>
      <c r="H24" s="381">
        <f>H9</f>
        <v>6</v>
      </c>
      <c r="I24" s="390">
        <f t="shared" si="1"/>
        <v>411688.19999999995</v>
      </c>
      <c r="J24" s="2"/>
      <c r="K24" s="161"/>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ht="15" x14ac:dyDescent="0.2">
      <c r="A25" s="1"/>
      <c r="B25" s="375">
        <f t="shared" ref="B25:B30" si="3">B24+0.1</f>
        <v>2.4000000000000004</v>
      </c>
      <c r="C25" s="376" t="s">
        <v>1290</v>
      </c>
      <c r="D25" s="377">
        <v>1</v>
      </c>
      <c r="E25" s="409">
        <v>686147</v>
      </c>
      <c r="F25" s="379">
        <v>1</v>
      </c>
      <c r="G25" s="380">
        <f t="shared" si="2"/>
        <v>1</v>
      </c>
      <c r="H25" s="381">
        <f>+H23</f>
        <v>6</v>
      </c>
      <c r="I25" s="390">
        <f t="shared" si="1"/>
        <v>4116882</v>
      </c>
      <c r="K25" s="161"/>
    </row>
    <row r="26" spans="1:256" ht="15" x14ac:dyDescent="0.2">
      <c r="A26" s="1"/>
      <c r="B26" s="375">
        <f t="shared" si="3"/>
        <v>2.5000000000000004</v>
      </c>
      <c r="C26" s="376" t="s">
        <v>1291</v>
      </c>
      <c r="D26" s="377">
        <v>1</v>
      </c>
      <c r="E26" s="409">
        <v>686147</v>
      </c>
      <c r="F26" s="379">
        <v>1</v>
      </c>
      <c r="G26" s="380">
        <f t="shared" si="2"/>
        <v>1</v>
      </c>
      <c r="H26" s="381">
        <f>H13</f>
        <v>6</v>
      </c>
      <c r="I26" s="390">
        <f t="shared" si="1"/>
        <v>4116882</v>
      </c>
      <c r="K26" s="161"/>
    </row>
    <row r="27" spans="1:256" ht="30" x14ac:dyDescent="0.2">
      <c r="A27" s="1"/>
      <c r="B27" s="375"/>
      <c r="C27" s="376" t="s">
        <v>1292</v>
      </c>
      <c r="D27" s="377">
        <v>1</v>
      </c>
      <c r="E27" s="409">
        <v>686147</v>
      </c>
      <c r="F27" s="379">
        <v>1</v>
      </c>
      <c r="G27" s="380">
        <f t="shared" si="2"/>
        <v>0.2</v>
      </c>
      <c r="H27" s="381">
        <f>H14</f>
        <v>3</v>
      </c>
      <c r="I27" s="390">
        <f t="shared" si="1"/>
        <v>411688.19999999995</v>
      </c>
      <c r="K27" s="161"/>
    </row>
    <row r="28" spans="1:256" ht="15" x14ac:dyDescent="0.2">
      <c r="A28" s="1"/>
      <c r="B28" s="375">
        <f>B26+0.1</f>
        <v>2.6000000000000005</v>
      </c>
      <c r="C28" s="376" t="s">
        <v>1293</v>
      </c>
      <c r="D28" s="377">
        <v>1</v>
      </c>
      <c r="E28" s="409">
        <v>686147</v>
      </c>
      <c r="F28" s="379">
        <v>1</v>
      </c>
      <c r="G28" s="380">
        <f t="shared" si="2"/>
        <v>0.5</v>
      </c>
      <c r="H28" s="381">
        <f>H9</f>
        <v>6</v>
      </c>
      <c r="I28" s="390">
        <f t="shared" si="1"/>
        <v>2058441</v>
      </c>
      <c r="K28" s="161"/>
    </row>
    <row r="29" spans="1:256" ht="15" x14ac:dyDescent="0.2">
      <c r="A29" s="1"/>
      <c r="B29" s="375">
        <f t="shared" si="3"/>
        <v>2.7000000000000006</v>
      </c>
      <c r="C29" s="376" t="s">
        <v>1294</v>
      </c>
      <c r="D29" s="377">
        <v>1</v>
      </c>
      <c r="E29" s="409">
        <v>686147</v>
      </c>
      <c r="F29" s="379">
        <v>1</v>
      </c>
      <c r="G29" s="380">
        <f t="shared" si="2"/>
        <v>1</v>
      </c>
      <c r="H29" s="381">
        <f>+H28</f>
        <v>6</v>
      </c>
      <c r="I29" s="390">
        <f t="shared" si="1"/>
        <v>4116882</v>
      </c>
      <c r="K29" s="161"/>
    </row>
    <row r="30" spans="1:256" ht="15" hidden="1" x14ac:dyDescent="0.2">
      <c r="A30" s="1"/>
      <c r="B30" s="375">
        <f t="shared" si="3"/>
        <v>2.8000000000000007</v>
      </c>
      <c r="C30" s="376" t="s">
        <v>1295</v>
      </c>
      <c r="D30" s="377">
        <v>1</v>
      </c>
      <c r="E30" s="409">
        <v>686147</v>
      </c>
      <c r="F30" s="379">
        <v>1</v>
      </c>
      <c r="G30" s="380">
        <f t="shared" si="2"/>
        <v>0</v>
      </c>
      <c r="H30" s="381">
        <f>+H29</f>
        <v>6</v>
      </c>
      <c r="I30" s="390">
        <f t="shared" si="1"/>
        <v>0</v>
      </c>
      <c r="J30" s="163"/>
      <c r="K30" s="161"/>
    </row>
    <row r="31" spans="1:256" ht="15.75" x14ac:dyDescent="0.2">
      <c r="A31" s="1"/>
      <c r="B31" s="59">
        <v>3</v>
      </c>
      <c r="C31" s="74" t="s">
        <v>1296</v>
      </c>
      <c r="D31" s="86"/>
      <c r="E31" s="173"/>
      <c r="F31" s="86"/>
      <c r="G31" s="86"/>
      <c r="H31" s="86"/>
      <c r="I31" s="373">
        <f>SUM(I32:I34)+I36</f>
        <v>36567780.600000001</v>
      </c>
      <c r="J31" s="163"/>
      <c r="K31" s="161"/>
    </row>
    <row r="32" spans="1:256" ht="15" x14ac:dyDescent="0.2">
      <c r="A32" s="1"/>
      <c r="B32" s="60">
        <v>3.1</v>
      </c>
      <c r="C32" s="69" t="s">
        <v>1297</v>
      </c>
      <c r="D32" s="70">
        <v>1</v>
      </c>
      <c r="E32" s="172">
        <v>1107336</v>
      </c>
      <c r="F32" s="70">
        <v>1.75</v>
      </c>
      <c r="G32" s="67">
        <v>0.05</v>
      </c>
      <c r="H32" s="65">
        <f>+H30</f>
        <v>6</v>
      </c>
      <c r="I32" s="175">
        <f>+D32*E32*F32*G32*H32</f>
        <v>581351.4</v>
      </c>
      <c r="J32" s="163"/>
      <c r="K32" s="161"/>
    </row>
    <row r="33" spans="1:256" ht="15" x14ac:dyDescent="0.2">
      <c r="A33" s="1"/>
      <c r="B33" s="60">
        <v>3.2</v>
      </c>
      <c r="C33" s="69" t="s">
        <v>1298</v>
      </c>
      <c r="D33" s="70">
        <v>1</v>
      </c>
      <c r="E33" s="172">
        <v>1107336</v>
      </c>
      <c r="F33" s="70">
        <v>1.75</v>
      </c>
      <c r="G33" s="67">
        <v>0.05</v>
      </c>
      <c r="H33" s="65">
        <f>+H32</f>
        <v>6</v>
      </c>
      <c r="I33" s="175">
        <f>+D33*E33*F33*G33*H33</f>
        <v>581351.4</v>
      </c>
      <c r="J33" s="5"/>
      <c r="K33" s="161"/>
    </row>
    <row r="34" spans="1:256" ht="15" x14ac:dyDescent="0.2">
      <c r="A34" s="1"/>
      <c r="B34" s="60">
        <v>3.5</v>
      </c>
      <c r="C34" s="71" t="s">
        <v>1299</v>
      </c>
      <c r="D34" s="70">
        <v>1</v>
      </c>
      <c r="E34" s="174">
        <v>3436926</v>
      </c>
      <c r="F34" s="70">
        <v>1</v>
      </c>
      <c r="G34" s="67">
        <v>0.05</v>
      </c>
      <c r="H34" s="65">
        <f>+H33</f>
        <v>6</v>
      </c>
      <c r="I34" s="175">
        <f>+D34*E34*F34*G34*H34</f>
        <v>1031077.8</v>
      </c>
      <c r="K34" s="161"/>
    </row>
    <row r="35" spans="1:256" ht="30" x14ac:dyDescent="0.2">
      <c r="A35" s="1"/>
      <c r="B35" s="60"/>
      <c r="C35" s="71"/>
      <c r="D35" s="70"/>
      <c r="E35" s="501" t="s">
        <v>1300</v>
      </c>
      <c r="F35" s="70" t="s">
        <v>1301</v>
      </c>
      <c r="G35" s="67"/>
      <c r="H35" s="65" t="s">
        <v>1302</v>
      </c>
      <c r="I35" s="175"/>
      <c r="K35" s="161"/>
    </row>
    <row r="36" spans="1:256" ht="150" x14ac:dyDescent="0.2">
      <c r="A36" s="1"/>
      <c r="B36" s="60">
        <v>3.6</v>
      </c>
      <c r="C36" s="71" t="s">
        <v>1303</v>
      </c>
      <c r="D36" s="180" t="s">
        <v>1304</v>
      </c>
      <c r="E36" s="180">
        <v>8</v>
      </c>
      <c r="F36" s="172">
        <v>716125</v>
      </c>
      <c r="G36" s="221">
        <v>1</v>
      </c>
      <c r="H36" s="65">
        <f>H30</f>
        <v>6</v>
      </c>
      <c r="I36" s="175">
        <f>E36*F36*G36*H36</f>
        <v>34374000</v>
      </c>
      <c r="K36" s="161"/>
    </row>
    <row r="37" spans="1:256" ht="15.75" x14ac:dyDescent="0.2">
      <c r="A37" s="1"/>
      <c r="B37" s="59">
        <v>4</v>
      </c>
      <c r="C37" s="74" t="s">
        <v>1305</v>
      </c>
      <c r="D37" s="86"/>
      <c r="E37" s="173"/>
      <c r="F37" s="86"/>
      <c r="G37" s="86"/>
      <c r="H37" s="86"/>
      <c r="I37" s="373">
        <f>I38</f>
        <v>5479920</v>
      </c>
      <c r="K37" s="161"/>
    </row>
    <row r="38" spans="1:256" ht="30" x14ac:dyDescent="0.2">
      <c r="A38" s="1"/>
      <c r="B38" s="60">
        <v>4.0999999999999996</v>
      </c>
      <c r="C38" s="61" t="s">
        <v>1306</v>
      </c>
      <c r="D38" s="70">
        <v>1</v>
      </c>
      <c r="E38" s="172">
        <v>913320</v>
      </c>
      <c r="F38" s="68">
        <v>1</v>
      </c>
      <c r="G38" s="67">
        <v>1</v>
      </c>
      <c r="H38" s="65">
        <f>+H34</f>
        <v>6</v>
      </c>
      <c r="I38" s="175">
        <f>+D38*E38*F38*G38*H38</f>
        <v>5479920</v>
      </c>
      <c r="K38" s="161"/>
    </row>
    <row r="39" spans="1:256" ht="15.75" x14ac:dyDescent="0.2">
      <c r="A39" s="1"/>
      <c r="B39" s="59">
        <v>5</v>
      </c>
      <c r="C39" s="74" t="s">
        <v>1307</v>
      </c>
      <c r="D39" s="86"/>
      <c r="E39" s="173"/>
      <c r="F39" s="86"/>
      <c r="G39" s="86"/>
      <c r="H39" s="86"/>
      <c r="I39" s="373">
        <f>SUM(I40:I43)</f>
        <v>9373320</v>
      </c>
      <c r="K39" s="161"/>
    </row>
    <row r="40" spans="1:256" ht="15" x14ac:dyDescent="0.2">
      <c r="A40" s="1"/>
      <c r="B40" s="60">
        <v>5.0999999999999996</v>
      </c>
      <c r="C40" s="61" t="s">
        <v>1308</v>
      </c>
      <c r="D40" s="62">
        <f>+SUM(D9:D17)-1-1-1</f>
        <v>6</v>
      </c>
      <c r="E40" s="172">
        <v>123850</v>
      </c>
      <c r="F40" s="68">
        <v>1</v>
      </c>
      <c r="G40" s="67">
        <v>1</v>
      </c>
      <c r="H40" s="65">
        <f>+H38</f>
        <v>6</v>
      </c>
      <c r="I40" s="175">
        <f>+D40*E40*F40*G40*H40</f>
        <v>4458600</v>
      </c>
      <c r="K40" s="161"/>
    </row>
    <row r="41" spans="1:256" ht="15" x14ac:dyDescent="0.2">
      <c r="A41" s="1"/>
      <c r="B41" s="60">
        <v>5.2</v>
      </c>
      <c r="C41" s="61" t="s">
        <v>1309</v>
      </c>
      <c r="D41" s="62">
        <v>1</v>
      </c>
      <c r="E41" s="172">
        <v>38000</v>
      </c>
      <c r="F41" s="68">
        <v>1</v>
      </c>
      <c r="G41" s="67">
        <v>1</v>
      </c>
      <c r="H41" s="65">
        <f>H40</f>
        <v>6</v>
      </c>
      <c r="I41" s="175">
        <f>E41*F41*G41*H41</f>
        <v>228000</v>
      </c>
      <c r="K41" s="161"/>
    </row>
    <row r="42" spans="1:256" ht="30" x14ac:dyDescent="0.2">
      <c r="A42" s="1"/>
      <c r="B42" s="60">
        <v>5.3</v>
      </c>
      <c r="C42" s="61" t="s">
        <v>1310</v>
      </c>
      <c r="D42" s="62">
        <f>D40</f>
        <v>6</v>
      </c>
      <c r="E42" s="172">
        <v>113520</v>
      </c>
      <c r="F42" s="68">
        <v>1</v>
      </c>
      <c r="G42" s="67">
        <v>1</v>
      </c>
      <c r="H42" s="65">
        <f>+H40</f>
        <v>6</v>
      </c>
      <c r="I42" s="175">
        <f>+D42*E42*F42*G42*H42</f>
        <v>4086720</v>
      </c>
      <c r="J42" s="3"/>
      <c r="K42" s="162"/>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row>
    <row r="43" spans="1:256" ht="15" x14ac:dyDescent="0.2">
      <c r="A43" s="1"/>
      <c r="B43" s="60" t="s">
        <v>1311</v>
      </c>
      <c r="C43" s="224" t="s">
        <v>1312</v>
      </c>
      <c r="D43" s="62">
        <v>2</v>
      </c>
      <c r="E43" s="172">
        <v>50000</v>
      </c>
      <c r="F43" s="68"/>
      <c r="G43" s="67"/>
      <c r="H43" s="65">
        <f>H9</f>
        <v>6</v>
      </c>
      <c r="I43" s="175">
        <f>D43*E43*H43</f>
        <v>600000</v>
      </c>
      <c r="J43" s="3"/>
      <c r="K43" s="162"/>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row>
    <row r="44" spans="1:256" ht="15.75" x14ac:dyDescent="0.2">
      <c r="A44" s="1"/>
      <c r="B44" s="59">
        <v>6</v>
      </c>
      <c r="C44" s="74" t="s">
        <v>1313</v>
      </c>
      <c r="D44" s="86"/>
      <c r="E44" s="173"/>
      <c r="F44" s="86"/>
      <c r="G44" s="86"/>
      <c r="H44" s="86"/>
      <c r="I44" s="373">
        <f>SUM(I45:I46)</f>
        <v>33762480</v>
      </c>
      <c r="K44" s="161"/>
    </row>
    <row r="45" spans="1:256" ht="95.1" customHeight="1" x14ac:dyDescent="0.2">
      <c r="A45" s="1"/>
      <c r="B45" s="60">
        <v>6.1</v>
      </c>
      <c r="C45" s="61" t="s">
        <v>1314</v>
      </c>
      <c r="D45" s="62">
        <v>1</v>
      </c>
      <c r="E45" s="172">
        <v>5227080</v>
      </c>
      <c r="F45" s="68">
        <v>1</v>
      </c>
      <c r="G45" s="67">
        <v>1</v>
      </c>
      <c r="H45" s="65">
        <f>+H42</f>
        <v>6</v>
      </c>
      <c r="I45" s="175">
        <f>D45*E45*F45*G45*H45</f>
        <v>31362480</v>
      </c>
      <c r="J45" s="7"/>
      <c r="K45" s="161"/>
      <c r="L45" s="889"/>
    </row>
    <row r="46" spans="1:256" ht="30" x14ac:dyDescent="0.2">
      <c r="A46" s="1"/>
      <c r="B46" s="60">
        <v>6.2</v>
      </c>
      <c r="C46" s="61" t="s">
        <v>1315</v>
      </c>
      <c r="D46" s="514">
        <v>1</v>
      </c>
      <c r="E46" s="172">
        <v>400000</v>
      </c>
      <c r="F46" s="68">
        <v>1</v>
      </c>
      <c r="G46" s="67">
        <v>1</v>
      </c>
      <c r="H46" s="65">
        <f>+H45</f>
        <v>6</v>
      </c>
      <c r="I46" s="175">
        <f>D46*E46*F46*G46*H46</f>
        <v>2400000</v>
      </c>
      <c r="J46" s="7"/>
      <c r="K46" s="161"/>
      <c r="L46" s="889"/>
    </row>
    <row r="47" spans="1:256" ht="15.75" x14ac:dyDescent="0.2">
      <c r="A47" s="1"/>
      <c r="B47" s="364">
        <v>7</v>
      </c>
      <c r="C47" s="365" t="s">
        <v>1316</v>
      </c>
      <c r="D47" s="366"/>
      <c r="E47" s="367"/>
      <c r="F47" s="368"/>
      <c r="G47" s="369"/>
      <c r="H47" s="370"/>
      <c r="I47" s="371">
        <f>SUM(I48:I56)</f>
        <v>10095902</v>
      </c>
      <c r="J47" s="7"/>
      <c r="K47" s="161"/>
      <c r="L47" s="889"/>
    </row>
    <row r="48" spans="1:256" ht="30" x14ac:dyDescent="0.2">
      <c r="A48" s="1"/>
      <c r="B48" s="355"/>
      <c r="C48" s="356" t="s">
        <v>1317</v>
      </c>
      <c r="D48" s="357" t="s">
        <v>1318</v>
      </c>
      <c r="E48" s="358">
        <f>ROUND(CANTIDADES!C8/500,0)</f>
        <v>10</v>
      </c>
      <c r="F48" s="359">
        <v>61047</v>
      </c>
      <c r="G48" s="360"/>
      <c r="H48" s="360"/>
      <c r="I48" s="361">
        <f>E48*F48</f>
        <v>610470</v>
      </c>
      <c r="J48" s="7"/>
      <c r="K48" s="161"/>
      <c r="L48" s="889"/>
    </row>
    <row r="49" spans="1:12" ht="30" x14ac:dyDescent="0.2">
      <c r="A49" s="1"/>
      <c r="B49" s="355"/>
      <c r="C49" s="356" t="s">
        <v>1319</v>
      </c>
      <c r="D49" s="357" t="s">
        <v>1318</v>
      </c>
      <c r="E49" s="358">
        <f>E48</f>
        <v>10</v>
      </c>
      <c r="F49" s="359">
        <v>123046</v>
      </c>
      <c r="G49" s="360"/>
      <c r="H49" s="360"/>
      <c r="I49" s="361">
        <f t="shared" ref="I49:I56" si="4">E49*F49</f>
        <v>1230460</v>
      </c>
      <c r="J49" s="7"/>
      <c r="K49" s="161"/>
      <c r="L49" s="889"/>
    </row>
    <row r="50" spans="1:12" ht="15" x14ac:dyDescent="0.2">
      <c r="A50" s="1"/>
      <c r="B50" s="355"/>
      <c r="C50" s="356" t="s">
        <v>1320</v>
      </c>
      <c r="D50" s="357" t="s">
        <v>1318</v>
      </c>
      <c r="E50" s="358">
        <f>E49</f>
        <v>10</v>
      </c>
      <c r="F50" s="359">
        <v>51051</v>
      </c>
      <c r="G50" s="360"/>
      <c r="H50" s="360"/>
      <c r="I50" s="361">
        <f t="shared" si="4"/>
        <v>510510</v>
      </c>
      <c r="J50" s="7"/>
      <c r="K50" s="161"/>
      <c r="L50" s="889"/>
    </row>
    <row r="51" spans="1:12" ht="15" x14ac:dyDescent="0.2">
      <c r="A51" s="1"/>
      <c r="B51" s="355"/>
      <c r="C51" s="356" t="s">
        <v>1321</v>
      </c>
      <c r="D51" s="357" t="s">
        <v>1318</v>
      </c>
      <c r="E51" s="357">
        <f>E50</f>
        <v>10</v>
      </c>
      <c r="F51" s="359">
        <v>113704</v>
      </c>
      <c r="G51" s="360"/>
      <c r="H51" s="360"/>
      <c r="I51" s="361">
        <f t="shared" si="4"/>
        <v>1137040</v>
      </c>
      <c r="J51" s="7"/>
      <c r="K51" s="161"/>
      <c r="L51" s="889"/>
    </row>
    <row r="52" spans="1:12" ht="30" x14ac:dyDescent="0.2">
      <c r="A52" s="1"/>
      <c r="B52" s="355"/>
      <c r="C52" s="356" t="s">
        <v>1322</v>
      </c>
      <c r="D52" s="358" t="s">
        <v>1318</v>
      </c>
      <c r="E52" s="358">
        <f>E51</f>
        <v>10</v>
      </c>
      <c r="F52" s="362">
        <v>354977</v>
      </c>
      <c r="G52" s="363"/>
      <c r="H52" s="363"/>
      <c r="I52" s="361">
        <f t="shared" si="4"/>
        <v>3549770</v>
      </c>
      <c r="J52" s="7"/>
      <c r="K52" s="161"/>
      <c r="L52" s="889"/>
    </row>
    <row r="53" spans="1:12" ht="30" x14ac:dyDescent="0.2">
      <c r="A53" s="1"/>
      <c r="B53" s="355"/>
      <c r="C53" s="356" t="s">
        <v>1323</v>
      </c>
      <c r="D53" s="358" t="s">
        <v>1318</v>
      </c>
      <c r="E53" s="358">
        <v>2</v>
      </c>
      <c r="F53" s="362">
        <v>658963</v>
      </c>
      <c r="G53" s="363"/>
      <c r="H53" s="363"/>
      <c r="I53" s="361">
        <f t="shared" si="4"/>
        <v>1317926</v>
      </c>
      <c r="J53" s="7"/>
      <c r="K53" s="161"/>
      <c r="L53" s="889"/>
    </row>
    <row r="54" spans="1:12" ht="30" x14ac:dyDescent="0.2">
      <c r="A54" s="1"/>
      <c r="B54" s="355"/>
      <c r="C54" s="356" t="s">
        <v>1324</v>
      </c>
      <c r="D54" s="357" t="s">
        <v>1318</v>
      </c>
      <c r="E54" s="357">
        <v>44</v>
      </c>
      <c r="F54" s="359">
        <v>8449</v>
      </c>
      <c r="G54" s="360"/>
      <c r="H54" s="360"/>
      <c r="I54" s="361">
        <f t="shared" si="4"/>
        <v>371756</v>
      </c>
      <c r="J54" s="7"/>
      <c r="K54" s="161"/>
      <c r="L54" s="889"/>
    </row>
    <row r="55" spans="1:12" ht="15" x14ac:dyDescent="0.2">
      <c r="A55" s="1"/>
      <c r="B55" s="355"/>
      <c r="C55" s="356" t="s">
        <v>1325</v>
      </c>
      <c r="D55" s="358" t="s">
        <v>1318</v>
      </c>
      <c r="E55" s="358">
        <f>E48</f>
        <v>10</v>
      </c>
      <c r="F55" s="362">
        <v>69800</v>
      </c>
      <c r="G55" s="363"/>
      <c r="H55" s="363"/>
      <c r="I55" s="361">
        <f>E55*F55</f>
        <v>698000</v>
      </c>
      <c r="J55" s="7"/>
      <c r="K55" s="161"/>
      <c r="L55" s="889"/>
    </row>
    <row r="56" spans="1:12" ht="30" x14ac:dyDescent="0.2">
      <c r="A56" s="1"/>
      <c r="B56" s="355"/>
      <c r="C56" s="356" t="s">
        <v>1326</v>
      </c>
      <c r="D56" s="358" t="s">
        <v>1318</v>
      </c>
      <c r="E56" s="358">
        <f>E48</f>
        <v>10</v>
      </c>
      <c r="F56" s="362">
        <v>66997</v>
      </c>
      <c r="G56" s="363"/>
      <c r="H56" s="363"/>
      <c r="I56" s="361">
        <f t="shared" si="4"/>
        <v>669970</v>
      </c>
      <c r="J56" s="7"/>
      <c r="K56" s="161"/>
      <c r="L56" s="889"/>
    </row>
    <row r="57" spans="1:12" ht="15.75" x14ac:dyDescent="0.2">
      <c r="A57" s="1"/>
      <c r="B57" s="59">
        <v>8</v>
      </c>
      <c r="C57" s="85" t="s">
        <v>1327</v>
      </c>
      <c r="D57" s="86"/>
      <c r="E57" s="173"/>
      <c r="F57" s="86"/>
      <c r="G57" s="86"/>
      <c r="H57" s="86"/>
      <c r="I57" s="373">
        <f>SUM(I58:I68)</f>
        <v>7491688</v>
      </c>
      <c r="J57" s="7"/>
      <c r="K57" s="161"/>
      <c r="L57" s="889"/>
    </row>
    <row r="58" spans="1:12" ht="31.5" x14ac:dyDescent="0.2">
      <c r="A58" s="1"/>
      <c r="B58" s="677" t="s">
        <v>1265</v>
      </c>
      <c r="C58" s="678" t="s">
        <v>58</v>
      </c>
      <c r="D58" s="679" t="s">
        <v>1328</v>
      </c>
      <c r="E58" s="679" t="s">
        <v>1266</v>
      </c>
      <c r="F58" s="680" t="s">
        <v>60</v>
      </c>
      <c r="G58" s="678" t="s">
        <v>1269</v>
      </c>
      <c r="H58" s="678" t="s">
        <v>1270</v>
      </c>
      <c r="I58" s="681" t="s">
        <v>61</v>
      </c>
      <c r="J58" s="7"/>
      <c r="K58" s="161"/>
      <c r="L58" s="889"/>
    </row>
    <row r="59" spans="1:12" ht="15.75" x14ac:dyDescent="0.2">
      <c r="A59" s="1"/>
      <c r="B59" s="677">
        <v>8.1</v>
      </c>
      <c r="C59" s="682" t="s">
        <v>1329</v>
      </c>
      <c r="D59" s="679"/>
      <c r="E59" s="680"/>
      <c r="F59" s="683"/>
      <c r="G59" s="683"/>
      <c r="H59" s="683"/>
      <c r="I59" s="681"/>
      <c r="J59" s="7"/>
      <c r="K59" s="161"/>
      <c r="L59" s="889"/>
    </row>
    <row r="60" spans="1:12" ht="25.5" x14ac:dyDescent="0.2">
      <c r="A60" s="1"/>
      <c r="B60" s="684" t="s">
        <v>1330</v>
      </c>
      <c r="C60" s="685" t="s">
        <v>1331</v>
      </c>
      <c r="D60" s="686" t="s">
        <v>1318</v>
      </c>
      <c r="E60" s="687">
        <v>14</v>
      </c>
      <c r="F60" s="687">
        <v>258430</v>
      </c>
      <c r="G60" s="688"/>
      <c r="H60" s="688"/>
      <c r="I60" s="689">
        <f>+F60*E60</f>
        <v>3618020</v>
      </c>
      <c r="J60" s="7"/>
      <c r="K60" s="161"/>
      <c r="L60" s="889"/>
    </row>
    <row r="61" spans="1:12" ht="15.75" x14ac:dyDescent="0.2">
      <c r="A61" s="1"/>
      <c r="B61" s="677">
        <v>8.1999999999999993</v>
      </c>
      <c r="C61" s="682" t="s">
        <v>1332</v>
      </c>
      <c r="D61" s="679"/>
      <c r="E61" s="680"/>
      <c r="F61" s="683"/>
      <c r="G61" s="683"/>
      <c r="H61" s="683"/>
      <c r="I61" s="681"/>
      <c r="J61" s="7"/>
      <c r="K61" s="161"/>
      <c r="L61" s="889"/>
    </row>
    <row r="62" spans="1:12" ht="15" x14ac:dyDescent="0.2">
      <c r="A62" s="1"/>
      <c r="B62" s="684" t="s">
        <v>1333</v>
      </c>
      <c r="C62" s="685" t="s">
        <v>1334</v>
      </c>
      <c r="D62" s="686" t="s">
        <v>1318</v>
      </c>
      <c r="E62" s="686">
        <v>4</v>
      </c>
      <c r="F62" s="690">
        <v>226086</v>
      </c>
      <c r="G62" s="688"/>
      <c r="H62" s="688"/>
      <c r="I62" s="689">
        <f>+F62*E62</f>
        <v>904344</v>
      </c>
      <c r="J62" s="7"/>
      <c r="K62" s="161"/>
      <c r="L62" s="889"/>
    </row>
    <row r="63" spans="1:12" ht="15" x14ac:dyDescent="0.2">
      <c r="A63" s="1"/>
      <c r="B63" s="684" t="s">
        <v>1335</v>
      </c>
      <c r="C63" s="685" t="s">
        <v>1336</v>
      </c>
      <c r="D63" s="686" t="s">
        <v>1318</v>
      </c>
      <c r="E63" s="686">
        <v>6</v>
      </c>
      <c r="F63" s="690">
        <v>203732</v>
      </c>
      <c r="G63" s="688"/>
      <c r="H63" s="688"/>
      <c r="I63" s="689">
        <f>+F63*E63</f>
        <v>1222392</v>
      </c>
      <c r="J63" s="7"/>
      <c r="K63" s="161"/>
      <c r="L63" s="889"/>
    </row>
    <row r="64" spans="1:12" ht="15" x14ac:dyDescent="0.2">
      <c r="A64" s="1"/>
      <c r="B64" s="684" t="s">
        <v>1337</v>
      </c>
      <c r="C64" s="685" t="s">
        <v>1338</v>
      </c>
      <c r="D64" s="686" t="s">
        <v>1318</v>
      </c>
      <c r="E64" s="686">
        <v>16</v>
      </c>
      <c r="F64" s="690">
        <v>43429</v>
      </c>
      <c r="G64" s="688"/>
      <c r="H64" s="688"/>
      <c r="I64" s="689">
        <f>+F64*E64</f>
        <v>694864</v>
      </c>
      <c r="J64" s="7"/>
      <c r="K64" s="161"/>
      <c r="L64" s="889"/>
    </row>
    <row r="65" spans="1:12" ht="15" x14ac:dyDescent="0.2">
      <c r="A65" s="1"/>
      <c r="B65" s="684" t="s">
        <v>1339</v>
      </c>
      <c r="C65" s="685" t="s">
        <v>1340</v>
      </c>
      <c r="D65" s="686" t="s">
        <v>1318</v>
      </c>
      <c r="E65" s="686">
        <v>4</v>
      </c>
      <c r="F65" s="690">
        <v>102900</v>
      </c>
      <c r="G65" s="688"/>
      <c r="H65" s="688"/>
      <c r="I65" s="689">
        <f>+F65*E65</f>
        <v>411600</v>
      </c>
      <c r="J65" s="7"/>
      <c r="K65" s="161"/>
      <c r="L65" s="889"/>
    </row>
    <row r="66" spans="1:12" ht="15" x14ac:dyDescent="0.2">
      <c r="A66" s="1"/>
      <c r="B66" s="684" t="s">
        <v>1341</v>
      </c>
      <c r="C66" s="685" t="s">
        <v>1342</v>
      </c>
      <c r="D66" s="686" t="s">
        <v>1318</v>
      </c>
      <c r="E66" s="686">
        <v>4</v>
      </c>
      <c r="F66" s="690">
        <v>102900</v>
      </c>
      <c r="G66" s="688"/>
      <c r="H66" s="688"/>
      <c r="I66" s="689">
        <f>+F66*E66</f>
        <v>411600</v>
      </c>
      <c r="J66" s="7"/>
      <c r="K66" s="161"/>
      <c r="L66" s="889"/>
    </row>
    <row r="67" spans="1:12" ht="15.75" x14ac:dyDescent="0.2">
      <c r="A67" s="1"/>
      <c r="B67" s="677">
        <v>8.3000000000000007</v>
      </c>
      <c r="C67" s="682" t="s">
        <v>1343</v>
      </c>
      <c r="D67" s="679"/>
      <c r="E67" s="680"/>
      <c r="F67" s="683"/>
      <c r="G67" s="683"/>
      <c r="H67" s="683"/>
      <c r="I67" s="681"/>
      <c r="J67" s="7"/>
      <c r="K67" s="161"/>
      <c r="L67" s="889"/>
    </row>
    <row r="68" spans="1:12" ht="15" x14ac:dyDescent="0.2">
      <c r="A68" s="1"/>
      <c r="B68" s="684">
        <v>8.31</v>
      </c>
      <c r="C68" s="685" t="s">
        <v>1344</v>
      </c>
      <c r="D68" s="686" t="s">
        <v>1318</v>
      </c>
      <c r="E68" s="687">
        <v>4</v>
      </c>
      <c r="F68" s="690">
        <v>57217</v>
      </c>
      <c r="G68" s="688"/>
      <c r="H68" s="688"/>
      <c r="I68" s="689">
        <f>+F68*E68</f>
        <v>228868</v>
      </c>
      <c r="J68" s="7"/>
      <c r="K68" s="161"/>
      <c r="L68" s="889"/>
    </row>
    <row r="69" spans="1:12" ht="15.75" x14ac:dyDescent="0.2">
      <c r="A69" s="1"/>
      <c r="B69" s="59">
        <v>9</v>
      </c>
      <c r="C69" s="1048" t="s">
        <v>1345</v>
      </c>
      <c r="D69" s="1049"/>
      <c r="E69" s="1049"/>
      <c r="F69" s="1049"/>
      <c r="G69" s="1049"/>
      <c r="H69" s="1050"/>
      <c r="I69" s="373">
        <f>SUM(I70:I122)</f>
        <v>39968328</v>
      </c>
      <c r="J69" s="7"/>
      <c r="K69" s="161"/>
      <c r="L69" s="889"/>
    </row>
    <row r="70" spans="1:12" s="693" customFormat="1" ht="31.5" x14ac:dyDescent="0.2">
      <c r="B70" s="684">
        <v>9.1</v>
      </c>
      <c r="C70" s="694" t="s">
        <v>1346</v>
      </c>
      <c r="D70" s="686"/>
      <c r="E70" s="686"/>
      <c r="F70" s="691"/>
      <c r="G70" s="688"/>
      <c r="H70" s="688"/>
      <c r="I70" s="689"/>
      <c r="J70" s="695"/>
      <c r="K70" s="696"/>
      <c r="L70" s="890"/>
    </row>
    <row r="71" spans="1:12" ht="15" x14ac:dyDescent="0.2">
      <c r="A71" s="1"/>
      <c r="B71" s="355" t="s">
        <v>1347</v>
      </c>
      <c r="C71" s="1045" t="s">
        <v>1348</v>
      </c>
      <c r="D71" s="1046"/>
      <c r="E71" s="1046"/>
      <c r="F71" s="1046"/>
      <c r="G71" s="1046"/>
      <c r="H71" s="1047"/>
      <c r="I71" s="361"/>
      <c r="J71" s="7"/>
      <c r="K71" s="161"/>
      <c r="L71" s="889"/>
    </row>
    <row r="72" spans="1:12" s="693" customFormat="1" ht="25.5" x14ac:dyDescent="0.2">
      <c r="B72" s="684" t="s">
        <v>1349</v>
      </c>
      <c r="C72" s="697" t="s">
        <v>1350</v>
      </c>
      <c r="D72" s="686" t="s">
        <v>1318</v>
      </c>
      <c r="E72" s="686">
        <v>4</v>
      </c>
      <c r="F72" s="690">
        <v>100000</v>
      </c>
      <c r="G72" s="688"/>
      <c r="H72" s="688"/>
      <c r="I72" s="689">
        <f>+F72*E72</f>
        <v>400000</v>
      </c>
      <c r="J72" s="695"/>
      <c r="K72" s="696"/>
      <c r="L72" s="890"/>
    </row>
    <row r="73" spans="1:12" ht="15" x14ac:dyDescent="0.2">
      <c r="A73" s="1"/>
      <c r="B73" s="355" t="s">
        <v>1351</v>
      </c>
      <c r="C73" s="1045" t="s">
        <v>1352</v>
      </c>
      <c r="D73" s="1046"/>
      <c r="E73" s="1046"/>
      <c r="F73" s="1046"/>
      <c r="G73" s="1046"/>
      <c r="H73" s="1047"/>
      <c r="I73" s="361"/>
      <c r="J73" s="7"/>
      <c r="K73" s="161"/>
      <c r="L73" s="889"/>
    </row>
    <row r="74" spans="1:12" s="693" customFormat="1" ht="38.25" x14ac:dyDescent="0.2">
      <c r="B74" s="684" t="s">
        <v>1353</v>
      </c>
      <c r="C74" s="697" t="s">
        <v>1354</v>
      </c>
      <c r="D74" s="686" t="s">
        <v>1318</v>
      </c>
      <c r="E74" s="686">
        <v>1</v>
      </c>
      <c r="F74" s="691">
        <v>1052000</v>
      </c>
      <c r="G74" s="688"/>
      <c r="H74" s="688"/>
      <c r="I74" s="689">
        <f t="shared" ref="I74:I122" si="5">+F74*E74</f>
        <v>1052000</v>
      </c>
      <c r="J74" s="695"/>
      <c r="K74" s="696"/>
      <c r="L74" s="890"/>
    </row>
    <row r="75" spans="1:12" ht="52.5" customHeight="1" x14ac:dyDescent="0.2">
      <c r="A75" s="1"/>
      <c r="B75" s="355" t="s">
        <v>1355</v>
      </c>
      <c r="C75" s="692" t="s">
        <v>1356</v>
      </c>
      <c r="D75" s="358"/>
      <c r="E75" s="358"/>
      <c r="F75" s="362"/>
      <c r="G75" s="363"/>
      <c r="H75" s="363"/>
      <c r="I75" s="361"/>
      <c r="J75" s="7"/>
      <c r="K75" s="161"/>
      <c r="L75" s="889"/>
    </row>
    <row r="76" spans="1:12" s="693" customFormat="1" ht="25.5" x14ac:dyDescent="0.2">
      <c r="B76" s="684" t="s">
        <v>1357</v>
      </c>
      <c r="C76" s="697" t="s">
        <v>1358</v>
      </c>
      <c r="D76" s="698" t="s">
        <v>1359</v>
      </c>
      <c r="E76" s="698">
        <v>2</v>
      </c>
      <c r="F76" s="699">
        <v>185000</v>
      </c>
      <c r="G76" s="688"/>
      <c r="H76" s="688"/>
      <c r="I76" s="689">
        <f t="shared" si="5"/>
        <v>370000</v>
      </c>
      <c r="J76" s="695"/>
      <c r="K76" s="696"/>
      <c r="L76" s="890"/>
    </row>
    <row r="77" spans="1:12" s="693" customFormat="1" ht="25.5" x14ac:dyDescent="0.2">
      <c r="B77" s="684" t="s">
        <v>1360</v>
      </c>
      <c r="C77" s="697" t="s">
        <v>1361</v>
      </c>
      <c r="D77" s="698" t="s">
        <v>1359</v>
      </c>
      <c r="E77" s="698">
        <v>1</v>
      </c>
      <c r="F77" s="700">
        <v>85000</v>
      </c>
      <c r="G77" s="688"/>
      <c r="H77" s="688"/>
      <c r="I77" s="689">
        <f t="shared" si="5"/>
        <v>85000</v>
      </c>
      <c r="J77" s="695"/>
      <c r="K77" s="696"/>
      <c r="L77" s="890"/>
    </row>
    <row r="78" spans="1:12" s="693" customFormat="1" ht="25.5" x14ac:dyDescent="0.2">
      <c r="B78" s="684" t="s">
        <v>1362</v>
      </c>
      <c r="C78" s="697" t="s">
        <v>1363</v>
      </c>
      <c r="D78" s="698" t="s">
        <v>1359</v>
      </c>
      <c r="E78" s="698">
        <v>3</v>
      </c>
      <c r="F78" s="699">
        <v>19040</v>
      </c>
      <c r="G78" s="688"/>
      <c r="H78" s="688"/>
      <c r="I78" s="689">
        <f t="shared" si="5"/>
        <v>57120</v>
      </c>
      <c r="J78" s="695"/>
      <c r="K78" s="696"/>
      <c r="L78" s="890"/>
    </row>
    <row r="79" spans="1:12" s="693" customFormat="1" ht="25.5" x14ac:dyDescent="0.2">
      <c r="B79" s="684" t="s">
        <v>1364</v>
      </c>
      <c r="C79" s="697" t="s">
        <v>1365</v>
      </c>
      <c r="D79" s="698" t="s">
        <v>1359</v>
      </c>
      <c r="E79" s="698">
        <v>2</v>
      </c>
      <c r="F79" s="699">
        <v>10115</v>
      </c>
      <c r="G79" s="688"/>
      <c r="H79" s="688"/>
      <c r="I79" s="689">
        <f t="shared" si="5"/>
        <v>20230</v>
      </c>
      <c r="J79" s="695"/>
      <c r="K79" s="696"/>
      <c r="L79" s="890"/>
    </row>
    <row r="80" spans="1:12" s="693" customFormat="1" ht="25.5" x14ac:dyDescent="0.2">
      <c r="B80" s="684" t="s">
        <v>1366</v>
      </c>
      <c r="C80" s="697" t="s">
        <v>1367</v>
      </c>
      <c r="D80" s="698" t="s">
        <v>1368</v>
      </c>
      <c r="E80" s="701">
        <v>3</v>
      </c>
      <c r="F80" s="699">
        <v>255000</v>
      </c>
      <c r="G80" s="688"/>
      <c r="H80" s="688"/>
      <c r="I80" s="689">
        <f t="shared" si="5"/>
        <v>765000</v>
      </c>
      <c r="J80" s="695"/>
      <c r="K80" s="696"/>
      <c r="L80" s="890"/>
    </row>
    <row r="81" spans="1:12" ht="47.25" x14ac:dyDescent="0.2">
      <c r="A81" s="1"/>
      <c r="B81" s="355" t="s">
        <v>1369</v>
      </c>
      <c r="C81" s="692" t="s">
        <v>1370</v>
      </c>
      <c r="D81" s="358"/>
      <c r="E81" s="358"/>
      <c r="F81" s="362"/>
      <c r="G81" s="363"/>
      <c r="H81" s="363"/>
      <c r="I81" s="361"/>
      <c r="J81" s="7"/>
      <c r="K81" s="161"/>
      <c r="L81" s="889"/>
    </row>
    <row r="82" spans="1:12" s="693" customFormat="1" ht="25.5" x14ac:dyDescent="0.2">
      <c r="B82" s="684" t="s">
        <v>1371</v>
      </c>
      <c r="C82" s="697" t="s">
        <v>1372</v>
      </c>
      <c r="D82" s="698" t="s">
        <v>125</v>
      </c>
      <c r="E82" s="698">
        <v>500</v>
      </c>
      <c r="F82" s="702">
        <v>15398</v>
      </c>
      <c r="G82" s="688"/>
      <c r="H82" s="688"/>
      <c r="I82" s="689">
        <f t="shared" si="5"/>
        <v>7699000</v>
      </c>
      <c r="J82" s="695"/>
      <c r="K82" s="696"/>
      <c r="L82" s="890"/>
    </row>
    <row r="83" spans="1:12" s="693" customFormat="1" ht="15" x14ac:dyDescent="0.2">
      <c r="B83" s="684" t="s">
        <v>1373</v>
      </c>
      <c r="C83" s="697" t="s">
        <v>1374</v>
      </c>
      <c r="D83" s="698" t="s">
        <v>1359</v>
      </c>
      <c r="E83" s="698">
        <v>175</v>
      </c>
      <c r="F83" s="702">
        <v>37900</v>
      </c>
      <c r="G83" s="688"/>
      <c r="H83" s="688"/>
      <c r="I83" s="689">
        <f t="shared" si="5"/>
        <v>6632500</v>
      </c>
      <c r="J83" s="695"/>
      <c r="K83" s="696"/>
      <c r="L83" s="890"/>
    </row>
    <row r="84" spans="1:12" s="693" customFormat="1" ht="25.5" x14ac:dyDescent="0.2">
      <c r="B84" s="684" t="s">
        <v>1375</v>
      </c>
      <c r="C84" s="697" t="s">
        <v>1376</v>
      </c>
      <c r="D84" s="698" t="s">
        <v>1377</v>
      </c>
      <c r="E84" s="698">
        <v>25</v>
      </c>
      <c r="F84" s="702">
        <v>30800</v>
      </c>
      <c r="G84" s="688"/>
      <c r="H84" s="688"/>
      <c r="I84" s="689">
        <f t="shared" si="5"/>
        <v>770000</v>
      </c>
      <c r="J84" s="695"/>
      <c r="K84" s="696"/>
      <c r="L84" s="890"/>
    </row>
    <row r="85" spans="1:12" ht="63" x14ac:dyDescent="0.2">
      <c r="A85" s="1"/>
      <c r="B85" s="355" t="s">
        <v>1378</v>
      </c>
      <c r="C85" s="692" t="s">
        <v>1379</v>
      </c>
      <c r="D85" s="358"/>
      <c r="E85" s="358"/>
      <c r="F85" s="362"/>
      <c r="G85" s="363"/>
      <c r="H85" s="363"/>
      <c r="I85" s="361"/>
      <c r="J85" s="7"/>
      <c r="K85" s="161"/>
      <c r="L85" s="889"/>
    </row>
    <row r="86" spans="1:12" s="693" customFormat="1" ht="25.5" x14ac:dyDescent="0.2">
      <c r="B86" s="684" t="s">
        <v>1380</v>
      </c>
      <c r="C86" s="703" t="s">
        <v>1381</v>
      </c>
      <c r="D86" s="704" t="s">
        <v>1382</v>
      </c>
      <c r="E86" s="704">
        <v>40</v>
      </c>
      <c r="F86" s="702">
        <v>90000</v>
      </c>
      <c r="G86" s="688"/>
      <c r="H86" s="688"/>
      <c r="I86" s="689">
        <f t="shared" si="5"/>
        <v>3600000</v>
      </c>
      <c r="J86" s="695"/>
      <c r="K86" s="696"/>
      <c r="L86" s="890"/>
    </row>
    <row r="87" spans="1:12" s="693" customFormat="1" ht="15" x14ac:dyDescent="0.2">
      <c r="B87" s="684" t="s">
        <v>1383</v>
      </c>
      <c r="C87" s="705" t="s">
        <v>1384</v>
      </c>
      <c r="D87" s="704" t="s">
        <v>1385</v>
      </c>
      <c r="E87" s="704">
        <v>20</v>
      </c>
      <c r="F87" s="702">
        <v>18200</v>
      </c>
      <c r="G87" s="688"/>
      <c r="H87" s="688"/>
      <c r="I87" s="689">
        <f t="shared" si="5"/>
        <v>364000</v>
      </c>
      <c r="J87" s="695"/>
      <c r="K87" s="696"/>
      <c r="L87" s="890"/>
    </row>
    <row r="88" spans="1:12" s="693" customFormat="1" ht="15" x14ac:dyDescent="0.2">
      <c r="B88" s="684" t="s">
        <v>1386</v>
      </c>
      <c r="C88" s="706" t="s">
        <v>1387</v>
      </c>
      <c r="D88" s="707" t="s">
        <v>1385</v>
      </c>
      <c r="E88" s="707">
        <v>1</v>
      </c>
      <c r="F88" s="702">
        <v>250000</v>
      </c>
      <c r="G88" s="688"/>
      <c r="H88" s="688"/>
      <c r="I88" s="689">
        <f t="shared" si="5"/>
        <v>250000</v>
      </c>
      <c r="J88" s="695"/>
      <c r="K88" s="696"/>
      <c r="L88" s="890"/>
    </row>
    <row r="89" spans="1:12" s="693" customFormat="1" ht="25.5" x14ac:dyDescent="0.2">
      <c r="B89" s="684" t="s">
        <v>1388</v>
      </c>
      <c r="C89" s="697" t="s">
        <v>1389</v>
      </c>
      <c r="D89" s="698" t="s">
        <v>1377</v>
      </c>
      <c r="E89" s="701">
        <v>5</v>
      </c>
      <c r="F89" s="702">
        <v>520000</v>
      </c>
      <c r="G89" s="688"/>
      <c r="H89" s="688"/>
      <c r="I89" s="689">
        <f t="shared" si="5"/>
        <v>2600000</v>
      </c>
      <c r="J89" s="695"/>
      <c r="K89" s="696"/>
      <c r="L89" s="890"/>
    </row>
    <row r="90" spans="1:12" ht="63" x14ac:dyDescent="0.2">
      <c r="A90" s="1"/>
      <c r="B90" s="355" t="s">
        <v>1390</v>
      </c>
      <c r="C90" s="692" t="s">
        <v>1391</v>
      </c>
      <c r="D90" s="358"/>
      <c r="E90" s="358"/>
      <c r="F90" s="362"/>
      <c r="G90" s="363"/>
      <c r="H90" s="363"/>
      <c r="I90" s="361"/>
      <c r="J90" s="7"/>
      <c r="K90" s="161"/>
      <c r="L90" s="889"/>
    </row>
    <row r="91" spans="1:12" s="693" customFormat="1" ht="38.25" x14ac:dyDescent="0.2">
      <c r="B91" s="684"/>
      <c r="C91" s="697" t="s">
        <v>1392</v>
      </c>
      <c r="D91" s="708" t="s">
        <v>1368</v>
      </c>
      <c r="E91" s="698">
        <v>12</v>
      </c>
      <c r="F91" s="709">
        <v>550000</v>
      </c>
      <c r="G91" s="688"/>
      <c r="H91" s="688"/>
      <c r="I91" s="689">
        <f t="shared" si="5"/>
        <v>6600000</v>
      </c>
      <c r="J91" s="695"/>
      <c r="K91" s="696"/>
      <c r="L91" s="890"/>
    </row>
    <row r="92" spans="1:12" s="693" customFormat="1" ht="15.75" thickBot="1" x14ac:dyDescent="0.25">
      <c r="B92" s="684"/>
      <c r="C92" s="710" t="s">
        <v>1393</v>
      </c>
      <c r="D92" s="711" t="s">
        <v>1385</v>
      </c>
      <c r="E92" s="712">
        <v>1</v>
      </c>
      <c r="F92" s="713">
        <v>58000</v>
      </c>
      <c r="G92" s="714"/>
      <c r="H92" s="688"/>
      <c r="I92" s="689">
        <f t="shared" si="5"/>
        <v>58000</v>
      </c>
      <c r="J92" s="695"/>
      <c r="K92" s="696"/>
      <c r="L92" s="890"/>
    </row>
    <row r="93" spans="1:12" ht="15" x14ac:dyDescent="0.2">
      <c r="A93" s="1"/>
      <c r="B93" s="355">
        <v>9.1999999999999993</v>
      </c>
      <c r="C93" s="1051" t="s">
        <v>1394</v>
      </c>
      <c r="D93" s="1052"/>
      <c r="E93" s="1052"/>
      <c r="F93" s="1052"/>
      <c r="G93" s="1052"/>
      <c r="H93" s="1053"/>
      <c r="I93" s="361"/>
      <c r="J93" s="7"/>
      <c r="K93" s="161"/>
      <c r="L93" s="889"/>
    </row>
    <row r="94" spans="1:12" ht="31.5" x14ac:dyDescent="0.2">
      <c r="A94" s="1"/>
      <c r="B94" s="355" t="s">
        <v>1395</v>
      </c>
      <c r="C94" s="692" t="s">
        <v>1396</v>
      </c>
      <c r="D94" s="406" t="s">
        <v>1359</v>
      </c>
      <c r="E94" s="406">
        <v>30</v>
      </c>
      <c r="F94" s="407">
        <v>12900</v>
      </c>
      <c r="G94" s="363"/>
      <c r="H94" s="363"/>
      <c r="I94" s="361">
        <f t="shared" si="5"/>
        <v>387000</v>
      </c>
      <c r="J94" s="7"/>
      <c r="K94" s="161"/>
      <c r="L94" s="889"/>
    </row>
    <row r="95" spans="1:12" s="693" customFormat="1" ht="25.5" x14ac:dyDescent="0.2">
      <c r="B95" s="684" t="s">
        <v>1397</v>
      </c>
      <c r="C95" s="697" t="s">
        <v>1398</v>
      </c>
      <c r="D95" s="698" t="s">
        <v>1359</v>
      </c>
      <c r="E95" s="698">
        <v>1</v>
      </c>
      <c r="F95" s="715">
        <v>241859</v>
      </c>
      <c r="G95" s="688"/>
      <c r="H95" s="688"/>
      <c r="I95" s="689">
        <f t="shared" si="5"/>
        <v>241859</v>
      </c>
      <c r="J95" s="695"/>
      <c r="K95" s="696"/>
      <c r="L95" s="890"/>
    </row>
    <row r="96" spans="1:12" s="693" customFormat="1" ht="15" x14ac:dyDescent="0.2">
      <c r="B96" s="684" t="s">
        <v>1399</v>
      </c>
      <c r="C96" s="697" t="s">
        <v>1400</v>
      </c>
      <c r="D96" s="698" t="s">
        <v>1359</v>
      </c>
      <c r="E96" s="698">
        <v>3</v>
      </c>
      <c r="F96" s="715">
        <v>81615</v>
      </c>
      <c r="G96" s="688"/>
      <c r="H96" s="688"/>
      <c r="I96" s="689">
        <f t="shared" si="5"/>
        <v>244845</v>
      </c>
      <c r="J96" s="695"/>
      <c r="K96" s="696"/>
      <c r="L96" s="890"/>
    </row>
    <row r="97" spans="1:12" s="693" customFormat="1" ht="15" x14ac:dyDescent="0.2">
      <c r="B97" s="684" t="s">
        <v>1401</v>
      </c>
      <c r="C97" s="697" t="s">
        <v>1402</v>
      </c>
      <c r="D97" s="698" t="s">
        <v>1359</v>
      </c>
      <c r="E97" s="698">
        <v>1</v>
      </c>
      <c r="F97" s="715">
        <v>158626</v>
      </c>
      <c r="G97" s="688"/>
      <c r="H97" s="688"/>
      <c r="I97" s="689">
        <f t="shared" si="5"/>
        <v>158626</v>
      </c>
      <c r="J97" s="695"/>
      <c r="K97" s="696"/>
      <c r="L97" s="890"/>
    </row>
    <row r="98" spans="1:12" s="693" customFormat="1" ht="15" x14ac:dyDescent="0.2">
      <c r="B98" s="684" t="s">
        <v>1403</v>
      </c>
      <c r="C98" s="697" t="s">
        <v>1404</v>
      </c>
      <c r="D98" s="686"/>
      <c r="E98" s="686"/>
      <c r="F98" s="691"/>
      <c r="G98" s="688"/>
      <c r="H98" s="688"/>
      <c r="I98" s="689"/>
      <c r="J98" s="695"/>
      <c r="K98" s="696"/>
      <c r="L98" s="890"/>
    </row>
    <row r="99" spans="1:12" ht="31.5" x14ac:dyDescent="0.2">
      <c r="A99" s="1"/>
      <c r="B99" s="355" t="s">
        <v>1405</v>
      </c>
      <c r="C99" s="692" t="s">
        <v>1406</v>
      </c>
      <c r="D99" s="358"/>
      <c r="E99" s="358"/>
      <c r="F99" s="362"/>
      <c r="G99" s="363"/>
      <c r="H99" s="363"/>
      <c r="I99" s="361"/>
      <c r="J99" s="7"/>
      <c r="K99" s="161"/>
      <c r="L99" s="889"/>
    </row>
    <row r="100" spans="1:12" s="693" customFormat="1" ht="15" x14ac:dyDescent="0.2">
      <c r="B100" s="684" t="s">
        <v>1407</v>
      </c>
      <c r="C100" s="716" t="s">
        <v>1408</v>
      </c>
      <c r="D100" s="698" t="s">
        <v>1359</v>
      </c>
      <c r="E100" s="698">
        <v>30</v>
      </c>
      <c r="F100" s="715">
        <v>11952</v>
      </c>
      <c r="G100" s="688"/>
      <c r="H100" s="688"/>
      <c r="I100" s="689">
        <f t="shared" si="5"/>
        <v>358560</v>
      </c>
      <c r="J100" s="695"/>
      <c r="K100" s="696"/>
      <c r="L100" s="890"/>
    </row>
    <row r="101" spans="1:12" s="693" customFormat="1" ht="15" x14ac:dyDescent="0.2">
      <c r="B101" s="684" t="s">
        <v>1409</v>
      </c>
      <c r="C101" s="697" t="s">
        <v>1410</v>
      </c>
      <c r="D101" s="698" t="s">
        <v>1359</v>
      </c>
      <c r="E101" s="698">
        <v>2</v>
      </c>
      <c r="F101" s="715">
        <v>17606</v>
      </c>
      <c r="G101" s="688"/>
      <c r="H101" s="688"/>
      <c r="I101" s="689">
        <f t="shared" si="5"/>
        <v>35212</v>
      </c>
      <c r="J101" s="695"/>
      <c r="K101" s="696"/>
      <c r="L101" s="890"/>
    </row>
    <row r="102" spans="1:12" s="693" customFormat="1" ht="15" x14ac:dyDescent="0.2">
      <c r="B102" s="684" t="s">
        <v>1411</v>
      </c>
      <c r="C102" s="697" t="s">
        <v>1412</v>
      </c>
      <c r="D102" s="698" t="s">
        <v>1385</v>
      </c>
      <c r="E102" s="698">
        <v>30</v>
      </c>
      <c r="F102" s="715">
        <v>43134</v>
      </c>
      <c r="G102" s="688"/>
      <c r="H102" s="688"/>
      <c r="I102" s="689">
        <f t="shared" si="5"/>
        <v>1294020</v>
      </c>
      <c r="J102" s="695"/>
      <c r="K102" s="696"/>
      <c r="L102" s="890"/>
    </row>
    <row r="103" spans="1:12" s="693" customFormat="1" ht="15" x14ac:dyDescent="0.2">
      <c r="B103" s="684" t="s">
        <v>1413</v>
      </c>
      <c r="C103" s="697" t="s">
        <v>1414</v>
      </c>
      <c r="D103" s="698" t="s">
        <v>1359</v>
      </c>
      <c r="E103" s="698">
        <v>30</v>
      </c>
      <c r="F103" s="715">
        <v>19746</v>
      </c>
      <c r="G103" s="688"/>
      <c r="H103" s="688"/>
      <c r="I103" s="689">
        <f t="shared" si="5"/>
        <v>592380</v>
      </c>
      <c r="J103" s="695"/>
      <c r="K103" s="696"/>
      <c r="L103" s="890"/>
    </row>
    <row r="104" spans="1:12" s="693" customFormat="1" ht="15" x14ac:dyDescent="0.2">
      <c r="B104" s="684" t="s">
        <v>1415</v>
      </c>
      <c r="C104" s="697" t="s">
        <v>1416</v>
      </c>
      <c r="D104" s="698" t="s">
        <v>1359</v>
      </c>
      <c r="E104" s="698">
        <v>30</v>
      </c>
      <c r="F104" s="715">
        <v>14875</v>
      </c>
      <c r="G104" s="688"/>
      <c r="H104" s="688"/>
      <c r="I104" s="689">
        <f t="shared" si="5"/>
        <v>446250</v>
      </c>
      <c r="J104" s="695"/>
      <c r="K104" s="696"/>
      <c r="L104" s="890"/>
    </row>
    <row r="105" spans="1:12" s="693" customFormat="1" ht="15" x14ac:dyDescent="0.2">
      <c r="B105" s="684" t="s">
        <v>1417</v>
      </c>
      <c r="C105" s="697" t="s">
        <v>1418</v>
      </c>
      <c r="D105" s="698" t="s">
        <v>1385</v>
      </c>
      <c r="E105" s="698">
        <v>6</v>
      </c>
      <c r="F105" s="715">
        <v>17000</v>
      </c>
      <c r="G105" s="688"/>
      <c r="H105" s="688"/>
      <c r="I105" s="689">
        <f t="shared" si="5"/>
        <v>102000</v>
      </c>
      <c r="J105" s="695"/>
      <c r="K105" s="696"/>
      <c r="L105" s="890"/>
    </row>
    <row r="106" spans="1:12" s="693" customFormat="1" ht="15" x14ac:dyDescent="0.2">
      <c r="B106" s="684" t="s">
        <v>1419</v>
      </c>
      <c r="C106" s="697" t="s">
        <v>1420</v>
      </c>
      <c r="D106" s="698" t="s">
        <v>1385</v>
      </c>
      <c r="E106" s="698">
        <v>30</v>
      </c>
      <c r="F106" s="715">
        <v>5712</v>
      </c>
      <c r="G106" s="688"/>
      <c r="H106" s="688"/>
      <c r="I106" s="689">
        <f t="shared" si="5"/>
        <v>171360</v>
      </c>
      <c r="J106" s="695"/>
      <c r="K106" s="696"/>
      <c r="L106" s="890"/>
    </row>
    <row r="107" spans="1:12" s="693" customFormat="1" ht="15" x14ac:dyDescent="0.2">
      <c r="B107" s="684" t="s">
        <v>1421</v>
      </c>
      <c r="C107" s="716" t="s">
        <v>1422</v>
      </c>
      <c r="D107" s="698" t="s">
        <v>1359</v>
      </c>
      <c r="E107" s="698">
        <v>40</v>
      </c>
      <c r="F107" s="715">
        <v>8500</v>
      </c>
      <c r="G107" s="688"/>
      <c r="H107" s="688"/>
      <c r="I107" s="689">
        <f t="shared" si="5"/>
        <v>340000</v>
      </c>
      <c r="J107" s="695"/>
      <c r="K107" s="696"/>
      <c r="L107" s="890"/>
    </row>
    <row r="108" spans="1:12" s="693" customFormat="1" ht="15" x14ac:dyDescent="0.2">
      <c r="B108" s="684" t="s">
        <v>1423</v>
      </c>
      <c r="C108" s="697" t="s">
        <v>1424</v>
      </c>
      <c r="D108" s="698" t="s">
        <v>1359</v>
      </c>
      <c r="E108" s="698">
        <v>40</v>
      </c>
      <c r="F108" s="715">
        <v>9900</v>
      </c>
      <c r="G108" s="688"/>
      <c r="H108" s="688"/>
      <c r="I108" s="689">
        <f t="shared" si="5"/>
        <v>396000</v>
      </c>
      <c r="J108" s="695"/>
      <c r="K108" s="696"/>
      <c r="L108" s="890"/>
    </row>
    <row r="109" spans="1:12" s="693" customFormat="1" ht="15" x14ac:dyDescent="0.2">
      <c r="B109" s="684" t="s">
        <v>1425</v>
      </c>
      <c r="C109" s="697" t="s">
        <v>1426</v>
      </c>
      <c r="D109" s="698" t="s">
        <v>1359</v>
      </c>
      <c r="E109" s="698">
        <v>40</v>
      </c>
      <c r="F109" s="715">
        <v>4424</v>
      </c>
      <c r="G109" s="688"/>
      <c r="H109" s="688"/>
      <c r="I109" s="689">
        <f t="shared" si="5"/>
        <v>176960</v>
      </c>
      <c r="J109" s="695"/>
      <c r="K109" s="696"/>
      <c r="L109" s="890"/>
    </row>
    <row r="110" spans="1:12" s="693" customFormat="1" ht="15" x14ac:dyDescent="0.2">
      <c r="B110" s="684" t="s">
        <v>1427</v>
      </c>
      <c r="C110" s="697" t="s">
        <v>1428</v>
      </c>
      <c r="D110" s="698" t="s">
        <v>1429</v>
      </c>
      <c r="E110" s="717">
        <v>30</v>
      </c>
      <c r="F110" s="715">
        <v>9690.4666666666708</v>
      </c>
      <c r="G110" s="688"/>
      <c r="H110" s="688"/>
      <c r="I110" s="689">
        <f t="shared" si="5"/>
        <v>290714.00000000012</v>
      </c>
      <c r="J110" s="695"/>
      <c r="K110" s="696"/>
      <c r="L110" s="890"/>
    </row>
    <row r="111" spans="1:12" s="693" customFormat="1" ht="15" x14ac:dyDescent="0.2">
      <c r="B111" s="684" t="s">
        <v>1430</v>
      </c>
      <c r="C111" s="697" t="s">
        <v>1431</v>
      </c>
      <c r="D111" s="698" t="s">
        <v>1429</v>
      </c>
      <c r="E111" s="717">
        <v>30</v>
      </c>
      <c r="F111" s="715">
        <v>9520</v>
      </c>
      <c r="G111" s="688"/>
      <c r="H111" s="688"/>
      <c r="I111" s="689">
        <f t="shared" si="5"/>
        <v>285600</v>
      </c>
      <c r="J111" s="695"/>
      <c r="K111" s="696"/>
      <c r="L111" s="890"/>
    </row>
    <row r="112" spans="1:12" s="693" customFormat="1" ht="15" x14ac:dyDescent="0.2">
      <c r="B112" s="684" t="s">
        <v>1432</v>
      </c>
      <c r="C112" s="697" t="s">
        <v>1433</v>
      </c>
      <c r="D112" s="698" t="s">
        <v>1429</v>
      </c>
      <c r="E112" s="717">
        <v>30</v>
      </c>
      <c r="F112" s="715">
        <v>6545</v>
      </c>
      <c r="G112" s="688"/>
      <c r="H112" s="688"/>
      <c r="I112" s="689">
        <f t="shared" si="5"/>
        <v>196350</v>
      </c>
      <c r="J112" s="695"/>
      <c r="K112" s="696"/>
      <c r="L112" s="890"/>
    </row>
    <row r="113" spans="1:12" ht="15.75" x14ac:dyDescent="0.2">
      <c r="A113" s="1"/>
      <c r="B113" s="355" t="s">
        <v>1434</v>
      </c>
      <c r="C113" s="692" t="s">
        <v>1435</v>
      </c>
      <c r="D113" s="358"/>
      <c r="E113" s="358"/>
      <c r="F113" s="362"/>
      <c r="G113" s="363"/>
      <c r="H113" s="363"/>
      <c r="I113" s="361"/>
      <c r="J113" s="7"/>
      <c r="K113" s="161"/>
      <c r="L113" s="889"/>
    </row>
    <row r="114" spans="1:12" s="693" customFormat="1" ht="25.5" x14ac:dyDescent="0.2">
      <c r="B114" s="684" t="s">
        <v>1436</v>
      </c>
      <c r="C114" s="718" t="s">
        <v>1437</v>
      </c>
      <c r="D114" s="698" t="s">
        <v>1385</v>
      </c>
      <c r="E114" s="698">
        <v>4</v>
      </c>
      <c r="F114" s="719">
        <v>48520</v>
      </c>
      <c r="G114" s="688"/>
      <c r="H114" s="688"/>
      <c r="I114" s="689">
        <f t="shared" si="5"/>
        <v>194080</v>
      </c>
      <c r="J114" s="695"/>
      <c r="K114" s="696"/>
      <c r="L114" s="890"/>
    </row>
    <row r="115" spans="1:12" s="693" customFormat="1" ht="25.5" x14ac:dyDescent="0.2">
      <c r="B115" s="684" t="s">
        <v>1438</v>
      </c>
      <c r="C115" s="697" t="s">
        <v>1439</v>
      </c>
      <c r="D115" s="698" t="s">
        <v>1359</v>
      </c>
      <c r="E115" s="698">
        <v>6</v>
      </c>
      <c r="F115" s="715">
        <v>55000</v>
      </c>
      <c r="G115" s="688"/>
      <c r="H115" s="688"/>
      <c r="I115" s="689">
        <f t="shared" si="5"/>
        <v>330000</v>
      </c>
      <c r="J115" s="695"/>
      <c r="K115" s="696"/>
      <c r="L115" s="890"/>
    </row>
    <row r="116" spans="1:12" s="693" customFormat="1" ht="15" x14ac:dyDescent="0.2">
      <c r="B116" s="684" t="s">
        <v>1440</v>
      </c>
      <c r="C116" s="697" t="s">
        <v>1441</v>
      </c>
      <c r="D116" s="698" t="s">
        <v>1359</v>
      </c>
      <c r="E116" s="717">
        <v>33</v>
      </c>
      <c r="F116" s="715">
        <v>7140</v>
      </c>
      <c r="G116" s="688"/>
      <c r="H116" s="688"/>
      <c r="I116" s="689">
        <f t="shared" si="5"/>
        <v>235620</v>
      </c>
      <c r="J116" s="695"/>
      <c r="K116" s="696"/>
      <c r="L116" s="890"/>
    </row>
    <row r="117" spans="1:12" s="693" customFormat="1" ht="15" x14ac:dyDescent="0.2">
      <c r="B117" s="684" t="s">
        <v>1442</v>
      </c>
      <c r="C117" s="697" t="s">
        <v>1443</v>
      </c>
      <c r="D117" s="698" t="s">
        <v>1359</v>
      </c>
      <c r="E117" s="698">
        <v>35</v>
      </c>
      <c r="F117" s="715">
        <v>25000</v>
      </c>
      <c r="G117" s="688"/>
      <c r="H117" s="688"/>
      <c r="I117" s="689">
        <f t="shared" si="5"/>
        <v>875000</v>
      </c>
      <c r="J117" s="695"/>
      <c r="K117" s="696"/>
      <c r="L117" s="890"/>
    </row>
    <row r="118" spans="1:12" ht="15.75" x14ac:dyDescent="0.2">
      <c r="A118" s="1"/>
      <c r="B118" s="355">
        <v>9.3000000000000007</v>
      </c>
      <c r="C118" s="692" t="s">
        <v>1444</v>
      </c>
      <c r="D118" s="358"/>
      <c r="E118" s="358"/>
      <c r="F118" s="362"/>
      <c r="G118" s="363"/>
      <c r="H118" s="363"/>
      <c r="I118" s="361">
        <f t="shared" si="5"/>
        <v>0</v>
      </c>
      <c r="J118" s="7"/>
      <c r="K118" s="161"/>
      <c r="L118" s="889"/>
    </row>
    <row r="119" spans="1:12" ht="15.75" x14ac:dyDescent="0.2">
      <c r="A119" s="1"/>
      <c r="B119" s="355" t="s">
        <v>1445</v>
      </c>
      <c r="C119" s="692" t="s">
        <v>1446</v>
      </c>
      <c r="D119" s="358"/>
      <c r="E119" s="358"/>
      <c r="F119" s="362"/>
      <c r="G119" s="363"/>
      <c r="H119" s="363"/>
      <c r="I119" s="361">
        <f t="shared" si="5"/>
        <v>0</v>
      </c>
      <c r="J119" s="7"/>
      <c r="K119" s="161"/>
      <c r="L119" s="889"/>
    </row>
    <row r="120" spans="1:12" s="693" customFormat="1" ht="25.5" x14ac:dyDescent="0.2">
      <c r="B120" s="684" t="s">
        <v>1447</v>
      </c>
      <c r="C120" s="697" t="s">
        <v>1448</v>
      </c>
      <c r="D120" s="698" t="s">
        <v>1359</v>
      </c>
      <c r="E120" s="717">
        <v>706</v>
      </c>
      <c r="F120" s="720">
        <v>357</v>
      </c>
      <c r="G120" s="688"/>
      <c r="H120" s="688"/>
      <c r="I120" s="689">
        <f t="shared" si="5"/>
        <v>252042</v>
      </c>
      <c r="J120" s="695"/>
      <c r="K120" s="696"/>
      <c r="L120" s="890"/>
    </row>
    <row r="121" spans="1:12" s="693" customFormat="1" ht="25.5" x14ac:dyDescent="0.2">
      <c r="B121" s="684" t="s">
        <v>1449</v>
      </c>
      <c r="C121" s="697" t="s">
        <v>1450</v>
      </c>
      <c r="D121" s="698" t="s">
        <v>1385</v>
      </c>
      <c r="E121" s="698">
        <v>1</v>
      </c>
      <c r="F121" s="720">
        <v>90000</v>
      </c>
      <c r="G121" s="688"/>
      <c r="H121" s="688"/>
      <c r="I121" s="689">
        <f t="shared" si="5"/>
        <v>90000</v>
      </c>
      <c r="J121" s="695"/>
      <c r="K121" s="696"/>
      <c r="L121" s="890"/>
    </row>
    <row r="122" spans="1:12" s="693" customFormat="1" ht="38.25" x14ac:dyDescent="0.2">
      <c r="B122" s="684" t="s">
        <v>1451</v>
      </c>
      <c r="C122" s="697" t="s">
        <v>1452</v>
      </c>
      <c r="D122" s="698" t="s">
        <v>1385</v>
      </c>
      <c r="E122" s="698">
        <v>3</v>
      </c>
      <c r="F122" s="721">
        <v>317000</v>
      </c>
      <c r="G122" s="688"/>
      <c r="H122" s="688"/>
      <c r="I122" s="689">
        <f t="shared" si="5"/>
        <v>951000</v>
      </c>
      <c r="J122" s="695"/>
      <c r="K122" s="696"/>
      <c r="L122" s="890"/>
    </row>
    <row r="123" spans="1:12" ht="15.75" x14ac:dyDescent="0.2">
      <c r="A123" s="1"/>
      <c r="B123" s="59">
        <v>8</v>
      </c>
      <c r="C123" s="85" t="s">
        <v>1453</v>
      </c>
      <c r="D123" s="86"/>
      <c r="E123" s="173"/>
      <c r="F123" s="86"/>
      <c r="G123" s="86"/>
      <c r="H123" s="86"/>
      <c r="I123" s="373">
        <f>I124</f>
        <v>5205000</v>
      </c>
      <c r="J123" s="7"/>
      <c r="K123" s="161"/>
      <c r="L123" s="889"/>
    </row>
    <row r="124" spans="1:12" ht="30" x14ac:dyDescent="0.2">
      <c r="A124" s="1"/>
      <c r="B124" s="60">
        <v>8.1</v>
      </c>
      <c r="C124" s="61" t="s">
        <v>1454</v>
      </c>
      <c r="D124" s="62">
        <v>1</v>
      </c>
      <c r="E124" s="172">
        <v>5205000</v>
      </c>
      <c r="F124" s="68">
        <v>1</v>
      </c>
      <c r="G124" s="67">
        <v>1</v>
      </c>
      <c r="H124" s="65"/>
      <c r="I124" s="175">
        <f>+D124*E124*F124*G124</f>
        <v>5205000</v>
      </c>
      <c r="J124" s="7"/>
      <c r="K124" s="161"/>
      <c r="L124" s="889"/>
    </row>
    <row r="125" spans="1:12" ht="15.75" hidden="1" x14ac:dyDescent="0.2">
      <c r="A125" s="1"/>
      <c r="B125" s="59">
        <v>9</v>
      </c>
      <c r="C125" s="85" t="s">
        <v>1455</v>
      </c>
      <c r="D125" s="86"/>
      <c r="E125" s="173"/>
      <c r="F125" s="86"/>
      <c r="G125" s="86"/>
      <c r="H125" s="86"/>
      <c r="I125" s="373">
        <f>I126</f>
        <v>0</v>
      </c>
      <c r="J125" s="7"/>
      <c r="K125" s="161"/>
      <c r="L125" s="889"/>
    </row>
    <row r="126" spans="1:12" ht="15" hidden="1" x14ac:dyDescent="0.2">
      <c r="A126" s="1"/>
      <c r="B126" s="60">
        <v>9.1</v>
      </c>
      <c r="C126" s="61" t="s">
        <v>1456</v>
      </c>
      <c r="D126" s="62">
        <v>1</v>
      </c>
      <c r="E126" s="182">
        <v>108339</v>
      </c>
      <c r="F126" s="68">
        <v>1</v>
      </c>
      <c r="G126" s="67">
        <v>1</v>
      </c>
      <c r="H126" s="65">
        <f>+H9</f>
        <v>6</v>
      </c>
      <c r="I126" s="183"/>
      <c r="J126" s="7"/>
      <c r="K126" s="161"/>
      <c r="L126" s="889"/>
    </row>
    <row r="127" spans="1:12" ht="31.5" x14ac:dyDescent="0.2">
      <c r="A127" s="1"/>
      <c r="B127" s="59">
        <v>9</v>
      </c>
      <c r="C127" s="85" t="s">
        <v>1457</v>
      </c>
      <c r="D127" s="86"/>
      <c r="E127" s="173"/>
      <c r="F127" s="86"/>
      <c r="G127" s="86"/>
      <c r="H127" s="86"/>
      <c r="I127" s="373" t="e">
        <f>I128+I129+I125+302171</f>
        <v>#REF!</v>
      </c>
      <c r="J127" s="7"/>
      <c r="K127" s="161"/>
      <c r="L127" s="889"/>
    </row>
    <row r="128" spans="1:12" s="374" customFormat="1" ht="15" hidden="1" x14ac:dyDescent="0.2">
      <c r="B128" s="375">
        <v>10.1</v>
      </c>
      <c r="C128" s="376" t="s">
        <v>1458</v>
      </c>
      <c r="D128" s="377"/>
      <c r="E128" s="378"/>
      <c r="F128" s="379"/>
      <c r="G128" s="380"/>
      <c r="H128" s="381"/>
      <c r="I128" s="382" t="e">
        <f>+#REF!</f>
        <v>#REF!</v>
      </c>
      <c r="J128" s="383"/>
      <c r="K128" s="384"/>
      <c r="L128" s="891"/>
    </row>
    <row r="129" spans="1:16" s="374" customFormat="1" ht="15.75" hidden="1" x14ac:dyDescent="0.2">
      <c r="B129" s="385">
        <v>11</v>
      </c>
      <c r="C129" s="386" t="s">
        <v>1459</v>
      </c>
      <c r="D129" s="387"/>
      <c r="E129" s="388"/>
      <c r="F129" s="387"/>
      <c r="G129" s="387"/>
      <c r="H129" s="389" t="e">
        <f>#REF!</f>
        <v>#REF!</v>
      </c>
      <c r="I129" s="390" t="e">
        <f>SUM(H130:H136)</f>
        <v>#REF!</v>
      </c>
      <c r="J129" s="892"/>
      <c r="K129" s="384"/>
      <c r="L129" s="891"/>
    </row>
    <row r="130" spans="1:16" s="374" customFormat="1" ht="15" hidden="1" x14ac:dyDescent="0.2">
      <c r="B130" s="499">
        <v>11.1</v>
      </c>
      <c r="C130" s="500" t="s">
        <v>1460</v>
      </c>
      <c r="D130" s="391"/>
      <c r="E130" s="377"/>
      <c r="F130" s="377"/>
      <c r="G130" s="377"/>
      <c r="H130" s="392" t="e">
        <f>D130*$H$129</f>
        <v>#REF!</v>
      </c>
      <c r="I130" s="393"/>
      <c r="J130" s="893"/>
      <c r="K130" s="384"/>
      <c r="L130" s="891"/>
    </row>
    <row r="131" spans="1:16" s="374" customFormat="1" ht="15" hidden="1" x14ac:dyDescent="0.2">
      <c r="B131" s="499">
        <v>11.2</v>
      </c>
      <c r="C131" s="500" t="s">
        <v>1461</v>
      </c>
      <c r="D131" s="391">
        <v>0.04</v>
      </c>
      <c r="E131" s="377"/>
      <c r="F131" s="377"/>
      <c r="G131" s="377"/>
      <c r="H131" s="392" t="e">
        <f>D131*$H$129</f>
        <v>#REF!</v>
      </c>
      <c r="I131" s="393"/>
      <c r="J131" s="893"/>
      <c r="K131" s="384"/>
      <c r="L131" s="891"/>
    </row>
    <row r="132" spans="1:16" s="374" customFormat="1" ht="15" hidden="1" x14ac:dyDescent="0.2">
      <c r="B132" s="499">
        <v>11.3</v>
      </c>
      <c r="C132" s="394" t="s">
        <v>1462</v>
      </c>
      <c r="D132" s="391">
        <v>0.01</v>
      </c>
      <c r="E132" s="377"/>
      <c r="F132" s="377"/>
      <c r="G132" s="377"/>
      <c r="H132" s="392" t="e">
        <f>D132*$H$129</f>
        <v>#REF!</v>
      </c>
      <c r="I132" s="393"/>
      <c r="J132" s="893"/>
      <c r="K132" s="384"/>
      <c r="L132" s="891"/>
    </row>
    <row r="133" spans="1:16" s="374" customFormat="1" ht="15" hidden="1" x14ac:dyDescent="0.2">
      <c r="B133" s="499">
        <v>11.4</v>
      </c>
      <c r="C133" s="394" t="s">
        <v>1463</v>
      </c>
      <c r="D133" s="391">
        <v>4.0000000000000001E-3</v>
      </c>
      <c r="E133" s="387"/>
      <c r="F133" s="387"/>
      <c r="G133" s="387"/>
      <c r="H133" s="392" t="e">
        <f>D133*$H$129</f>
        <v>#REF!</v>
      </c>
      <c r="I133" s="393"/>
      <c r="J133" s="893"/>
      <c r="K133" s="384"/>
      <c r="L133" s="891"/>
    </row>
    <row r="134" spans="1:16" s="374" customFormat="1" ht="15" hidden="1" x14ac:dyDescent="0.2">
      <c r="B134" s="499">
        <v>11.5</v>
      </c>
      <c r="C134" s="394" t="s">
        <v>1464</v>
      </c>
      <c r="D134" s="391">
        <v>0.05</v>
      </c>
      <c r="E134" s="387"/>
      <c r="F134" s="387"/>
      <c r="G134" s="387"/>
      <c r="H134" s="392" t="e">
        <f>D134*$H$129</f>
        <v>#REF!</v>
      </c>
      <c r="I134" s="393"/>
      <c r="J134" s="893"/>
      <c r="K134" s="384"/>
      <c r="L134" s="891"/>
    </row>
    <row r="135" spans="1:16" s="374" customFormat="1" ht="15.75" hidden="1" x14ac:dyDescent="0.2">
      <c r="B135" s="499">
        <v>11.6</v>
      </c>
      <c r="C135" s="395" t="s">
        <v>1465</v>
      </c>
      <c r="D135" s="391">
        <v>0.01</v>
      </c>
      <c r="E135" s="396"/>
      <c r="F135" s="397"/>
      <c r="G135" s="398"/>
      <c r="H135" s="392" t="e">
        <f>H129*D135</f>
        <v>#REF!</v>
      </c>
      <c r="I135" s="393"/>
      <c r="J135" s="893"/>
      <c r="K135" s="384"/>
      <c r="L135" s="891"/>
    </row>
    <row r="136" spans="1:16" s="374" customFormat="1" ht="15.75" hidden="1" x14ac:dyDescent="0.2">
      <c r="B136" s="499" t="s">
        <v>1466</v>
      </c>
      <c r="C136" s="395" t="s">
        <v>1467</v>
      </c>
      <c r="D136" s="391">
        <v>0.02</v>
      </c>
      <c r="E136" s="396"/>
      <c r="F136" s="397"/>
      <c r="G136" s="398"/>
      <c r="H136" s="392" t="e">
        <f>H129*D136</f>
        <v>#REF!</v>
      </c>
      <c r="I136" s="393"/>
      <c r="J136" s="893"/>
      <c r="K136" s="384"/>
      <c r="L136" s="891"/>
    </row>
    <row r="137" spans="1:16" s="374" customFormat="1" ht="15.75" hidden="1" x14ac:dyDescent="0.2">
      <c r="B137" s="385">
        <v>12</v>
      </c>
      <c r="C137" s="386" t="s">
        <v>1468</v>
      </c>
      <c r="D137" s="387"/>
      <c r="E137" s="388"/>
      <c r="F137" s="387"/>
      <c r="G137" s="387"/>
      <c r="H137" s="392"/>
      <c r="I137" s="390"/>
      <c r="J137" s="452"/>
      <c r="K137" s="384"/>
      <c r="L137" s="891"/>
    </row>
    <row r="138" spans="1:16" ht="15.75" hidden="1" x14ac:dyDescent="0.2">
      <c r="A138" s="1"/>
      <c r="B138" s="59">
        <v>10</v>
      </c>
      <c r="C138" s="85" t="s">
        <v>1469</v>
      </c>
      <c r="D138" s="86"/>
      <c r="E138" s="173"/>
      <c r="F138" s="86"/>
      <c r="G138" s="86"/>
      <c r="H138" s="86"/>
      <c r="I138" s="373">
        <f>I139</f>
        <v>0</v>
      </c>
      <c r="K138" s="894"/>
      <c r="L138" s="889"/>
    </row>
    <row r="139" spans="1:16" ht="15.75" hidden="1" x14ac:dyDescent="0.2">
      <c r="A139" s="1"/>
      <c r="B139" s="60">
        <f>B138+0.1</f>
        <v>10.1</v>
      </c>
      <c r="C139" s="61" t="s">
        <v>1470</v>
      </c>
      <c r="D139" s="62">
        <v>1</v>
      </c>
      <c r="E139" s="77"/>
      <c r="F139" s="76"/>
      <c r="G139" s="73"/>
      <c r="H139" s="73"/>
      <c r="I139" s="183"/>
      <c r="K139" s="894"/>
      <c r="L139" s="889"/>
    </row>
    <row r="140" spans="1:16" ht="15.75" hidden="1" x14ac:dyDescent="0.2">
      <c r="A140" s="1"/>
      <c r="B140" s="59">
        <f>B138+1</f>
        <v>11</v>
      </c>
      <c r="C140" s="85" t="s">
        <v>1471</v>
      </c>
      <c r="D140" s="86"/>
      <c r="E140" s="173"/>
      <c r="F140" s="86"/>
      <c r="G140" s="86"/>
      <c r="H140" s="86"/>
      <c r="I140" s="373">
        <f>I141</f>
        <v>0</v>
      </c>
      <c r="K140" s="894"/>
      <c r="L140" s="889"/>
    </row>
    <row r="141" spans="1:16" ht="15.75" hidden="1" x14ac:dyDescent="0.2">
      <c r="A141" s="1"/>
      <c r="B141" s="60">
        <v>12.1</v>
      </c>
      <c r="C141" s="61" t="s">
        <v>1472</v>
      </c>
      <c r="D141" s="62">
        <v>1</v>
      </c>
      <c r="E141" s="77"/>
      <c r="F141" s="76"/>
      <c r="G141" s="73"/>
      <c r="H141" s="73"/>
      <c r="I141" s="183"/>
      <c r="J141" s="255"/>
      <c r="K141" s="165"/>
      <c r="L141" s="889"/>
    </row>
    <row r="142" spans="1:16" ht="15.75" x14ac:dyDescent="0.2">
      <c r="A142" s="1"/>
      <c r="B142" s="60"/>
      <c r="C142" s="61"/>
      <c r="D142" s="62"/>
      <c r="E142" s="77"/>
      <c r="F142" s="76"/>
      <c r="G142" s="73"/>
      <c r="H142" s="73"/>
      <c r="I142" s="183"/>
      <c r="J142" s="255"/>
      <c r="K142" s="165"/>
      <c r="L142" s="889"/>
    </row>
    <row r="143" spans="1:16" ht="15.75" x14ac:dyDescent="0.2">
      <c r="A143" s="1"/>
      <c r="B143" s="78"/>
      <c r="C143" s="88" t="s">
        <v>1473</v>
      </c>
      <c r="D143" s="62"/>
      <c r="E143" s="75"/>
      <c r="F143" s="87"/>
      <c r="G143" s="89"/>
      <c r="H143" s="89"/>
      <c r="I143" s="175" t="e">
        <f>I140+I138+I127+I125+I123+I47+I44+I39+I37+I31+I18+I8</f>
        <v>#REF!</v>
      </c>
      <c r="J143" s="254" t="e">
        <f>+I143/I144</f>
        <v>#REF!</v>
      </c>
      <c r="K143" s="165"/>
      <c r="L143" s="889"/>
    </row>
    <row r="144" spans="1:16" ht="15.75" x14ac:dyDescent="0.2">
      <c r="A144" s="1"/>
      <c r="B144" s="78"/>
      <c r="C144" s="590" t="s">
        <v>1474</v>
      </c>
      <c r="D144" s="62"/>
      <c r="E144" s="75"/>
      <c r="F144" s="76"/>
      <c r="G144" s="90"/>
      <c r="H144" s="90"/>
      <c r="I144" s="176" t="e">
        <f>+#REF!</f>
        <v>#REF!</v>
      </c>
      <c r="K144" s="165"/>
      <c r="L144" s="889"/>
      <c r="P144" s="1">
        <f>1150-900</f>
        <v>250</v>
      </c>
    </row>
    <row r="145" spans="1:12" ht="15.75" x14ac:dyDescent="0.2">
      <c r="A145" s="1"/>
      <c r="B145" s="78"/>
      <c r="C145" s="590" t="s">
        <v>1475</v>
      </c>
      <c r="D145" s="62"/>
      <c r="E145" s="75"/>
      <c r="F145" s="76"/>
      <c r="G145" s="91"/>
      <c r="H145" s="79">
        <v>0.25190000000000001</v>
      </c>
      <c r="I145" s="175" t="e">
        <f>+((H145*I144))</f>
        <v>#REF!</v>
      </c>
      <c r="K145" s="257" t="e">
        <f>+I145-I143</f>
        <v>#REF!</v>
      </c>
      <c r="L145" s="889"/>
    </row>
    <row r="146" spans="1:12" ht="15.75" x14ac:dyDescent="0.2">
      <c r="A146" s="1"/>
      <c r="B146" s="78"/>
      <c r="C146" s="590" t="s">
        <v>147</v>
      </c>
      <c r="D146" s="62"/>
      <c r="E146" s="75"/>
      <c r="F146" s="76"/>
      <c r="G146" s="73"/>
      <c r="H146" s="79">
        <v>0.05</v>
      </c>
      <c r="I146" s="175" t="e">
        <f>ROUND((H146*I144),0)</f>
        <v>#REF!</v>
      </c>
      <c r="K146" s="165"/>
      <c r="L146" s="889"/>
    </row>
    <row r="147" spans="1:12" ht="15.75" x14ac:dyDescent="0.2">
      <c r="A147" s="1"/>
      <c r="B147" s="78"/>
      <c r="C147" s="590" t="s">
        <v>146</v>
      </c>
      <c r="D147" s="62"/>
      <c r="E147" s="75"/>
      <c r="F147" s="76"/>
      <c r="G147" s="73"/>
      <c r="H147" s="79">
        <v>0.03</v>
      </c>
      <c r="I147" s="175" t="e">
        <f>H147*I144</f>
        <v>#REF!</v>
      </c>
      <c r="K147" s="165"/>
      <c r="L147" s="889"/>
    </row>
    <row r="148" spans="1:12" ht="15.75" x14ac:dyDescent="0.2">
      <c r="A148" s="1"/>
      <c r="B148" s="78"/>
      <c r="C148" s="590" t="s">
        <v>1476</v>
      </c>
      <c r="D148" s="62"/>
      <c r="E148" s="75"/>
      <c r="F148" s="76"/>
      <c r="G148" s="90"/>
      <c r="H148" s="79">
        <f>SUM(H145:H147)</f>
        <v>0.33189999999999997</v>
      </c>
      <c r="I148" s="176" t="e">
        <f>H148*I144</f>
        <v>#REF!</v>
      </c>
      <c r="L148" s="889"/>
    </row>
    <row r="149" spans="1:12" ht="15.75" x14ac:dyDescent="0.2">
      <c r="A149" s="1"/>
      <c r="B149" s="78"/>
      <c r="C149" s="590" t="s">
        <v>1477</v>
      </c>
      <c r="D149" s="62"/>
      <c r="E149" s="75"/>
      <c r="F149" s="76"/>
      <c r="G149" s="90"/>
      <c r="H149" s="79"/>
      <c r="I149" s="176" t="e">
        <f>+I144+I148</f>
        <v>#REF!</v>
      </c>
      <c r="L149" s="889"/>
    </row>
    <row r="150" spans="1:12" ht="18.75" customHeight="1" x14ac:dyDescent="0.2">
      <c r="A150" s="1"/>
      <c r="B150" s="1043" t="s">
        <v>1478</v>
      </c>
      <c r="C150" s="1044"/>
      <c r="D150" s="62"/>
      <c r="E150" s="77"/>
      <c r="F150" s="72"/>
      <c r="G150" s="73"/>
      <c r="H150" s="73"/>
      <c r="I150" s="66"/>
      <c r="J150" s="160"/>
      <c r="K150" s="895"/>
      <c r="L150" s="889"/>
    </row>
    <row r="151" spans="1:12" ht="18.75" customHeight="1" x14ac:dyDescent="0.2">
      <c r="A151" s="1"/>
      <c r="B151" s="1024" t="s">
        <v>1479</v>
      </c>
      <c r="C151" s="1025"/>
      <c r="D151" s="1025"/>
      <c r="E151" s="1025"/>
      <c r="F151" s="1025"/>
      <c r="G151" s="1025"/>
      <c r="H151" s="1025"/>
      <c r="I151" s="1026"/>
      <c r="J151" s="896"/>
      <c r="K151" s="895"/>
      <c r="L151" s="889"/>
    </row>
    <row r="152" spans="1:12" ht="49.5" customHeight="1" x14ac:dyDescent="0.2">
      <c r="A152" s="1"/>
      <c r="B152" s="1024" t="s">
        <v>1480</v>
      </c>
      <c r="C152" s="1025"/>
      <c r="D152" s="1025"/>
      <c r="E152" s="1025"/>
      <c r="F152" s="1025"/>
      <c r="G152" s="1025"/>
      <c r="H152" s="1025"/>
      <c r="I152" s="1026"/>
      <c r="J152" s="897"/>
      <c r="K152" s="895"/>
      <c r="L152" s="889"/>
    </row>
    <row r="153" spans="1:12" ht="18.75" customHeight="1" x14ac:dyDescent="0.2">
      <c r="A153" s="1"/>
      <c r="B153" s="1024" t="s">
        <v>1481</v>
      </c>
      <c r="C153" s="1025"/>
      <c r="D153" s="1025"/>
      <c r="E153" s="1025"/>
      <c r="F153" s="1025"/>
      <c r="G153" s="1025"/>
      <c r="H153" s="1025"/>
      <c r="I153" s="1026"/>
      <c r="J153" s="5"/>
      <c r="L153" s="889"/>
    </row>
    <row r="154" spans="1:12" ht="88.5" customHeight="1" thickBot="1" x14ac:dyDescent="0.25">
      <c r="A154" s="1"/>
      <c r="B154" s="1027" t="s">
        <v>1482</v>
      </c>
      <c r="C154" s="1028"/>
      <c r="D154" s="1028"/>
      <c r="E154" s="1028"/>
      <c r="F154" s="1028"/>
      <c r="G154" s="1028"/>
      <c r="H154" s="1028"/>
      <c r="I154" s="1029"/>
    </row>
    <row r="155" spans="1:12" x14ac:dyDescent="0.2">
      <c r="A155" s="1"/>
      <c r="B155" s="131"/>
      <c r="C155" s="132"/>
      <c r="D155" s="132"/>
      <c r="E155" s="132"/>
      <c r="F155" s="132"/>
      <c r="G155" s="133"/>
      <c r="H155" s="132"/>
      <c r="I155" s="898"/>
      <c r="K155" s="899"/>
    </row>
    <row r="156" spans="1:12" ht="15" x14ac:dyDescent="0.2">
      <c r="A156" s="1"/>
      <c r="B156" s="972" t="s">
        <v>155</v>
      </c>
      <c r="C156" s="973"/>
      <c r="D156" s="589"/>
      <c r="E156" s="589"/>
      <c r="F156" s="92" t="s">
        <v>156</v>
      </c>
      <c r="G156" s="93"/>
      <c r="H156" s="94"/>
      <c r="I156" s="164"/>
      <c r="J156" s="5"/>
    </row>
    <row r="157" spans="1:12" ht="15" x14ac:dyDescent="0.2">
      <c r="A157" s="1"/>
      <c r="B157" s="166"/>
      <c r="C157" s="82"/>
      <c r="D157" s="82"/>
      <c r="E157" s="82"/>
      <c r="F157" s="167"/>
      <c r="G157" s="93"/>
      <c r="H157" s="95"/>
      <c r="I157" s="164"/>
    </row>
    <row r="158" spans="1:12" ht="15" x14ac:dyDescent="0.2">
      <c r="A158" s="1"/>
      <c r="B158" s="166"/>
      <c r="C158" s="82"/>
      <c r="D158" s="82"/>
      <c r="E158" s="82"/>
      <c r="F158" s="167"/>
      <c r="G158" s="93"/>
      <c r="H158" s="95"/>
      <c r="I158" s="164"/>
    </row>
    <row r="159" spans="1:12" ht="15" x14ac:dyDescent="0.2">
      <c r="A159" s="1"/>
      <c r="B159" s="166"/>
      <c r="C159" s="82"/>
      <c r="D159" s="82"/>
      <c r="E159" s="82"/>
      <c r="F159" s="167"/>
      <c r="G159" s="93"/>
      <c r="H159" s="95"/>
      <c r="I159" s="164"/>
    </row>
    <row r="160" spans="1:12" ht="15" x14ac:dyDescent="0.2">
      <c r="A160" s="1"/>
      <c r="B160" s="166"/>
      <c r="C160" s="82"/>
      <c r="D160" s="82"/>
      <c r="E160" s="82"/>
      <c r="F160" s="167"/>
      <c r="G160" s="93"/>
      <c r="H160" s="95"/>
      <c r="I160" s="164"/>
    </row>
    <row r="161" spans="1:11" ht="15" x14ac:dyDescent="0.2">
      <c r="A161" s="1"/>
      <c r="B161" s="168"/>
      <c r="C161" s="82"/>
      <c r="D161" s="82"/>
      <c r="E161" s="82"/>
      <c r="F161" s="167"/>
      <c r="G161" s="93"/>
      <c r="H161" s="93"/>
      <c r="I161" s="164"/>
    </row>
    <row r="162" spans="1:11" ht="15" x14ac:dyDescent="0.2">
      <c r="A162" s="1"/>
      <c r="B162" s="473" t="s">
        <v>157</v>
      </c>
      <c r="C162" s="82"/>
      <c r="D162" s="82"/>
      <c r="E162" s="82"/>
      <c r="F162" s="83" t="s">
        <v>158</v>
      </c>
      <c r="G162" s="93"/>
      <c r="H162" s="93"/>
      <c r="I162" s="164"/>
    </row>
    <row r="163" spans="1:11" ht="15" x14ac:dyDescent="0.2">
      <c r="A163" s="1"/>
      <c r="B163" s="473" t="s">
        <v>159</v>
      </c>
      <c r="C163" s="82"/>
      <c r="D163" s="82"/>
      <c r="E163" s="82"/>
      <c r="F163" s="83" t="s">
        <v>160</v>
      </c>
      <c r="G163" s="93"/>
      <c r="H163" s="93"/>
      <c r="I163" s="164"/>
    </row>
    <row r="164" spans="1:11" ht="15.75" x14ac:dyDescent="0.2">
      <c r="A164" s="1"/>
      <c r="B164" s="202" t="s">
        <v>161</v>
      </c>
      <c r="C164" s="82"/>
      <c r="D164" s="82"/>
      <c r="E164" s="82"/>
      <c r="F164" s="134" t="s">
        <v>162</v>
      </c>
      <c r="G164" s="93"/>
      <c r="H164" s="93"/>
      <c r="I164" s="164"/>
      <c r="J164" s="80"/>
      <c r="K164" s="80"/>
    </row>
    <row r="165" spans="1:11" ht="15.75" x14ac:dyDescent="0.2">
      <c r="A165" s="1"/>
      <c r="B165" s="202" t="s">
        <v>163</v>
      </c>
      <c r="C165" s="82"/>
      <c r="D165" s="82"/>
      <c r="E165" s="82"/>
      <c r="F165" s="134"/>
      <c r="G165" s="93"/>
      <c r="H165" s="93"/>
      <c r="I165" s="164"/>
      <c r="J165" s="81"/>
      <c r="K165" s="158"/>
    </row>
    <row r="166" spans="1:11" ht="15.75" thickBot="1" x14ac:dyDescent="0.25">
      <c r="B166" s="171"/>
      <c r="C166" s="84"/>
      <c r="D166" s="84"/>
      <c r="E166" s="84"/>
      <c r="F166" s="99"/>
      <c r="G166" s="96"/>
      <c r="H166" s="96"/>
      <c r="I166" s="170"/>
    </row>
  </sheetData>
  <protectedRanges>
    <protectedRange sqref="I45:I46" name="Rango1_5_1"/>
    <protectedRange sqref="F45" name="Rango1_3_2_1"/>
    <protectedRange sqref="E46" name="Rango1_3_2_1_2"/>
    <protectedRange sqref="I47 I57" name="Rango1_5_1_1"/>
    <protectedRange sqref="E47 E57" name="Rango1_3_2_1_2_1"/>
    <protectedRange sqref="I48:I56 I60 I62:I66 I68 I70:I122" name="Rango1_5_3"/>
    <protectedRange sqref="F48:F49" name="Rango1_3_2_2"/>
    <protectedRange sqref="F50:F56 F62:F66 F68 F70:F122" name="Rango1_2_1_1_2"/>
    <protectedRange sqref="I36" name="Rango1_5"/>
    <protectedRange sqref="F36" name="Rango1_2_1_1"/>
  </protectedRanges>
  <mergeCells count="15">
    <mergeCell ref="B150:C150"/>
    <mergeCell ref="C71:H71"/>
    <mergeCell ref="C69:H69"/>
    <mergeCell ref="C73:H73"/>
    <mergeCell ref="C93:H93"/>
    <mergeCell ref="B2:I2"/>
    <mergeCell ref="B3:I3"/>
    <mergeCell ref="B4:I4"/>
    <mergeCell ref="B5:I5"/>
    <mergeCell ref="B6:I6"/>
    <mergeCell ref="B151:I151"/>
    <mergeCell ref="B152:I152"/>
    <mergeCell ref="B153:I153"/>
    <mergeCell ref="B154:I154"/>
    <mergeCell ref="B156:C156"/>
  </mergeCell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XCJ408"/>
  <sheetViews>
    <sheetView showGridLines="0" tabSelected="1" zoomScale="110" zoomScaleNormal="110" zoomScaleSheetLayoutView="110" workbookViewId="0">
      <selection activeCell="C71" sqref="C71:C76"/>
    </sheetView>
  </sheetViews>
  <sheetFormatPr baseColWidth="10" defaultColWidth="12.28515625" defaultRowHeight="16.5" x14ac:dyDescent="0.3"/>
  <cols>
    <col min="1" max="1" width="2" style="813" customWidth="1"/>
    <col min="2" max="2" width="9.5703125" style="822" customWidth="1"/>
    <col min="3" max="3" width="40.28515625" style="820" customWidth="1"/>
    <col min="4" max="4" width="15.5703125" style="820" customWidth="1"/>
    <col min="5" max="5" width="16.140625" style="821" customWidth="1"/>
    <col min="6" max="6" width="13.7109375" style="812" customWidth="1"/>
    <col min="7" max="7" width="12.7109375" style="812" customWidth="1"/>
    <col min="8" max="8" width="23.7109375" style="812" customWidth="1"/>
    <col min="9" max="9" width="2" style="815" customWidth="1"/>
    <col min="10" max="184" width="11.28515625" style="812" customWidth="1"/>
    <col min="185" max="224" width="12.28515625" style="813"/>
    <col min="225" max="225" width="1.7109375" style="813" customWidth="1"/>
    <col min="226" max="226" width="9.5703125" style="813" customWidth="1"/>
    <col min="227" max="227" width="47.42578125" style="813" customWidth="1"/>
    <col min="228" max="228" width="23.7109375" style="813" bestFit="1" customWidth="1"/>
    <col min="229" max="229" width="15.42578125" style="813" customWidth="1"/>
    <col min="230" max="230" width="22.28515625" style="813" customWidth="1"/>
    <col min="231" max="231" width="20.5703125" style="813" customWidth="1"/>
    <col min="232" max="232" width="23.28515625" style="813" customWidth="1"/>
    <col min="233" max="238" width="4.7109375" style="813" customWidth="1"/>
    <col min="239" max="240" width="3.7109375" style="813" customWidth="1"/>
    <col min="241" max="248" width="4.5703125" style="813" customWidth="1"/>
    <col min="249" max="440" width="11.28515625" style="813" customWidth="1"/>
    <col min="441" max="480" width="12.28515625" style="813"/>
    <col min="481" max="481" width="1.7109375" style="813" customWidth="1"/>
    <col min="482" max="482" width="9.5703125" style="813" customWidth="1"/>
    <col min="483" max="483" width="47.42578125" style="813" customWidth="1"/>
    <col min="484" max="484" width="23.7109375" style="813" bestFit="1" customWidth="1"/>
    <col min="485" max="485" width="15.42578125" style="813" customWidth="1"/>
    <col min="486" max="486" width="22.28515625" style="813" customWidth="1"/>
    <col min="487" max="487" width="20.5703125" style="813" customWidth="1"/>
    <col min="488" max="488" width="23.28515625" style="813" customWidth="1"/>
    <col min="489" max="494" width="4.7109375" style="813" customWidth="1"/>
    <col min="495" max="496" width="3.7109375" style="813" customWidth="1"/>
    <col min="497" max="504" width="4.5703125" style="813" customWidth="1"/>
    <col min="505" max="696" width="11.28515625" style="813" customWidth="1"/>
    <col min="697" max="736" width="12.28515625" style="813"/>
    <col min="737" max="737" width="1.7109375" style="813" customWidth="1"/>
    <col min="738" max="738" width="9.5703125" style="813" customWidth="1"/>
    <col min="739" max="739" width="47.42578125" style="813" customWidth="1"/>
    <col min="740" max="740" width="23.7109375" style="813" bestFit="1" customWidth="1"/>
    <col min="741" max="741" width="15.42578125" style="813" customWidth="1"/>
    <col min="742" max="742" width="22.28515625" style="813" customWidth="1"/>
    <col min="743" max="743" width="20.5703125" style="813" customWidth="1"/>
    <col min="744" max="744" width="23.28515625" style="813" customWidth="1"/>
    <col min="745" max="750" width="4.7109375" style="813" customWidth="1"/>
    <col min="751" max="752" width="3.7109375" style="813" customWidth="1"/>
    <col min="753" max="760" width="4.5703125" style="813" customWidth="1"/>
    <col min="761" max="952" width="11.28515625" style="813" customWidth="1"/>
    <col min="953" max="992" width="12.28515625" style="813"/>
    <col min="993" max="993" width="1.7109375" style="813" customWidth="1"/>
    <col min="994" max="994" width="9.5703125" style="813" customWidth="1"/>
    <col min="995" max="995" width="47.42578125" style="813" customWidth="1"/>
    <col min="996" max="996" width="23.7109375" style="813" bestFit="1" customWidth="1"/>
    <col min="997" max="997" width="15.42578125" style="813" customWidth="1"/>
    <col min="998" max="998" width="22.28515625" style="813" customWidth="1"/>
    <col min="999" max="999" width="20.5703125" style="813" customWidth="1"/>
    <col min="1000" max="1000" width="23.28515625" style="813" customWidth="1"/>
    <col min="1001" max="1006" width="4.7109375" style="813" customWidth="1"/>
    <col min="1007" max="1008" width="3.7109375" style="813" customWidth="1"/>
    <col min="1009" max="1016" width="4.5703125" style="813" customWidth="1"/>
    <col min="1017" max="1208" width="11.28515625" style="813" customWidth="1"/>
    <col min="1209" max="1248" width="12.28515625" style="813"/>
    <col min="1249" max="1249" width="1.7109375" style="813" customWidth="1"/>
    <col min="1250" max="1250" width="9.5703125" style="813" customWidth="1"/>
    <col min="1251" max="1251" width="47.42578125" style="813" customWidth="1"/>
    <col min="1252" max="1252" width="23.7109375" style="813" bestFit="1" customWidth="1"/>
    <col min="1253" max="1253" width="15.42578125" style="813" customWidth="1"/>
    <col min="1254" max="1254" width="22.28515625" style="813" customWidth="1"/>
    <col min="1255" max="1255" width="20.5703125" style="813" customWidth="1"/>
    <col min="1256" max="1256" width="23.28515625" style="813" customWidth="1"/>
    <col min="1257" max="1262" width="4.7109375" style="813" customWidth="1"/>
    <col min="1263" max="1264" width="3.7109375" style="813" customWidth="1"/>
    <col min="1265" max="1272" width="4.5703125" style="813" customWidth="1"/>
    <col min="1273" max="1464" width="11.28515625" style="813" customWidth="1"/>
    <col min="1465" max="1504" width="12.28515625" style="813"/>
    <col min="1505" max="1505" width="1.7109375" style="813" customWidth="1"/>
    <col min="1506" max="1506" width="9.5703125" style="813" customWidth="1"/>
    <col min="1507" max="1507" width="47.42578125" style="813" customWidth="1"/>
    <col min="1508" max="1508" width="23.7109375" style="813" bestFit="1" customWidth="1"/>
    <col min="1509" max="1509" width="15.42578125" style="813" customWidth="1"/>
    <col min="1510" max="1510" width="22.28515625" style="813" customWidth="1"/>
    <col min="1511" max="1511" width="20.5703125" style="813" customWidth="1"/>
    <col min="1512" max="1512" width="23.28515625" style="813" customWidth="1"/>
    <col min="1513" max="1518" width="4.7109375" style="813" customWidth="1"/>
    <col min="1519" max="1520" width="3.7109375" style="813" customWidth="1"/>
    <col min="1521" max="1528" width="4.5703125" style="813" customWidth="1"/>
    <col min="1529" max="1720" width="11.28515625" style="813" customWidth="1"/>
    <col min="1721" max="1760" width="12.28515625" style="813"/>
    <col min="1761" max="1761" width="1.7109375" style="813" customWidth="1"/>
    <col min="1762" max="1762" width="9.5703125" style="813" customWidth="1"/>
    <col min="1763" max="1763" width="47.42578125" style="813" customWidth="1"/>
    <col min="1764" max="1764" width="23.7109375" style="813" bestFit="1" customWidth="1"/>
    <col min="1765" max="1765" width="15.42578125" style="813" customWidth="1"/>
    <col min="1766" max="1766" width="22.28515625" style="813" customWidth="1"/>
    <col min="1767" max="1767" width="20.5703125" style="813" customWidth="1"/>
    <col min="1768" max="1768" width="23.28515625" style="813" customWidth="1"/>
    <col min="1769" max="1774" width="4.7109375" style="813" customWidth="1"/>
    <col min="1775" max="1776" width="3.7109375" style="813" customWidth="1"/>
    <col min="1777" max="1784" width="4.5703125" style="813" customWidth="1"/>
    <col min="1785" max="1976" width="11.28515625" style="813" customWidth="1"/>
    <col min="1977" max="2016" width="12.28515625" style="813"/>
    <col min="2017" max="2017" width="1.7109375" style="813" customWidth="1"/>
    <col min="2018" max="2018" width="9.5703125" style="813" customWidth="1"/>
    <col min="2019" max="2019" width="47.42578125" style="813" customWidth="1"/>
    <col min="2020" max="2020" width="23.7109375" style="813" bestFit="1" customWidth="1"/>
    <col min="2021" max="2021" width="15.42578125" style="813" customWidth="1"/>
    <col min="2022" max="2022" width="22.28515625" style="813" customWidth="1"/>
    <col min="2023" max="2023" width="20.5703125" style="813" customWidth="1"/>
    <col min="2024" max="2024" width="23.28515625" style="813" customWidth="1"/>
    <col min="2025" max="2030" width="4.7109375" style="813" customWidth="1"/>
    <col min="2031" max="2032" width="3.7109375" style="813" customWidth="1"/>
    <col min="2033" max="2040" width="4.5703125" style="813" customWidth="1"/>
    <col min="2041" max="2232" width="11.28515625" style="813" customWidth="1"/>
    <col min="2233" max="2272" width="12.28515625" style="813"/>
    <col min="2273" max="2273" width="1.7109375" style="813" customWidth="1"/>
    <col min="2274" max="2274" width="9.5703125" style="813" customWidth="1"/>
    <col min="2275" max="2275" width="47.42578125" style="813" customWidth="1"/>
    <col min="2276" max="2276" width="23.7109375" style="813" bestFit="1" customWidth="1"/>
    <col min="2277" max="2277" width="15.42578125" style="813" customWidth="1"/>
    <col min="2278" max="2278" width="22.28515625" style="813" customWidth="1"/>
    <col min="2279" max="2279" width="20.5703125" style="813" customWidth="1"/>
    <col min="2280" max="2280" width="23.28515625" style="813" customWidth="1"/>
    <col min="2281" max="2286" width="4.7109375" style="813" customWidth="1"/>
    <col min="2287" max="2288" width="3.7109375" style="813" customWidth="1"/>
    <col min="2289" max="2296" width="4.5703125" style="813" customWidth="1"/>
    <col min="2297" max="2488" width="11.28515625" style="813" customWidth="1"/>
    <col min="2489" max="2528" width="12.28515625" style="813"/>
    <col min="2529" max="2529" width="1.7109375" style="813" customWidth="1"/>
    <col min="2530" max="2530" width="9.5703125" style="813" customWidth="1"/>
    <col min="2531" max="2531" width="47.42578125" style="813" customWidth="1"/>
    <col min="2532" max="2532" width="23.7109375" style="813" bestFit="1" customWidth="1"/>
    <col min="2533" max="2533" width="15.42578125" style="813" customWidth="1"/>
    <col min="2534" max="2534" width="22.28515625" style="813" customWidth="1"/>
    <col min="2535" max="2535" width="20.5703125" style="813" customWidth="1"/>
    <col min="2536" max="2536" width="23.28515625" style="813" customWidth="1"/>
    <col min="2537" max="2542" width="4.7109375" style="813" customWidth="1"/>
    <col min="2543" max="2544" width="3.7109375" style="813" customWidth="1"/>
    <col min="2545" max="2552" width="4.5703125" style="813" customWidth="1"/>
    <col min="2553" max="2744" width="11.28515625" style="813" customWidth="1"/>
    <col min="2745" max="2784" width="12.28515625" style="813"/>
    <col min="2785" max="2785" width="1.7109375" style="813" customWidth="1"/>
    <col min="2786" max="2786" width="9.5703125" style="813" customWidth="1"/>
    <col min="2787" max="2787" width="47.42578125" style="813" customWidth="1"/>
    <col min="2788" max="2788" width="23.7109375" style="813" bestFit="1" customWidth="1"/>
    <col min="2789" max="2789" width="15.42578125" style="813" customWidth="1"/>
    <col min="2790" max="2790" width="22.28515625" style="813" customWidth="1"/>
    <col min="2791" max="2791" width="20.5703125" style="813" customWidth="1"/>
    <col min="2792" max="2792" width="23.28515625" style="813" customWidth="1"/>
    <col min="2793" max="2798" width="4.7109375" style="813" customWidth="1"/>
    <col min="2799" max="2800" width="3.7109375" style="813" customWidth="1"/>
    <col min="2801" max="2808" width="4.5703125" style="813" customWidth="1"/>
    <col min="2809" max="3000" width="11.28515625" style="813" customWidth="1"/>
    <col min="3001" max="3040" width="12.28515625" style="813"/>
    <col min="3041" max="3041" width="1.7109375" style="813" customWidth="1"/>
    <col min="3042" max="3042" width="9.5703125" style="813" customWidth="1"/>
    <col min="3043" max="3043" width="47.42578125" style="813" customWidth="1"/>
    <col min="3044" max="3044" width="23.7109375" style="813" bestFit="1" customWidth="1"/>
    <col min="3045" max="3045" width="15.42578125" style="813" customWidth="1"/>
    <col min="3046" max="3046" width="22.28515625" style="813" customWidth="1"/>
    <col min="3047" max="3047" width="20.5703125" style="813" customWidth="1"/>
    <col min="3048" max="3048" width="23.28515625" style="813" customWidth="1"/>
    <col min="3049" max="3054" width="4.7109375" style="813" customWidth="1"/>
    <col min="3055" max="3056" width="3.7109375" style="813" customWidth="1"/>
    <col min="3057" max="3064" width="4.5703125" style="813" customWidth="1"/>
    <col min="3065" max="3256" width="11.28515625" style="813" customWidth="1"/>
    <col min="3257" max="3296" width="12.28515625" style="813"/>
    <col min="3297" max="3297" width="1.7109375" style="813" customWidth="1"/>
    <col min="3298" max="3298" width="9.5703125" style="813" customWidth="1"/>
    <col min="3299" max="3299" width="47.42578125" style="813" customWidth="1"/>
    <col min="3300" max="3300" width="23.7109375" style="813" bestFit="1" customWidth="1"/>
    <col min="3301" max="3301" width="15.42578125" style="813" customWidth="1"/>
    <col min="3302" max="3302" width="22.28515625" style="813" customWidth="1"/>
    <col min="3303" max="3303" width="20.5703125" style="813" customWidth="1"/>
    <col min="3304" max="3304" width="23.28515625" style="813" customWidth="1"/>
    <col min="3305" max="3310" width="4.7109375" style="813" customWidth="1"/>
    <col min="3311" max="3312" width="3.7109375" style="813" customWidth="1"/>
    <col min="3313" max="3320" width="4.5703125" style="813" customWidth="1"/>
    <col min="3321" max="3512" width="11.28515625" style="813" customWidth="1"/>
    <col min="3513" max="3552" width="12.28515625" style="813"/>
    <col min="3553" max="3553" width="1.7109375" style="813" customWidth="1"/>
    <col min="3554" max="3554" width="9.5703125" style="813" customWidth="1"/>
    <col min="3555" max="3555" width="47.42578125" style="813" customWidth="1"/>
    <col min="3556" max="3556" width="23.7109375" style="813" bestFit="1" customWidth="1"/>
    <col min="3557" max="3557" width="15.42578125" style="813" customWidth="1"/>
    <col min="3558" max="3558" width="22.28515625" style="813" customWidth="1"/>
    <col min="3559" max="3559" width="20.5703125" style="813" customWidth="1"/>
    <col min="3560" max="3560" width="23.28515625" style="813" customWidth="1"/>
    <col min="3561" max="3566" width="4.7109375" style="813" customWidth="1"/>
    <col min="3567" max="3568" width="3.7109375" style="813" customWidth="1"/>
    <col min="3569" max="3576" width="4.5703125" style="813" customWidth="1"/>
    <col min="3577" max="3768" width="11.28515625" style="813" customWidth="1"/>
    <col min="3769" max="3808" width="12.28515625" style="813"/>
    <col min="3809" max="3809" width="1.7109375" style="813" customWidth="1"/>
    <col min="3810" max="3810" width="9.5703125" style="813" customWidth="1"/>
    <col min="3811" max="3811" width="47.42578125" style="813" customWidth="1"/>
    <col min="3812" max="3812" width="23.7109375" style="813" bestFit="1" customWidth="1"/>
    <col min="3813" max="3813" width="15.42578125" style="813" customWidth="1"/>
    <col min="3814" max="3814" width="22.28515625" style="813" customWidth="1"/>
    <col min="3815" max="3815" width="20.5703125" style="813" customWidth="1"/>
    <col min="3816" max="3816" width="23.28515625" style="813" customWidth="1"/>
    <col min="3817" max="3822" width="4.7109375" style="813" customWidth="1"/>
    <col min="3823" max="3824" width="3.7109375" style="813" customWidth="1"/>
    <col min="3825" max="3832" width="4.5703125" style="813" customWidth="1"/>
    <col min="3833" max="4024" width="11.28515625" style="813" customWidth="1"/>
    <col min="4025" max="4064" width="12.28515625" style="813"/>
    <col min="4065" max="4065" width="1.7109375" style="813" customWidth="1"/>
    <col min="4066" max="4066" width="9.5703125" style="813" customWidth="1"/>
    <col min="4067" max="4067" width="47.42578125" style="813" customWidth="1"/>
    <col min="4068" max="4068" width="23.7109375" style="813" bestFit="1" customWidth="1"/>
    <col min="4069" max="4069" width="15.42578125" style="813" customWidth="1"/>
    <col min="4070" max="4070" width="22.28515625" style="813" customWidth="1"/>
    <col min="4071" max="4071" width="20.5703125" style="813" customWidth="1"/>
    <col min="4072" max="4072" width="23.28515625" style="813" customWidth="1"/>
    <col min="4073" max="4078" width="4.7109375" style="813" customWidth="1"/>
    <col min="4079" max="4080" width="3.7109375" style="813" customWidth="1"/>
    <col min="4081" max="4088" width="4.5703125" style="813" customWidth="1"/>
    <col min="4089" max="4280" width="11.28515625" style="813" customWidth="1"/>
    <col min="4281" max="4320" width="12.28515625" style="813"/>
    <col min="4321" max="4321" width="1.7109375" style="813" customWidth="1"/>
    <col min="4322" max="4322" width="9.5703125" style="813" customWidth="1"/>
    <col min="4323" max="4323" width="47.42578125" style="813" customWidth="1"/>
    <col min="4324" max="4324" width="23.7109375" style="813" bestFit="1" customWidth="1"/>
    <col min="4325" max="4325" width="15.42578125" style="813" customWidth="1"/>
    <col min="4326" max="4326" width="22.28515625" style="813" customWidth="1"/>
    <col min="4327" max="4327" width="20.5703125" style="813" customWidth="1"/>
    <col min="4328" max="4328" width="23.28515625" style="813" customWidth="1"/>
    <col min="4329" max="4334" width="4.7109375" style="813" customWidth="1"/>
    <col min="4335" max="4336" width="3.7109375" style="813" customWidth="1"/>
    <col min="4337" max="4344" width="4.5703125" style="813" customWidth="1"/>
    <col min="4345" max="4536" width="11.28515625" style="813" customWidth="1"/>
    <col min="4537" max="4576" width="12.28515625" style="813"/>
    <col min="4577" max="4577" width="1.7109375" style="813" customWidth="1"/>
    <col min="4578" max="4578" width="9.5703125" style="813" customWidth="1"/>
    <col min="4579" max="4579" width="47.42578125" style="813" customWidth="1"/>
    <col min="4580" max="4580" width="23.7109375" style="813" bestFit="1" customWidth="1"/>
    <col min="4581" max="4581" width="15.42578125" style="813" customWidth="1"/>
    <col min="4582" max="4582" width="22.28515625" style="813" customWidth="1"/>
    <col min="4583" max="4583" width="20.5703125" style="813" customWidth="1"/>
    <col min="4584" max="4584" width="23.28515625" style="813" customWidth="1"/>
    <col min="4585" max="4590" width="4.7109375" style="813" customWidth="1"/>
    <col min="4591" max="4592" width="3.7109375" style="813" customWidth="1"/>
    <col min="4593" max="4600" width="4.5703125" style="813" customWidth="1"/>
    <col min="4601" max="4792" width="11.28515625" style="813" customWidth="1"/>
    <col min="4793" max="4832" width="12.28515625" style="813"/>
    <col min="4833" max="4833" width="1.7109375" style="813" customWidth="1"/>
    <col min="4834" max="4834" width="9.5703125" style="813" customWidth="1"/>
    <col min="4835" max="4835" width="47.42578125" style="813" customWidth="1"/>
    <col min="4836" max="4836" width="23.7109375" style="813" bestFit="1" customWidth="1"/>
    <col min="4837" max="4837" width="15.42578125" style="813" customWidth="1"/>
    <col min="4838" max="4838" width="22.28515625" style="813" customWidth="1"/>
    <col min="4839" max="4839" width="20.5703125" style="813" customWidth="1"/>
    <col min="4840" max="4840" width="23.28515625" style="813" customWidth="1"/>
    <col min="4841" max="4846" width="4.7109375" style="813" customWidth="1"/>
    <col min="4847" max="4848" width="3.7109375" style="813" customWidth="1"/>
    <col min="4849" max="4856" width="4.5703125" style="813" customWidth="1"/>
    <col min="4857" max="5048" width="11.28515625" style="813" customWidth="1"/>
    <col min="5049" max="5088" width="12.28515625" style="813"/>
    <col min="5089" max="5089" width="1.7109375" style="813" customWidth="1"/>
    <col min="5090" max="5090" width="9.5703125" style="813" customWidth="1"/>
    <col min="5091" max="5091" width="47.42578125" style="813" customWidth="1"/>
    <col min="5092" max="5092" width="23.7109375" style="813" bestFit="1" customWidth="1"/>
    <col min="5093" max="5093" width="15.42578125" style="813" customWidth="1"/>
    <col min="5094" max="5094" width="22.28515625" style="813" customWidth="1"/>
    <col min="5095" max="5095" width="20.5703125" style="813" customWidth="1"/>
    <col min="5096" max="5096" width="23.28515625" style="813" customWidth="1"/>
    <col min="5097" max="5102" width="4.7109375" style="813" customWidth="1"/>
    <col min="5103" max="5104" width="3.7109375" style="813" customWidth="1"/>
    <col min="5105" max="5112" width="4.5703125" style="813" customWidth="1"/>
    <col min="5113" max="5304" width="11.28515625" style="813" customWidth="1"/>
    <col min="5305" max="5344" width="12.28515625" style="813"/>
    <col min="5345" max="5345" width="1.7109375" style="813" customWidth="1"/>
    <col min="5346" max="5346" width="9.5703125" style="813" customWidth="1"/>
    <col min="5347" max="5347" width="47.42578125" style="813" customWidth="1"/>
    <col min="5348" max="5348" width="23.7109375" style="813" bestFit="1" customWidth="1"/>
    <col min="5349" max="5349" width="15.42578125" style="813" customWidth="1"/>
    <col min="5350" max="5350" width="22.28515625" style="813" customWidth="1"/>
    <col min="5351" max="5351" width="20.5703125" style="813" customWidth="1"/>
    <col min="5352" max="5352" width="23.28515625" style="813" customWidth="1"/>
    <col min="5353" max="5358" width="4.7109375" style="813" customWidth="1"/>
    <col min="5359" max="5360" width="3.7109375" style="813" customWidth="1"/>
    <col min="5361" max="5368" width="4.5703125" style="813" customWidth="1"/>
    <col min="5369" max="5560" width="11.28515625" style="813" customWidth="1"/>
    <col min="5561" max="5600" width="12.28515625" style="813"/>
    <col min="5601" max="5601" width="1.7109375" style="813" customWidth="1"/>
    <col min="5602" max="5602" width="9.5703125" style="813" customWidth="1"/>
    <col min="5603" max="5603" width="47.42578125" style="813" customWidth="1"/>
    <col min="5604" max="5604" width="23.7109375" style="813" bestFit="1" customWidth="1"/>
    <col min="5605" max="5605" width="15.42578125" style="813" customWidth="1"/>
    <col min="5606" max="5606" width="22.28515625" style="813" customWidth="1"/>
    <col min="5607" max="5607" width="20.5703125" style="813" customWidth="1"/>
    <col min="5608" max="5608" width="23.28515625" style="813" customWidth="1"/>
    <col min="5609" max="5614" width="4.7109375" style="813" customWidth="1"/>
    <col min="5615" max="5616" width="3.7109375" style="813" customWidth="1"/>
    <col min="5617" max="5624" width="4.5703125" style="813" customWidth="1"/>
    <col min="5625" max="5816" width="11.28515625" style="813" customWidth="1"/>
    <col min="5817" max="5856" width="12.28515625" style="813"/>
    <col min="5857" max="5857" width="1.7109375" style="813" customWidth="1"/>
    <col min="5858" max="5858" width="9.5703125" style="813" customWidth="1"/>
    <col min="5859" max="5859" width="47.42578125" style="813" customWidth="1"/>
    <col min="5860" max="5860" width="23.7109375" style="813" bestFit="1" customWidth="1"/>
    <col min="5861" max="5861" width="15.42578125" style="813" customWidth="1"/>
    <col min="5862" max="5862" width="22.28515625" style="813" customWidth="1"/>
    <col min="5863" max="5863" width="20.5703125" style="813" customWidth="1"/>
    <col min="5864" max="5864" width="23.28515625" style="813" customWidth="1"/>
    <col min="5865" max="5870" width="4.7109375" style="813" customWidth="1"/>
    <col min="5871" max="5872" width="3.7109375" style="813" customWidth="1"/>
    <col min="5873" max="5880" width="4.5703125" style="813" customWidth="1"/>
    <col min="5881" max="6072" width="11.28515625" style="813" customWidth="1"/>
    <col min="6073" max="6112" width="12.28515625" style="813"/>
    <col min="6113" max="6113" width="1.7109375" style="813" customWidth="1"/>
    <col min="6114" max="6114" width="9.5703125" style="813" customWidth="1"/>
    <col min="6115" max="6115" width="47.42578125" style="813" customWidth="1"/>
    <col min="6116" max="6116" width="23.7109375" style="813" bestFit="1" customWidth="1"/>
    <col min="6117" max="6117" width="15.42578125" style="813" customWidth="1"/>
    <col min="6118" max="6118" width="22.28515625" style="813" customWidth="1"/>
    <col min="6119" max="6119" width="20.5703125" style="813" customWidth="1"/>
    <col min="6120" max="6120" width="23.28515625" style="813" customWidth="1"/>
    <col min="6121" max="6126" width="4.7109375" style="813" customWidth="1"/>
    <col min="6127" max="6128" width="3.7109375" style="813" customWidth="1"/>
    <col min="6129" max="6136" width="4.5703125" style="813" customWidth="1"/>
    <col min="6137" max="6328" width="11.28515625" style="813" customWidth="1"/>
    <col min="6329" max="6368" width="12.28515625" style="813"/>
    <col min="6369" max="6369" width="1.7109375" style="813" customWidth="1"/>
    <col min="6370" max="6370" width="9.5703125" style="813" customWidth="1"/>
    <col min="6371" max="6371" width="47.42578125" style="813" customWidth="1"/>
    <col min="6372" max="6372" width="23.7109375" style="813" bestFit="1" customWidth="1"/>
    <col min="6373" max="6373" width="15.42578125" style="813" customWidth="1"/>
    <col min="6374" max="6374" width="22.28515625" style="813" customWidth="1"/>
    <col min="6375" max="6375" width="20.5703125" style="813" customWidth="1"/>
    <col min="6376" max="6376" width="23.28515625" style="813" customWidth="1"/>
    <col min="6377" max="6382" width="4.7109375" style="813" customWidth="1"/>
    <col min="6383" max="6384" width="3.7109375" style="813" customWidth="1"/>
    <col min="6385" max="6392" width="4.5703125" style="813" customWidth="1"/>
    <col min="6393" max="6584" width="11.28515625" style="813" customWidth="1"/>
    <col min="6585" max="6624" width="12.28515625" style="813"/>
    <col min="6625" max="6625" width="1.7109375" style="813" customWidth="1"/>
    <col min="6626" max="6626" width="9.5703125" style="813" customWidth="1"/>
    <col min="6627" max="6627" width="47.42578125" style="813" customWidth="1"/>
    <col min="6628" max="6628" width="23.7109375" style="813" bestFit="1" customWidth="1"/>
    <col min="6629" max="6629" width="15.42578125" style="813" customWidth="1"/>
    <col min="6630" max="6630" width="22.28515625" style="813" customWidth="1"/>
    <col min="6631" max="6631" width="20.5703125" style="813" customWidth="1"/>
    <col min="6632" max="6632" width="23.28515625" style="813" customWidth="1"/>
    <col min="6633" max="6638" width="4.7109375" style="813" customWidth="1"/>
    <col min="6639" max="6640" width="3.7109375" style="813" customWidth="1"/>
    <col min="6641" max="6648" width="4.5703125" style="813" customWidth="1"/>
    <col min="6649" max="6840" width="11.28515625" style="813" customWidth="1"/>
    <col min="6841" max="6880" width="12.28515625" style="813"/>
    <col min="6881" max="6881" width="1.7109375" style="813" customWidth="1"/>
    <col min="6882" max="6882" width="9.5703125" style="813" customWidth="1"/>
    <col min="6883" max="6883" width="47.42578125" style="813" customWidth="1"/>
    <col min="6884" max="6884" width="23.7109375" style="813" bestFit="1" customWidth="1"/>
    <col min="6885" max="6885" width="15.42578125" style="813" customWidth="1"/>
    <col min="6886" max="6886" width="22.28515625" style="813" customWidth="1"/>
    <col min="6887" max="6887" width="20.5703125" style="813" customWidth="1"/>
    <col min="6888" max="6888" width="23.28515625" style="813" customWidth="1"/>
    <col min="6889" max="6894" width="4.7109375" style="813" customWidth="1"/>
    <col min="6895" max="6896" width="3.7109375" style="813" customWidth="1"/>
    <col min="6897" max="6904" width="4.5703125" style="813" customWidth="1"/>
    <col min="6905" max="7096" width="11.28515625" style="813" customWidth="1"/>
    <col min="7097" max="7136" width="12.28515625" style="813"/>
    <col min="7137" max="7137" width="1.7109375" style="813" customWidth="1"/>
    <col min="7138" max="7138" width="9.5703125" style="813" customWidth="1"/>
    <col min="7139" max="7139" width="47.42578125" style="813" customWidth="1"/>
    <col min="7140" max="7140" width="23.7109375" style="813" bestFit="1" customWidth="1"/>
    <col min="7141" max="7141" width="15.42578125" style="813" customWidth="1"/>
    <col min="7142" max="7142" width="22.28515625" style="813" customWidth="1"/>
    <col min="7143" max="7143" width="20.5703125" style="813" customWidth="1"/>
    <col min="7144" max="7144" width="23.28515625" style="813" customWidth="1"/>
    <col min="7145" max="7150" width="4.7109375" style="813" customWidth="1"/>
    <col min="7151" max="7152" width="3.7109375" style="813" customWidth="1"/>
    <col min="7153" max="7160" width="4.5703125" style="813" customWidth="1"/>
    <col min="7161" max="7352" width="11.28515625" style="813" customWidth="1"/>
    <col min="7353" max="7392" width="12.28515625" style="813"/>
    <col min="7393" max="7393" width="1.7109375" style="813" customWidth="1"/>
    <col min="7394" max="7394" width="9.5703125" style="813" customWidth="1"/>
    <col min="7395" max="7395" width="47.42578125" style="813" customWidth="1"/>
    <col min="7396" max="7396" width="23.7109375" style="813" bestFit="1" customWidth="1"/>
    <col min="7397" max="7397" width="15.42578125" style="813" customWidth="1"/>
    <col min="7398" max="7398" width="22.28515625" style="813" customWidth="1"/>
    <col min="7399" max="7399" width="20.5703125" style="813" customWidth="1"/>
    <col min="7400" max="7400" width="23.28515625" style="813" customWidth="1"/>
    <col min="7401" max="7406" width="4.7109375" style="813" customWidth="1"/>
    <col min="7407" max="7408" width="3.7109375" style="813" customWidth="1"/>
    <col min="7409" max="7416" width="4.5703125" style="813" customWidth="1"/>
    <col min="7417" max="7608" width="11.28515625" style="813" customWidth="1"/>
    <col min="7609" max="7648" width="12.28515625" style="813"/>
    <col min="7649" max="7649" width="1.7109375" style="813" customWidth="1"/>
    <col min="7650" max="7650" width="9.5703125" style="813" customWidth="1"/>
    <col min="7651" max="7651" width="47.42578125" style="813" customWidth="1"/>
    <col min="7652" max="7652" width="23.7109375" style="813" bestFit="1" customWidth="1"/>
    <col min="7653" max="7653" width="15.42578125" style="813" customWidth="1"/>
    <col min="7654" max="7654" width="22.28515625" style="813" customWidth="1"/>
    <col min="7655" max="7655" width="20.5703125" style="813" customWidth="1"/>
    <col min="7656" max="7656" width="23.28515625" style="813" customWidth="1"/>
    <col min="7657" max="7662" width="4.7109375" style="813" customWidth="1"/>
    <col min="7663" max="7664" width="3.7109375" style="813" customWidth="1"/>
    <col min="7665" max="7672" width="4.5703125" style="813" customWidth="1"/>
    <col min="7673" max="7864" width="11.28515625" style="813" customWidth="1"/>
    <col min="7865" max="7904" width="12.28515625" style="813"/>
    <col min="7905" max="7905" width="1.7109375" style="813" customWidth="1"/>
    <col min="7906" max="7906" width="9.5703125" style="813" customWidth="1"/>
    <col min="7907" max="7907" width="47.42578125" style="813" customWidth="1"/>
    <col min="7908" max="7908" width="23.7109375" style="813" bestFit="1" customWidth="1"/>
    <col min="7909" max="7909" width="15.42578125" style="813" customWidth="1"/>
    <col min="7910" max="7910" width="22.28515625" style="813" customWidth="1"/>
    <col min="7911" max="7911" width="20.5703125" style="813" customWidth="1"/>
    <col min="7912" max="7912" width="23.28515625" style="813" customWidth="1"/>
    <col min="7913" max="7918" width="4.7109375" style="813" customWidth="1"/>
    <col min="7919" max="7920" width="3.7109375" style="813" customWidth="1"/>
    <col min="7921" max="7928" width="4.5703125" style="813" customWidth="1"/>
    <col min="7929" max="8120" width="11.28515625" style="813" customWidth="1"/>
    <col min="8121" max="8160" width="12.28515625" style="813"/>
    <col min="8161" max="8161" width="1.7109375" style="813" customWidth="1"/>
    <col min="8162" max="8162" width="9.5703125" style="813" customWidth="1"/>
    <col min="8163" max="8163" width="47.42578125" style="813" customWidth="1"/>
    <col min="8164" max="8164" width="23.7109375" style="813" bestFit="1" customWidth="1"/>
    <col min="8165" max="8165" width="15.42578125" style="813" customWidth="1"/>
    <col min="8166" max="8166" width="22.28515625" style="813" customWidth="1"/>
    <col min="8167" max="8167" width="20.5703125" style="813" customWidth="1"/>
    <col min="8168" max="8168" width="23.28515625" style="813" customWidth="1"/>
    <col min="8169" max="8174" width="4.7109375" style="813" customWidth="1"/>
    <col min="8175" max="8176" width="3.7109375" style="813" customWidth="1"/>
    <col min="8177" max="8184" width="4.5703125" style="813" customWidth="1"/>
    <col min="8185" max="8376" width="11.28515625" style="813" customWidth="1"/>
    <col min="8377" max="8416" width="12.28515625" style="813"/>
    <col min="8417" max="8417" width="1.7109375" style="813" customWidth="1"/>
    <col min="8418" max="8418" width="9.5703125" style="813" customWidth="1"/>
    <col min="8419" max="8419" width="47.42578125" style="813" customWidth="1"/>
    <col min="8420" max="8420" width="23.7109375" style="813" bestFit="1" customWidth="1"/>
    <col min="8421" max="8421" width="15.42578125" style="813" customWidth="1"/>
    <col min="8422" max="8422" width="22.28515625" style="813" customWidth="1"/>
    <col min="8423" max="8423" width="20.5703125" style="813" customWidth="1"/>
    <col min="8424" max="8424" width="23.28515625" style="813" customWidth="1"/>
    <col min="8425" max="8430" width="4.7109375" style="813" customWidth="1"/>
    <col min="8431" max="8432" width="3.7109375" style="813" customWidth="1"/>
    <col min="8433" max="8440" width="4.5703125" style="813" customWidth="1"/>
    <col min="8441" max="8632" width="11.28515625" style="813" customWidth="1"/>
    <col min="8633" max="8672" width="12.28515625" style="813"/>
    <col min="8673" max="8673" width="1.7109375" style="813" customWidth="1"/>
    <col min="8674" max="8674" width="9.5703125" style="813" customWidth="1"/>
    <col min="8675" max="8675" width="47.42578125" style="813" customWidth="1"/>
    <col min="8676" max="8676" width="23.7109375" style="813" bestFit="1" customWidth="1"/>
    <col min="8677" max="8677" width="15.42578125" style="813" customWidth="1"/>
    <col min="8678" max="8678" width="22.28515625" style="813" customWidth="1"/>
    <col min="8679" max="8679" width="20.5703125" style="813" customWidth="1"/>
    <col min="8680" max="8680" width="23.28515625" style="813" customWidth="1"/>
    <col min="8681" max="8686" width="4.7109375" style="813" customWidth="1"/>
    <col min="8687" max="8688" width="3.7109375" style="813" customWidth="1"/>
    <col min="8689" max="8696" width="4.5703125" style="813" customWidth="1"/>
    <col min="8697" max="8888" width="11.28515625" style="813" customWidth="1"/>
    <col min="8889" max="8928" width="12.28515625" style="813"/>
    <col min="8929" max="8929" width="1.7109375" style="813" customWidth="1"/>
    <col min="8930" max="8930" width="9.5703125" style="813" customWidth="1"/>
    <col min="8931" max="8931" width="47.42578125" style="813" customWidth="1"/>
    <col min="8932" max="8932" width="23.7109375" style="813" bestFit="1" customWidth="1"/>
    <col min="8933" max="8933" width="15.42578125" style="813" customWidth="1"/>
    <col min="8934" max="8934" width="22.28515625" style="813" customWidth="1"/>
    <col min="8935" max="8935" width="20.5703125" style="813" customWidth="1"/>
    <col min="8936" max="8936" width="23.28515625" style="813" customWidth="1"/>
    <col min="8937" max="8942" width="4.7109375" style="813" customWidth="1"/>
    <col min="8943" max="8944" width="3.7109375" style="813" customWidth="1"/>
    <col min="8945" max="8952" width="4.5703125" style="813" customWidth="1"/>
    <col min="8953" max="9144" width="11.28515625" style="813" customWidth="1"/>
    <col min="9145" max="9184" width="12.28515625" style="813"/>
    <col min="9185" max="9185" width="1.7109375" style="813" customWidth="1"/>
    <col min="9186" max="9186" width="9.5703125" style="813" customWidth="1"/>
    <col min="9187" max="9187" width="47.42578125" style="813" customWidth="1"/>
    <col min="9188" max="9188" width="23.7109375" style="813" bestFit="1" customWidth="1"/>
    <col min="9189" max="9189" width="15.42578125" style="813" customWidth="1"/>
    <col min="9190" max="9190" width="22.28515625" style="813" customWidth="1"/>
    <col min="9191" max="9191" width="20.5703125" style="813" customWidth="1"/>
    <col min="9192" max="9192" width="23.28515625" style="813" customWidth="1"/>
    <col min="9193" max="9198" width="4.7109375" style="813" customWidth="1"/>
    <col min="9199" max="9200" width="3.7109375" style="813" customWidth="1"/>
    <col min="9201" max="9208" width="4.5703125" style="813" customWidth="1"/>
    <col min="9209" max="9400" width="11.28515625" style="813" customWidth="1"/>
    <col min="9401" max="9440" width="12.28515625" style="813"/>
    <col min="9441" max="9441" width="1.7109375" style="813" customWidth="1"/>
    <col min="9442" max="9442" width="9.5703125" style="813" customWidth="1"/>
    <col min="9443" max="9443" width="47.42578125" style="813" customWidth="1"/>
    <col min="9444" max="9444" width="23.7109375" style="813" bestFit="1" customWidth="1"/>
    <col min="9445" max="9445" width="15.42578125" style="813" customWidth="1"/>
    <col min="9446" max="9446" width="22.28515625" style="813" customWidth="1"/>
    <col min="9447" max="9447" width="20.5703125" style="813" customWidth="1"/>
    <col min="9448" max="9448" width="23.28515625" style="813" customWidth="1"/>
    <col min="9449" max="9454" width="4.7109375" style="813" customWidth="1"/>
    <col min="9455" max="9456" width="3.7109375" style="813" customWidth="1"/>
    <col min="9457" max="9464" width="4.5703125" style="813" customWidth="1"/>
    <col min="9465" max="9656" width="11.28515625" style="813" customWidth="1"/>
    <col min="9657" max="9696" width="12.28515625" style="813"/>
    <col min="9697" max="9697" width="1.7109375" style="813" customWidth="1"/>
    <col min="9698" max="9698" width="9.5703125" style="813" customWidth="1"/>
    <col min="9699" max="9699" width="47.42578125" style="813" customWidth="1"/>
    <col min="9700" max="9700" width="23.7109375" style="813" bestFit="1" customWidth="1"/>
    <col min="9701" max="9701" width="15.42578125" style="813" customWidth="1"/>
    <col min="9702" max="9702" width="22.28515625" style="813" customWidth="1"/>
    <col min="9703" max="9703" width="20.5703125" style="813" customWidth="1"/>
    <col min="9704" max="9704" width="23.28515625" style="813" customWidth="1"/>
    <col min="9705" max="9710" width="4.7109375" style="813" customWidth="1"/>
    <col min="9711" max="9712" width="3.7109375" style="813" customWidth="1"/>
    <col min="9713" max="9720" width="4.5703125" style="813" customWidth="1"/>
    <col min="9721" max="9912" width="11.28515625" style="813" customWidth="1"/>
    <col min="9913" max="9952" width="12.28515625" style="813"/>
    <col min="9953" max="9953" width="1.7109375" style="813" customWidth="1"/>
    <col min="9954" max="9954" width="9.5703125" style="813" customWidth="1"/>
    <col min="9955" max="9955" width="47.42578125" style="813" customWidth="1"/>
    <col min="9956" max="9956" width="23.7109375" style="813" bestFit="1" customWidth="1"/>
    <col min="9957" max="9957" width="15.42578125" style="813" customWidth="1"/>
    <col min="9958" max="9958" width="22.28515625" style="813" customWidth="1"/>
    <col min="9959" max="9959" width="20.5703125" style="813" customWidth="1"/>
    <col min="9960" max="9960" width="23.28515625" style="813" customWidth="1"/>
    <col min="9961" max="9966" width="4.7109375" style="813" customWidth="1"/>
    <col min="9967" max="9968" width="3.7109375" style="813" customWidth="1"/>
    <col min="9969" max="9976" width="4.5703125" style="813" customWidth="1"/>
    <col min="9977" max="10168" width="11.28515625" style="813" customWidth="1"/>
    <col min="10169" max="10208" width="12.28515625" style="813"/>
    <col min="10209" max="10209" width="1.7109375" style="813" customWidth="1"/>
    <col min="10210" max="10210" width="9.5703125" style="813" customWidth="1"/>
    <col min="10211" max="10211" width="47.42578125" style="813" customWidth="1"/>
    <col min="10212" max="10212" width="23.7109375" style="813" bestFit="1" customWidth="1"/>
    <col min="10213" max="10213" width="15.42578125" style="813" customWidth="1"/>
    <col min="10214" max="10214" width="22.28515625" style="813" customWidth="1"/>
    <col min="10215" max="10215" width="20.5703125" style="813" customWidth="1"/>
    <col min="10216" max="10216" width="23.28515625" style="813" customWidth="1"/>
    <col min="10217" max="10222" width="4.7109375" style="813" customWidth="1"/>
    <col min="10223" max="10224" width="3.7109375" style="813" customWidth="1"/>
    <col min="10225" max="10232" width="4.5703125" style="813" customWidth="1"/>
    <col min="10233" max="10424" width="11.28515625" style="813" customWidth="1"/>
    <col min="10425" max="10464" width="12.28515625" style="813"/>
    <col min="10465" max="10465" width="1.7109375" style="813" customWidth="1"/>
    <col min="10466" max="10466" width="9.5703125" style="813" customWidth="1"/>
    <col min="10467" max="10467" width="47.42578125" style="813" customWidth="1"/>
    <col min="10468" max="10468" width="23.7109375" style="813" bestFit="1" customWidth="1"/>
    <col min="10469" max="10469" width="15.42578125" style="813" customWidth="1"/>
    <col min="10470" max="10470" width="22.28515625" style="813" customWidth="1"/>
    <col min="10471" max="10471" width="20.5703125" style="813" customWidth="1"/>
    <col min="10472" max="10472" width="23.28515625" style="813" customWidth="1"/>
    <col min="10473" max="10478" width="4.7109375" style="813" customWidth="1"/>
    <col min="10479" max="10480" width="3.7109375" style="813" customWidth="1"/>
    <col min="10481" max="10488" width="4.5703125" style="813" customWidth="1"/>
    <col min="10489" max="10680" width="11.28515625" style="813" customWidth="1"/>
    <col min="10681" max="10720" width="12.28515625" style="813"/>
    <col min="10721" max="10721" width="1.7109375" style="813" customWidth="1"/>
    <col min="10722" max="10722" width="9.5703125" style="813" customWidth="1"/>
    <col min="10723" max="10723" width="47.42578125" style="813" customWidth="1"/>
    <col min="10724" max="10724" width="23.7109375" style="813" bestFit="1" customWidth="1"/>
    <col min="10725" max="10725" width="15.42578125" style="813" customWidth="1"/>
    <col min="10726" max="10726" width="22.28515625" style="813" customWidth="1"/>
    <col min="10727" max="10727" width="20.5703125" style="813" customWidth="1"/>
    <col min="10728" max="10728" width="23.28515625" style="813" customWidth="1"/>
    <col min="10729" max="10734" width="4.7109375" style="813" customWidth="1"/>
    <col min="10735" max="10736" width="3.7109375" style="813" customWidth="1"/>
    <col min="10737" max="10744" width="4.5703125" style="813" customWidth="1"/>
    <col min="10745" max="10936" width="11.28515625" style="813" customWidth="1"/>
    <col min="10937" max="10976" width="12.28515625" style="813"/>
    <col min="10977" max="10977" width="1.7109375" style="813" customWidth="1"/>
    <col min="10978" max="10978" width="9.5703125" style="813" customWidth="1"/>
    <col min="10979" max="10979" width="47.42578125" style="813" customWidth="1"/>
    <col min="10980" max="10980" width="23.7109375" style="813" bestFit="1" customWidth="1"/>
    <col min="10981" max="10981" width="15.42578125" style="813" customWidth="1"/>
    <col min="10982" max="10982" width="22.28515625" style="813" customWidth="1"/>
    <col min="10983" max="10983" width="20.5703125" style="813" customWidth="1"/>
    <col min="10984" max="10984" width="23.28515625" style="813" customWidth="1"/>
    <col min="10985" max="10990" width="4.7109375" style="813" customWidth="1"/>
    <col min="10991" max="10992" width="3.7109375" style="813" customWidth="1"/>
    <col min="10993" max="11000" width="4.5703125" style="813" customWidth="1"/>
    <col min="11001" max="11192" width="11.28515625" style="813" customWidth="1"/>
    <col min="11193" max="11232" width="12.28515625" style="813"/>
    <col min="11233" max="11233" width="1.7109375" style="813" customWidth="1"/>
    <col min="11234" max="11234" width="9.5703125" style="813" customWidth="1"/>
    <col min="11235" max="11235" width="47.42578125" style="813" customWidth="1"/>
    <col min="11236" max="11236" width="23.7109375" style="813" bestFit="1" customWidth="1"/>
    <col min="11237" max="11237" width="15.42578125" style="813" customWidth="1"/>
    <col min="11238" max="11238" width="22.28515625" style="813" customWidth="1"/>
    <col min="11239" max="11239" width="20.5703125" style="813" customWidth="1"/>
    <col min="11240" max="11240" width="23.28515625" style="813" customWidth="1"/>
    <col min="11241" max="11246" width="4.7109375" style="813" customWidth="1"/>
    <col min="11247" max="11248" width="3.7109375" style="813" customWidth="1"/>
    <col min="11249" max="11256" width="4.5703125" style="813" customWidth="1"/>
    <col min="11257" max="11448" width="11.28515625" style="813" customWidth="1"/>
    <col min="11449" max="11488" width="12.28515625" style="813"/>
    <col min="11489" max="11489" width="1.7109375" style="813" customWidth="1"/>
    <col min="11490" max="11490" width="9.5703125" style="813" customWidth="1"/>
    <col min="11491" max="11491" width="47.42578125" style="813" customWidth="1"/>
    <col min="11492" max="11492" width="23.7109375" style="813" bestFit="1" customWidth="1"/>
    <col min="11493" max="11493" width="15.42578125" style="813" customWidth="1"/>
    <col min="11494" max="11494" width="22.28515625" style="813" customWidth="1"/>
    <col min="11495" max="11495" width="20.5703125" style="813" customWidth="1"/>
    <col min="11496" max="11496" width="23.28515625" style="813" customWidth="1"/>
    <col min="11497" max="11502" width="4.7109375" style="813" customWidth="1"/>
    <col min="11503" max="11504" width="3.7109375" style="813" customWidth="1"/>
    <col min="11505" max="11512" width="4.5703125" style="813" customWidth="1"/>
    <col min="11513" max="11704" width="11.28515625" style="813" customWidth="1"/>
    <col min="11705" max="11744" width="12.28515625" style="813"/>
    <col min="11745" max="11745" width="1.7109375" style="813" customWidth="1"/>
    <col min="11746" max="11746" width="9.5703125" style="813" customWidth="1"/>
    <col min="11747" max="11747" width="47.42578125" style="813" customWidth="1"/>
    <col min="11748" max="11748" width="23.7109375" style="813" bestFit="1" customWidth="1"/>
    <col min="11749" max="11749" width="15.42578125" style="813" customWidth="1"/>
    <col min="11750" max="11750" width="22.28515625" style="813" customWidth="1"/>
    <col min="11751" max="11751" width="20.5703125" style="813" customWidth="1"/>
    <col min="11752" max="11752" width="23.28515625" style="813" customWidth="1"/>
    <col min="11753" max="11758" width="4.7109375" style="813" customWidth="1"/>
    <col min="11759" max="11760" width="3.7109375" style="813" customWidth="1"/>
    <col min="11761" max="11768" width="4.5703125" style="813" customWidth="1"/>
    <col min="11769" max="11960" width="11.28515625" style="813" customWidth="1"/>
    <col min="11961" max="12000" width="12.28515625" style="813"/>
    <col min="12001" max="12001" width="1.7109375" style="813" customWidth="1"/>
    <col min="12002" max="12002" width="9.5703125" style="813" customWidth="1"/>
    <col min="12003" max="12003" width="47.42578125" style="813" customWidth="1"/>
    <col min="12004" max="12004" width="23.7109375" style="813" bestFit="1" customWidth="1"/>
    <col min="12005" max="12005" width="15.42578125" style="813" customWidth="1"/>
    <col min="12006" max="12006" width="22.28515625" style="813" customWidth="1"/>
    <col min="12007" max="12007" width="20.5703125" style="813" customWidth="1"/>
    <col min="12008" max="12008" width="23.28515625" style="813" customWidth="1"/>
    <col min="12009" max="12014" width="4.7109375" style="813" customWidth="1"/>
    <col min="12015" max="12016" width="3.7109375" style="813" customWidth="1"/>
    <col min="12017" max="12024" width="4.5703125" style="813" customWidth="1"/>
    <col min="12025" max="12216" width="11.28515625" style="813" customWidth="1"/>
    <col min="12217" max="12256" width="12.28515625" style="813"/>
    <col min="12257" max="12257" width="1.7109375" style="813" customWidth="1"/>
    <col min="12258" max="12258" width="9.5703125" style="813" customWidth="1"/>
    <col min="12259" max="12259" width="47.42578125" style="813" customWidth="1"/>
    <col min="12260" max="12260" width="23.7109375" style="813" bestFit="1" customWidth="1"/>
    <col min="12261" max="12261" width="15.42578125" style="813" customWidth="1"/>
    <col min="12262" max="12262" width="22.28515625" style="813" customWidth="1"/>
    <col min="12263" max="12263" width="20.5703125" style="813" customWidth="1"/>
    <col min="12264" max="12264" width="23.28515625" style="813" customWidth="1"/>
    <col min="12265" max="12270" width="4.7109375" style="813" customWidth="1"/>
    <col min="12271" max="12272" width="3.7109375" style="813" customWidth="1"/>
    <col min="12273" max="12280" width="4.5703125" style="813" customWidth="1"/>
    <col min="12281" max="12472" width="11.28515625" style="813" customWidth="1"/>
    <col min="12473" max="12512" width="12.28515625" style="813"/>
    <col min="12513" max="12513" width="1.7109375" style="813" customWidth="1"/>
    <col min="12514" max="12514" width="9.5703125" style="813" customWidth="1"/>
    <col min="12515" max="12515" width="47.42578125" style="813" customWidth="1"/>
    <col min="12516" max="12516" width="23.7109375" style="813" bestFit="1" customWidth="1"/>
    <col min="12517" max="12517" width="15.42578125" style="813" customWidth="1"/>
    <col min="12518" max="12518" width="22.28515625" style="813" customWidth="1"/>
    <col min="12519" max="12519" width="20.5703125" style="813" customWidth="1"/>
    <col min="12520" max="12520" width="23.28515625" style="813" customWidth="1"/>
    <col min="12521" max="12526" width="4.7109375" style="813" customWidth="1"/>
    <col min="12527" max="12528" width="3.7109375" style="813" customWidth="1"/>
    <col min="12529" max="12536" width="4.5703125" style="813" customWidth="1"/>
    <col min="12537" max="12728" width="11.28515625" style="813" customWidth="1"/>
    <col min="12729" max="12768" width="12.28515625" style="813"/>
    <col min="12769" max="12769" width="1.7109375" style="813" customWidth="1"/>
    <col min="12770" max="12770" width="9.5703125" style="813" customWidth="1"/>
    <col min="12771" max="12771" width="47.42578125" style="813" customWidth="1"/>
    <col min="12772" max="12772" width="23.7109375" style="813" bestFit="1" customWidth="1"/>
    <col min="12773" max="12773" width="15.42578125" style="813" customWidth="1"/>
    <col min="12774" max="12774" width="22.28515625" style="813" customWidth="1"/>
    <col min="12775" max="12775" width="20.5703125" style="813" customWidth="1"/>
    <col min="12776" max="12776" width="23.28515625" style="813" customWidth="1"/>
    <col min="12777" max="12782" width="4.7109375" style="813" customWidth="1"/>
    <col min="12783" max="12784" width="3.7109375" style="813" customWidth="1"/>
    <col min="12785" max="12792" width="4.5703125" style="813" customWidth="1"/>
    <col min="12793" max="12984" width="11.28515625" style="813" customWidth="1"/>
    <col min="12985" max="13024" width="12.28515625" style="813"/>
    <col min="13025" max="13025" width="1.7109375" style="813" customWidth="1"/>
    <col min="13026" max="13026" width="9.5703125" style="813" customWidth="1"/>
    <col min="13027" max="13027" width="47.42578125" style="813" customWidth="1"/>
    <col min="13028" max="13028" width="23.7109375" style="813" bestFit="1" customWidth="1"/>
    <col min="13029" max="13029" width="15.42578125" style="813" customWidth="1"/>
    <col min="13030" max="13030" width="22.28515625" style="813" customWidth="1"/>
    <col min="13031" max="13031" width="20.5703125" style="813" customWidth="1"/>
    <col min="13032" max="13032" width="23.28515625" style="813" customWidth="1"/>
    <col min="13033" max="13038" width="4.7109375" style="813" customWidth="1"/>
    <col min="13039" max="13040" width="3.7109375" style="813" customWidth="1"/>
    <col min="13041" max="13048" width="4.5703125" style="813" customWidth="1"/>
    <col min="13049" max="13240" width="11.28515625" style="813" customWidth="1"/>
    <col min="13241" max="13280" width="12.28515625" style="813"/>
    <col min="13281" max="13281" width="1.7109375" style="813" customWidth="1"/>
    <col min="13282" max="13282" width="9.5703125" style="813" customWidth="1"/>
    <col min="13283" max="13283" width="47.42578125" style="813" customWidth="1"/>
    <col min="13284" max="13284" width="23.7109375" style="813" bestFit="1" customWidth="1"/>
    <col min="13285" max="13285" width="15.42578125" style="813" customWidth="1"/>
    <col min="13286" max="13286" width="22.28515625" style="813" customWidth="1"/>
    <col min="13287" max="13287" width="20.5703125" style="813" customWidth="1"/>
    <col min="13288" max="13288" width="23.28515625" style="813" customWidth="1"/>
    <col min="13289" max="13294" width="4.7109375" style="813" customWidth="1"/>
    <col min="13295" max="13296" width="3.7109375" style="813" customWidth="1"/>
    <col min="13297" max="13304" width="4.5703125" style="813" customWidth="1"/>
    <col min="13305" max="13496" width="11.28515625" style="813" customWidth="1"/>
    <col min="13497" max="13536" width="12.28515625" style="813"/>
    <col min="13537" max="13537" width="1.7109375" style="813" customWidth="1"/>
    <col min="13538" max="13538" width="9.5703125" style="813" customWidth="1"/>
    <col min="13539" max="13539" width="47.42578125" style="813" customWidth="1"/>
    <col min="13540" max="13540" width="23.7109375" style="813" bestFit="1" customWidth="1"/>
    <col min="13541" max="13541" width="15.42578125" style="813" customWidth="1"/>
    <col min="13542" max="13542" width="22.28515625" style="813" customWidth="1"/>
    <col min="13543" max="13543" width="20.5703125" style="813" customWidth="1"/>
    <col min="13544" max="13544" width="23.28515625" style="813" customWidth="1"/>
    <col min="13545" max="13550" width="4.7109375" style="813" customWidth="1"/>
    <col min="13551" max="13552" width="3.7109375" style="813" customWidth="1"/>
    <col min="13553" max="13560" width="4.5703125" style="813" customWidth="1"/>
    <col min="13561" max="13752" width="11.28515625" style="813" customWidth="1"/>
    <col min="13753" max="13792" width="12.28515625" style="813"/>
    <col min="13793" max="13793" width="1.7109375" style="813" customWidth="1"/>
    <col min="13794" max="13794" width="9.5703125" style="813" customWidth="1"/>
    <col min="13795" max="13795" width="47.42578125" style="813" customWidth="1"/>
    <col min="13796" max="13796" width="23.7109375" style="813" bestFit="1" customWidth="1"/>
    <col min="13797" max="13797" width="15.42578125" style="813" customWidth="1"/>
    <col min="13798" max="13798" width="22.28515625" style="813" customWidth="1"/>
    <col min="13799" max="13799" width="20.5703125" style="813" customWidth="1"/>
    <col min="13800" max="13800" width="23.28515625" style="813" customWidth="1"/>
    <col min="13801" max="13806" width="4.7109375" style="813" customWidth="1"/>
    <col min="13807" max="13808" width="3.7109375" style="813" customWidth="1"/>
    <col min="13809" max="13816" width="4.5703125" style="813" customWidth="1"/>
    <col min="13817" max="14008" width="11.28515625" style="813" customWidth="1"/>
    <col min="14009" max="14048" width="12.28515625" style="813"/>
    <col min="14049" max="14049" width="1.7109375" style="813" customWidth="1"/>
    <col min="14050" max="14050" width="9.5703125" style="813" customWidth="1"/>
    <col min="14051" max="14051" width="47.42578125" style="813" customWidth="1"/>
    <col min="14052" max="14052" width="23.7109375" style="813" bestFit="1" customWidth="1"/>
    <col min="14053" max="14053" width="15.42578125" style="813" customWidth="1"/>
    <col min="14054" max="14054" width="22.28515625" style="813" customWidth="1"/>
    <col min="14055" max="14055" width="20.5703125" style="813" customWidth="1"/>
    <col min="14056" max="14056" width="23.28515625" style="813" customWidth="1"/>
    <col min="14057" max="14062" width="4.7109375" style="813" customWidth="1"/>
    <col min="14063" max="14064" width="3.7109375" style="813" customWidth="1"/>
    <col min="14065" max="14072" width="4.5703125" style="813" customWidth="1"/>
    <col min="14073" max="14264" width="11.28515625" style="813" customWidth="1"/>
    <col min="14265" max="14304" width="12.28515625" style="813"/>
    <col min="14305" max="14305" width="1.7109375" style="813" customWidth="1"/>
    <col min="14306" max="14306" width="9.5703125" style="813" customWidth="1"/>
    <col min="14307" max="14307" width="47.42578125" style="813" customWidth="1"/>
    <col min="14308" max="14308" width="23.7109375" style="813" bestFit="1" customWidth="1"/>
    <col min="14309" max="14309" width="15.42578125" style="813" customWidth="1"/>
    <col min="14310" max="14310" width="22.28515625" style="813" customWidth="1"/>
    <col min="14311" max="14311" width="20.5703125" style="813" customWidth="1"/>
    <col min="14312" max="14312" width="23.28515625" style="813" customWidth="1"/>
    <col min="14313" max="14318" width="4.7109375" style="813" customWidth="1"/>
    <col min="14319" max="14320" width="3.7109375" style="813" customWidth="1"/>
    <col min="14321" max="14328" width="4.5703125" style="813" customWidth="1"/>
    <col min="14329" max="14520" width="11.28515625" style="813" customWidth="1"/>
    <col min="14521" max="14560" width="12.28515625" style="813"/>
    <col min="14561" max="14561" width="1.7109375" style="813" customWidth="1"/>
    <col min="14562" max="14562" width="9.5703125" style="813" customWidth="1"/>
    <col min="14563" max="14563" width="47.42578125" style="813" customWidth="1"/>
    <col min="14564" max="14564" width="23.7109375" style="813" bestFit="1" customWidth="1"/>
    <col min="14565" max="14565" width="15.42578125" style="813" customWidth="1"/>
    <col min="14566" max="14566" width="22.28515625" style="813" customWidth="1"/>
    <col min="14567" max="14567" width="20.5703125" style="813" customWidth="1"/>
    <col min="14568" max="14568" width="23.28515625" style="813" customWidth="1"/>
    <col min="14569" max="14574" width="4.7109375" style="813" customWidth="1"/>
    <col min="14575" max="14576" width="3.7109375" style="813" customWidth="1"/>
    <col min="14577" max="14584" width="4.5703125" style="813" customWidth="1"/>
    <col min="14585" max="14776" width="11.28515625" style="813" customWidth="1"/>
    <col min="14777" max="14816" width="12.28515625" style="813"/>
    <col min="14817" max="14817" width="1.7109375" style="813" customWidth="1"/>
    <col min="14818" max="14818" width="9.5703125" style="813" customWidth="1"/>
    <col min="14819" max="14819" width="47.42578125" style="813" customWidth="1"/>
    <col min="14820" max="14820" width="23.7109375" style="813" bestFit="1" customWidth="1"/>
    <col min="14821" max="14821" width="15.42578125" style="813" customWidth="1"/>
    <col min="14822" max="14822" width="22.28515625" style="813" customWidth="1"/>
    <col min="14823" max="14823" width="20.5703125" style="813" customWidth="1"/>
    <col min="14824" max="14824" width="23.28515625" style="813" customWidth="1"/>
    <col min="14825" max="14830" width="4.7109375" style="813" customWidth="1"/>
    <col min="14831" max="14832" width="3.7109375" style="813" customWidth="1"/>
    <col min="14833" max="14840" width="4.5703125" style="813" customWidth="1"/>
    <col min="14841" max="15032" width="11.28515625" style="813" customWidth="1"/>
    <col min="15033" max="15072" width="12.28515625" style="813"/>
    <col min="15073" max="15073" width="1.7109375" style="813" customWidth="1"/>
    <col min="15074" max="15074" width="9.5703125" style="813" customWidth="1"/>
    <col min="15075" max="15075" width="47.42578125" style="813" customWidth="1"/>
    <col min="15076" max="15076" width="23.7109375" style="813" bestFit="1" customWidth="1"/>
    <col min="15077" max="15077" width="15.42578125" style="813" customWidth="1"/>
    <col min="15078" max="15078" width="22.28515625" style="813" customWidth="1"/>
    <col min="15079" max="15079" width="20.5703125" style="813" customWidth="1"/>
    <col min="15080" max="15080" width="23.28515625" style="813" customWidth="1"/>
    <col min="15081" max="15086" width="4.7109375" style="813" customWidth="1"/>
    <col min="15087" max="15088" width="3.7109375" style="813" customWidth="1"/>
    <col min="15089" max="15096" width="4.5703125" style="813" customWidth="1"/>
    <col min="15097" max="15288" width="11.28515625" style="813" customWidth="1"/>
    <col min="15289" max="15328" width="12.28515625" style="813"/>
    <col min="15329" max="15329" width="1.7109375" style="813" customWidth="1"/>
    <col min="15330" max="15330" width="9.5703125" style="813" customWidth="1"/>
    <col min="15331" max="15331" width="47.42578125" style="813" customWidth="1"/>
    <col min="15332" max="15332" width="23.7109375" style="813" bestFit="1" customWidth="1"/>
    <col min="15333" max="15333" width="15.42578125" style="813" customWidth="1"/>
    <col min="15334" max="15334" width="22.28515625" style="813" customWidth="1"/>
    <col min="15335" max="15335" width="20.5703125" style="813" customWidth="1"/>
    <col min="15336" max="15336" width="23.28515625" style="813" customWidth="1"/>
    <col min="15337" max="15342" width="4.7109375" style="813" customWidth="1"/>
    <col min="15343" max="15344" width="3.7109375" style="813" customWidth="1"/>
    <col min="15345" max="15352" width="4.5703125" style="813" customWidth="1"/>
    <col min="15353" max="15544" width="11.28515625" style="813" customWidth="1"/>
    <col min="15545" max="15584" width="12.28515625" style="813"/>
    <col min="15585" max="15585" width="1.7109375" style="813" customWidth="1"/>
    <col min="15586" max="15586" width="9.5703125" style="813" customWidth="1"/>
    <col min="15587" max="15587" width="47.42578125" style="813" customWidth="1"/>
    <col min="15588" max="15588" width="23.7109375" style="813" bestFit="1" customWidth="1"/>
    <col min="15589" max="15589" width="15.42578125" style="813" customWidth="1"/>
    <col min="15590" max="15590" width="22.28515625" style="813" customWidth="1"/>
    <col min="15591" max="15591" width="20.5703125" style="813" customWidth="1"/>
    <col min="15592" max="15592" width="23.28515625" style="813" customWidth="1"/>
    <col min="15593" max="15598" width="4.7109375" style="813" customWidth="1"/>
    <col min="15599" max="15600" width="3.7109375" style="813" customWidth="1"/>
    <col min="15601" max="15608" width="4.5703125" style="813" customWidth="1"/>
    <col min="15609" max="15800" width="11.28515625" style="813" customWidth="1"/>
    <col min="15801" max="15840" width="12.28515625" style="813"/>
    <col min="15841" max="15841" width="1.7109375" style="813" customWidth="1"/>
    <col min="15842" max="15842" width="9.5703125" style="813" customWidth="1"/>
    <col min="15843" max="15843" width="47.42578125" style="813" customWidth="1"/>
    <col min="15844" max="15844" width="23.7109375" style="813" bestFit="1" customWidth="1"/>
    <col min="15845" max="15845" width="15.42578125" style="813" customWidth="1"/>
    <col min="15846" max="15846" width="22.28515625" style="813" customWidth="1"/>
    <col min="15847" max="15847" width="20.5703125" style="813" customWidth="1"/>
    <col min="15848" max="15848" width="23.28515625" style="813" customWidth="1"/>
    <col min="15849" max="15854" width="4.7109375" style="813" customWidth="1"/>
    <col min="15855" max="15856" width="3.7109375" style="813" customWidth="1"/>
    <col min="15857" max="15864" width="4.5703125" style="813" customWidth="1"/>
    <col min="15865" max="16056" width="11.28515625" style="813" customWidth="1"/>
    <col min="16057" max="16096" width="12.28515625" style="813"/>
    <col min="16097" max="16097" width="1.7109375" style="813" customWidth="1"/>
    <col min="16098" max="16098" width="9.5703125" style="813" customWidth="1"/>
    <col min="16099" max="16099" width="47.42578125" style="813" customWidth="1"/>
    <col min="16100" max="16100" width="23.7109375" style="813" bestFit="1" customWidth="1"/>
    <col min="16101" max="16101" width="15.42578125" style="813" customWidth="1"/>
    <col min="16102" max="16102" width="22.28515625" style="813" customWidth="1"/>
    <col min="16103" max="16103" width="20.5703125" style="813" customWidth="1"/>
    <col min="16104" max="16104" width="23.28515625" style="813" customWidth="1"/>
    <col min="16105" max="16110" width="4.7109375" style="813" customWidth="1"/>
    <col min="16111" max="16112" width="3.7109375" style="813" customWidth="1"/>
    <col min="16113" max="16120" width="4.5703125" style="813" customWidth="1"/>
    <col min="16121" max="16312" width="11.28515625" style="813" customWidth="1"/>
    <col min="16313" max="16384" width="12.28515625" style="813"/>
  </cols>
  <sheetData>
    <row r="1" spans="1:184" ht="9" customHeight="1" x14ac:dyDescent="0.3">
      <c r="A1" s="806"/>
      <c r="B1" s="807"/>
      <c r="C1" s="808"/>
      <c r="D1" s="808"/>
      <c r="E1" s="809"/>
      <c r="F1" s="810"/>
      <c r="G1" s="810"/>
      <c r="H1" s="810"/>
      <c r="I1" s="847"/>
    </row>
    <row r="2" spans="1:184" ht="12.6" customHeight="1" x14ac:dyDescent="0.3">
      <c r="A2" s="814"/>
      <c r="B2" s="1091" t="s">
        <v>1491</v>
      </c>
      <c r="C2" s="1092"/>
      <c r="D2" s="1092"/>
      <c r="E2" s="1093"/>
      <c r="I2" s="848"/>
    </row>
    <row r="3" spans="1:184" ht="13.9" customHeight="1" x14ac:dyDescent="0.3">
      <c r="A3" s="814"/>
      <c r="B3" s="817" t="s">
        <v>1492</v>
      </c>
      <c r="C3" s="843" t="s">
        <v>1493</v>
      </c>
      <c r="D3" s="818" t="s">
        <v>1494</v>
      </c>
      <c r="E3" s="819">
        <v>1</v>
      </c>
      <c r="I3" s="848"/>
    </row>
    <row r="4" spans="1:184" ht="8.4499999999999993" customHeight="1" thickBot="1" x14ac:dyDescent="0.35">
      <c r="A4" s="814"/>
      <c r="I4" s="848"/>
    </row>
    <row r="5" spans="1:184" ht="15.6" customHeight="1" x14ac:dyDescent="0.3">
      <c r="A5" s="814"/>
      <c r="B5" s="1094" t="s">
        <v>1810</v>
      </c>
      <c r="C5" s="1095"/>
      <c r="D5" s="1095"/>
      <c r="E5" s="1095"/>
      <c r="F5" s="1095"/>
      <c r="G5" s="1095"/>
      <c r="H5" s="1096"/>
      <c r="I5" s="848"/>
    </row>
    <row r="6" spans="1:184" x14ac:dyDescent="0.2">
      <c r="A6" s="814"/>
      <c r="B6" s="1097" t="s">
        <v>1483</v>
      </c>
      <c r="C6" s="1098"/>
      <c r="D6" s="1098"/>
      <c r="E6" s="1098"/>
      <c r="F6" s="1098"/>
      <c r="G6" s="1098"/>
      <c r="H6" s="1099"/>
      <c r="I6" s="816"/>
    </row>
    <row r="7" spans="1:184" ht="17.25" thickBot="1" x14ac:dyDescent="0.25">
      <c r="A7" s="814"/>
      <c r="B7" s="1058" t="s">
        <v>52</v>
      </c>
      <c r="C7" s="1059"/>
      <c r="D7" s="1059"/>
      <c r="E7" s="1059"/>
      <c r="F7" s="1059"/>
      <c r="G7" s="1059"/>
      <c r="H7" s="1060"/>
      <c r="I7" s="816"/>
    </row>
    <row r="8" spans="1:184" x14ac:dyDescent="0.2">
      <c r="A8" s="814"/>
      <c r="B8" s="1100" t="s">
        <v>1806</v>
      </c>
      <c r="C8" s="1101"/>
      <c r="D8" s="1101"/>
      <c r="E8" s="1101"/>
      <c r="F8" s="1101"/>
      <c r="G8" s="1101"/>
      <c r="H8" s="1102"/>
      <c r="I8" s="816"/>
    </row>
    <row r="9" spans="1:184" x14ac:dyDescent="0.2">
      <c r="A9" s="814"/>
      <c r="B9" s="1103"/>
      <c r="C9" s="1104"/>
      <c r="D9" s="1104"/>
      <c r="E9" s="1104"/>
      <c r="F9" s="1104"/>
      <c r="G9" s="1104"/>
      <c r="H9" s="1105"/>
      <c r="I9" s="816"/>
    </row>
    <row r="10" spans="1:184" ht="17.25" thickBot="1" x14ac:dyDescent="0.25">
      <c r="A10" s="814"/>
      <c r="B10" s="1106"/>
      <c r="C10" s="1107"/>
      <c r="D10" s="1107"/>
      <c r="E10" s="1107"/>
      <c r="F10" s="1107"/>
      <c r="G10" s="1107"/>
      <c r="H10" s="1108"/>
      <c r="I10" s="816"/>
    </row>
    <row r="11" spans="1:184" s="824" customFormat="1" ht="15.6" customHeight="1" x14ac:dyDescent="0.2">
      <c r="A11" s="823"/>
      <c r="B11" s="1063" t="s">
        <v>46</v>
      </c>
      <c r="C11" s="1065" t="s">
        <v>1495</v>
      </c>
      <c r="D11" s="1061" t="s">
        <v>1496</v>
      </c>
      <c r="E11" s="1061" t="s">
        <v>1497</v>
      </c>
      <c r="F11" s="1061" t="s">
        <v>1498</v>
      </c>
      <c r="G11" s="1061" t="s">
        <v>1499</v>
      </c>
      <c r="H11" s="1090" t="s">
        <v>1500</v>
      </c>
      <c r="I11" s="816"/>
      <c r="J11" s="812"/>
      <c r="K11" s="812"/>
      <c r="L11" s="812"/>
      <c r="M11" s="812"/>
      <c r="N11" s="812"/>
      <c r="O11" s="812"/>
      <c r="P11" s="812"/>
      <c r="Q11" s="812"/>
      <c r="R11" s="812"/>
      <c r="S11" s="812"/>
      <c r="T11" s="812"/>
      <c r="U11" s="812"/>
      <c r="V11" s="812"/>
      <c r="W11" s="812"/>
      <c r="X11" s="812"/>
      <c r="Y11" s="812"/>
      <c r="Z11" s="812"/>
      <c r="AA11" s="812"/>
      <c r="AB11" s="812"/>
      <c r="AC11" s="812"/>
      <c r="AD11" s="812"/>
      <c r="AE11" s="812"/>
      <c r="AF11" s="812"/>
      <c r="AG11" s="812"/>
      <c r="AH11" s="812"/>
      <c r="AI11" s="812"/>
      <c r="AJ11" s="812"/>
      <c r="AK11" s="812"/>
      <c r="AL11" s="812"/>
      <c r="AM11" s="812"/>
      <c r="AN11" s="812"/>
      <c r="AO11" s="812"/>
      <c r="AP11" s="812"/>
      <c r="AQ11" s="812"/>
      <c r="AR11" s="812"/>
      <c r="AS11" s="812"/>
      <c r="AT11" s="812"/>
      <c r="AU11" s="812"/>
      <c r="AV11" s="812"/>
      <c r="AW11" s="812"/>
      <c r="AX11" s="812"/>
      <c r="AY11" s="812"/>
      <c r="AZ11" s="812"/>
      <c r="BA11" s="812"/>
      <c r="BB11" s="812"/>
      <c r="BC11" s="812"/>
      <c r="BD11" s="812"/>
      <c r="BE11" s="812"/>
      <c r="BF11" s="812"/>
      <c r="BG11" s="812"/>
      <c r="BH11" s="812"/>
      <c r="BI11" s="812"/>
      <c r="BJ11" s="812"/>
      <c r="BK11" s="812"/>
      <c r="BL11" s="812"/>
      <c r="BM11" s="812"/>
      <c r="BN11" s="812"/>
      <c r="BO11" s="812"/>
      <c r="BP11" s="812"/>
      <c r="BQ11" s="812"/>
      <c r="BR11" s="812"/>
      <c r="BS11" s="812"/>
      <c r="BT11" s="812"/>
      <c r="BU11" s="812"/>
      <c r="BV11" s="812"/>
      <c r="BW11" s="812"/>
      <c r="BX11" s="812"/>
      <c r="BY11" s="812"/>
      <c r="BZ11" s="812"/>
      <c r="CA11" s="812"/>
      <c r="CB11" s="812"/>
      <c r="CC11" s="812"/>
      <c r="CD11" s="812"/>
      <c r="CE11" s="812"/>
      <c r="CF11" s="812"/>
      <c r="CG11" s="812"/>
      <c r="CH11" s="812"/>
      <c r="CI11" s="812"/>
      <c r="CJ11" s="812"/>
      <c r="CK11" s="812"/>
      <c r="CL11" s="812"/>
      <c r="CM11" s="812"/>
      <c r="CN11" s="812"/>
      <c r="CO11" s="812"/>
      <c r="CP11" s="812"/>
      <c r="CQ11" s="812"/>
      <c r="CR11" s="812"/>
      <c r="CS11" s="812"/>
      <c r="CT11" s="812"/>
      <c r="CU11" s="812"/>
      <c r="CV11" s="812"/>
      <c r="CW11" s="812"/>
      <c r="CX11" s="812"/>
      <c r="CY11" s="812"/>
      <c r="CZ11" s="812"/>
      <c r="DA11" s="812"/>
      <c r="DB11" s="812"/>
      <c r="DC11" s="812"/>
      <c r="DD11" s="812"/>
      <c r="DE11" s="812"/>
      <c r="DF11" s="812"/>
      <c r="DG11" s="812"/>
      <c r="DH11" s="812"/>
      <c r="DI11" s="812"/>
      <c r="DJ11" s="812"/>
      <c r="DK11" s="812"/>
      <c r="DL11" s="812"/>
      <c r="DM11" s="812"/>
      <c r="DN11" s="812"/>
      <c r="DO11" s="812"/>
      <c r="DP11" s="812"/>
      <c r="DQ11" s="812"/>
      <c r="DR11" s="812"/>
      <c r="DS11" s="812"/>
      <c r="DT11" s="812"/>
      <c r="DU11" s="812"/>
      <c r="DV11" s="812"/>
      <c r="DW11" s="812"/>
      <c r="DX11" s="812"/>
      <c r="DY11" s="812"/>
      <c r="DZ11" s="812"/>
      <c r="EA11" s="812"/>
      <c r="EB11" s="812"/>
      <c r="EC11" s="812"/>
      <c r="ED11" s="812"/>
      <c r="EE11" s="812"/>
      <c r="EF11" s="812"/>
      <c r="EG11" s="812"/>
      <c r="EH11" s="812"/>
      <c r="EI11" s="812"/>
      <c r="EJ11" s="812"/>
      <c r="EK11" s="812"/>
      <c r="EL11" s="812"/>
      <c r="EM11" s="812"/>
      <c r="EN11" s="812"/>
      <c r="EO11" s="812"/>
      <c r="EP11" s="812"/>
      <c r="EQ11" s="812"/>
      <c r="ER11" s="812"/>
      <c r="ES11" s="812"/>
      <c r="ET11" s="812"/>
      <c r="EU11" s="812"/>
      <c r="EV11" s="812"/>
      <c r="EW11" s="812"/>
      <c r="EX11" s="812"/>
      <c r="EY11" s="812"/>
      <c r="EZ11" s="812"/>
      <c r="FA11" s="812"/>
      <c r="FB11" s="812"/>
      <c r="FC11" s="812"/>
      <c r="FD11" s="812"/>
      <c r="FE11" s="812"/>
      <c r="FF11" s="812"/>
      <c r="FG11" s="812"/>
      <c r="FH11" s="812"/>
      <c r="FI11" s="812"/>
      <c r="FJ11" s="812"/>
      <c r="FK11" s="812"/>
      <c r="FL11" s="812"/>
      <c r="FM11" s="812"/>
      <c r="FN11" s="812"/>
      <c r="FO11" s="812"/>
      <c r="FP11" s="812"/>
      <c r="FQ11" s="812"/>
      <c r="FR11" s="812"/>
      <c r="FS11" s="812"/>
      <c r="FT11" s="812"/>
      <c r="FU11" s="812"/>
      <c r="FV11" s="812"/>
      <c r="FW11" s="812"/>
      <c r="FX11" s="812"/>
      <c r="FY11" s="812"/>
      <c r="FZ11" s="812"/>
      <c r="GA11" s="812"/>
      <c r="GB11" s="812"/>
    </row>
    <row r="12" spans="1:184" s="824" customFormat="1" x14ac:dyDescent="0.2">
      <c r="A12" s="823"/>
      <c r="B12" s="1064"/>
      <c r="C12" s="1066"/>
      <c r="D12" s="1062" t="s">
        <v>1501</v>
      </c>
      <c r="E12" s="1062" t="s">
        <v>1502</v>
      </c>
      <c r="F12" s="1062" t="s">
        <v>1503</v>
      </c>
      <c r="G12" s="1062" t="s">
        <v>1504</v>
      </c>
      <c r="H12" s="1086" t="s">
        <v>1505</v>
      </c>
      <c r="I12" s="816"/>
      <c r="J12" s="812"/>
      <c r="K12" s="812"/>
      <c r="L12" s="812"/>
      <c r="M12" s="812"/>
      <c r="N12" s="812"/>
      <c r="O12" s="812"/>
      <c r="P12" s="812"/>
      <c r="Q12" s="812"/>
      <c r="R12" s="812"/>
      <c r="S12" s="812"/>
      <c r="T12" s="812"/>
      <c r="U12" s="812"/>
      <c r="V12" s="812"/>
      <c r="W12" s="812"/>
      <c r="X12" s="812"/>
      <c r="Y12" s="812"/>
      <c r="Z12" s="812"/>
      <c r="AA12" s="812"/>
      <c r="AB12" s="812"/>
      <c r="AC12" s="812"/>
      <c r="AD12" s="812"/>
      <c r="AE12" s="812"/>
      <c r="AF12" s="812"/>
      <c r="AG12" s="812"/>
      <c r="AH12" s="812"/>
      <c r="AI12" s="812"/>
      <c r="AJ12" s="812"/>
      <c r="AK12" s="812"/>
      <c r="AL12" s="812"/>
      <c r="AM12" s="812"/>
      <c r="AN12" s="812"/>
      <c r="AO12" s="812"/>
      <c r="AP12" s="812"/>
      <c r="AQ12" s="812"/>
      <c r="AR12" s="812"/>
      <c r="AS12" s="812"/>
      <c r="AT12" s="812"/>
      <c r="AU12" s="812"/>
      <c r="AV12" s="812"/>
      <c r="AW12" s="812"/>
      <c r="AX12" s="812"/>
      <c r="AY12" s="812"/>
      <c r="AZ12" s="812"/>
      <c r="BA12" s="812"/>
      <c r="BB12" s="812"/>
      <c r="BC12" s="812"/>
      <c r="BD12" s="812"/>
      <c r="BE12" s="812"/>
      <c r="BF12" s="812"/>
      <c r="BG12" s="812"/>
      <c r="BH12" s="812"/>
      <c r="BI12" s="812"/>
      <c r="BJ12" s="812"/>
      <c r="BK12" s="812"/>
      <c r="BL12" s="812"/>
      <c r="BM12" s="812"/>
      <c r="BN12" s="812"/>
      <c r="BO12" s="812"/>
      <c r="BP12" s="812"/>
      <c r="BQ12" s="812"/>
      <c r="BR12" s="812"/>
      <c r="BS12" s="812"/>
      <c r="BT12" s="812"/>
      <c r="BU12" s="812"/>
      <c r="BV12" s="812"/>
      <c r="BW12" s="812"/>
      <c r="BX12" s="812"/>
      <c r="BY12" s="812"/>
      <c r="BZ12" s="812"/>
      <c r="CA12" s="812"/>
      <c r="CB12" s="812"/>
      <c r="CC12" s="812"/>
      <c r="CD12" s="812"/>
      <c r="CE12" s="812"/>
      <c r="CF12" s="812"/>
      <c r="CG12" s="812"/>
      <c r="CH12" s="812"/>
      <c r="CI12" s="812"/>
      <c r="CJ12" s="812"/>
      <c r="CK12" s="812"/>
      <c r="CL12" s="812"/>
      <c r="CM12" s="812"/>
      <c r="CN12" s="812"/>
      <c r="CO12" s="812"/>
      <c r="CP12" s="812"/>
      <c r="CQ12" s="812"/>
      <c r="CR12" s="812"/>
      <c r="CS12" s="812"/>
      <c r="CT12" s="812"/>
      <c r="CU12" s="812"/>
      <c r="CV12" s="812"/>
      <c r="CW12" s="812"/>
      <c r="CX12" s="812"/>
      <c r="CY12" s="812"/>
      <c r="CZ12" s="812"/>
      <c r="DA12" s="812"/>
      <c r="DB12" s="812"/>
      <c r="DC12" s="812"/>
      <c r="DD12" s="812"/>
      <c r="DE12" s="812"/>
      <c r="DF12" s="812"/>
      <c r="DG12" s="812"/>
      <c r="DH12" s="812"/>
      <c r="DI12" s="812"/>
      <c r="DJ12" s="812"/>
      <c r="DK12" s="812"/>
      <c r="DL12" s="812"/>
      <c r="DM12" s="812"/>
      <c r="DN12" s="812"/>
      <c r="DO12" s="812"/>
      <c r="DP12" s="812"/>
      <c r="DQ12" s="812"/>
      <c r="DR12" s="812"/>
      <c r="DS12" s="812"/>
      <c r="DT12" s="812"/>
      <c r="DU12" s="812"/>
      <c r="DV12" s="812"/>
      <c r="DW12" s="812"/>
      <c r="DX12" s="812"/>
      <c r="DY12" s="812"/>
      <c r="DZ12" s="812"/>
      <c r="EA12" s="812"/>
      <c r="EB12" s="812"/>
      <c r="EC12" s="812"/>
      <c r="ED12" s="812"/>
      <c r="EE12" s="812"/>
      <c r="EF12" s="812"/>
      <c r="EG12" s="812"/>
      <c r="EH12" s="812"/>
      <c r="EI12" s="812"/>
      <c r="EJ12" s="812"/>
      <c r="EK12" s="812"/>
      <c r="EL12" s="812"/>
      <c r="EM12" s="812"/>
      <c r="EN12" s="812"/>
      <c r="EO12" s="812"/>
      <c r="EP12" s="812"/>
      <c r="EQ12" s="812"/>
      <c r="ER12" s="812"/>
      <c r="ES12" s="812"/>
      <c r="ET12" s="812"/>
      <c r="EU12" s="812"/>
      <c r="EV12" s="812"/>
      <c r="EW12" s="812"/>
      <c r="EX12" s="812"/>
      <c r="EY12" s="812"/>
      <c r="EZ12" s="812"/>
      <c r="FA12" s="812"/>
      <c r="FB12" s="812"/>
      <c r="FC12" s="812"/>
      <c r="FD12" s="812"/>
      <c r="FE12" s="812"/>
      <c r="FF12" s="812"/>
      <c r="FG12" s="812"/>
      <c r="FH12" s="812"/>
      <c r="FI12" s="812"/>
      <c r="FJ12" s="812"/>
      <c r="FK12" s="812"/>
      <c r="FL12" s="812"/>
      <c r="FM12" s="812"/>
      <c r="FN12" s="812"/>
      <c r="FO12" s="812"/>
      <c r="FP12" s="812"/>
      <c r="FQ12" s="812"/>
      <c r="FR12" s="812"/>
      <c r="FS12" s="812"/>
      <c r="FT12" s="812"/>
      <c r="FU12" s="812"/>
      <c r="FV12" s="812"/>
      <c r="FW12" s="812"/>
      <c r="FX12" s="812"/>
      <c r="FY12" s="812"/>
      <c r="FZ12" s="812"/>
      <c r="GA12" s="812"/>
      <c r="GB12" s="812"/>
    </row>
    <row r="13" spans="1:184" s="824" customFormat="1" ht="30.75" thickBot="1" x14ac:dyDescent="0.25">
      <c r="A13" s="823"/>
      <c r="B13" s="825" t="s">
        <v>1506</v>
      </c>
      <c r="C13" s="1067"/>
      <c r="D13" s="826" t="s">
        <v>1507</v>
      </c>
      <c r="E13" s="826" t="s">
        <v>1508</v>
      </c>
      <c r="F13" s="826" t="s">
        <v>1509</v>
      </c>
      <c r="G13" s="826" t="s">
        <v>1510</v>
      </c>
      <c r="H13" s="827" t="s">
        <v>1511</v>
      </c>
      <c r="I13" s="816"/>
      <c r="J13" s="812"/>
      <c r="K13" s="812"/>
      <c r="L13" s="812"/>
      <c r="M13" s="812"/>
      <c r="N13" s="812"/>
      <c r="O13" s="812"/>
      <c r="P13" s="812"/>
      <c r="Q13" s="812"/>
      <c r="R13" s="812"/>
      <c r="S13" s="812"/>
      <c r="T13" s="812"/>
      <c r="U13" s="812"/>
      <c r="V13" s="812"/>
      <c r="W13" s="812"/>
      <c r="X13" s="812"/>
      <c r="Y13" s="812"/>
      <c r="Z13" s="812"/>
      <c r="AA13" s="812"/>
      <c r="AB13" s="812"/>
      <c r="AC13" s="812"/>
      <c r="AD13" s="812"/>
      <c r="AE13" s="812"/>
      <c r="AF13" s="812"/>
      <c r="AG13" s="812"/>
      <c r="AH13" s="812"/>
      <c r="AI13" s="812"/>
      <c r="AJ13" s="812"/>
      <c r="AK13" s="812"/>
      <c r="AL13" s="812"/>
      <c r="AM13" s="812"/>
      <c r="AN13" s="812"/>
      <c r="AO13" s="812"/>
      <c r="AP13" s="812"/>
      <c r="AQ13" s="812"/>
      <c r="AR13" s="812"/>
      <c r="AS13" s="812"/>
      <c r="AT13" s="812"/>
      <c r="AU13" s="812"/>
      <c r="AV13" s="812"/>
      <c r="AW13" s="812"/>
      <c r="AX13" s="812"/>
      <c r="AY13" s="812"/>
      <c r="AZ13" s="812"/>
      <c r="BA13" s="812"/>
      <c r="BB13" s="812"/>
      <c r="BC13" s="812"/>
      <c r="BD13" s="812"/>
      <c r="BE13" s="812"/>
      <c r="BF13" s="812"/>
      <c r="BG13" s="812"/>
      <c r="BH13" s="812"/>
      <c r="BI13" s="812"/>
      <c r="BJ13" s="812"/>
      <c r="BK13" s="812"/>
      <c r="BL13" s="812"/>
      <c r="BM13" s="812"/>
      <c r="BN13" s="812"/>
      <c r="BO13" s="812"/>
      <c r="BP13" s="812"/>
      <c r="BQ13" s="812"/>
      <c r="BR13" s="812"/>
      <c r="BS13" s="812"/>
      <c r="BT13" s="812"/>
      <c r="BU13" s="812"/>
      <c r="BV13" s="812"/>
      <c r="BW13" s="812"/>
      <c r="BX13" s="812"/>
      <c r="BY13" s="812"/>
      <c r="BZ13" s="812"/>
      <c r="CA13" s="812"/>
      <c r="CB13" s="812"/>
      <c r="CC13" s="812"/>
      <c r="CD13" s="812"/>
      <c r="CE13" s="812"/>
      <c r="CF13" s="812"/>
      <c r="CG13" s="812"/>
      <c r="CH13" s="812"/>
      <c r="CI13" s="812"/>
      <c r="CJ13" s="812"/>
      <c r="CK13" s="812"/>
      <c r="CL13" s="812"/>
      <c r="CM13" s="812"/>
      <c r="CN13" s="812"/>
      <c r="CO13" s="812"/>
      <c r="CP13" s="812"/>
      <c r="CQ13" s="812"/>
      <c r="CR13" s="812"/>
      <c r="CS13" s="812"/>
      <c r="CT13" s="812"/>
      <c r="CU13" s="812"/>
      <c r="CV13" s="812"/>
      <c r="CW13" s="812"/>
      <c r="CX13" s="812"/>
      <c r="CY13" s="812"/>
      <c r="CZ13" s="812"/>
      <c r="DA13" s="812"/>
      <c r="DB13" s="812"/>
      <c r="DC13" s="812"/>
      <c r="DD13" s="812"/>
      <c r="DE13" s="812"/>
      <c r="DF13" s="812"/>
      <c r="DG13" s="812"/>
      <c r="DH13" s="812"/>
      <c r="DI13" s="812"/>
      <c r="DJ13" s="812"/>
      <c r="DK13" s="812"/>
      <c r="DL13" s="812"/>
      <c r="DM13" s="812"/>
      <c r="DN13" s="812"/>
      <c r="DO13" s="812"/>
      <c r="DP13" s="812"/>
      <c r="DQ13" s="812"/>
      <c r="DR13" s="812"/>
      <c r="DS13" s="812"/>
      <c r="DT13" s="812"/>
      <c r="DU13" s="812"/>
      <c r="DV13" s="812"/>
      <c r="DW13" s="812"/>
      <c r="DX13" s="812"/>
      <c r="DY13" s="812"/>
      <c r="DZ13" s="812"/>
      <c r="EA13" s="812"/>
      <c r="EB13" s="812"/>
      <c r="EC13" s="812"/>
      <c r="ED13" s="812"/>
      <c r="EE13" s="812"/>
      <c r="EF13" s="812"/>
      <c r="EG13" s="812"/>
      <c r="EH13" s="812"/>
      <c r="EI13" s="812"/>
      <c r="EJ13" s="812"/>
      <c r="EK13" s="812"/>
      <c r="EL13" s="812"/>
      <c r="EM13" s="812"/>
      <c r="EN13" s="812"/>
      <c r="EO13" s="812"/>
      <c r="EP13" s="812"/>
      <c r="EQ13" s="812"/>
      <c r="ER13" s="812"/>
      <c r="ES13" s="812"/>
      <c r="ET13" s="812"/>
      <c r="EU13" s="812"/>
      <c r="EV13" s="812"/>
      <c r="EW13" s="812"/>
      <c r="EX13" s="812"/>
      <c r="EY13" s="812"/>
      <c r="EZ13" s="812"/>
      <c r="FA13" s="812"/>
      <c r="FB13" s="812"/>
      <c r="FC13" s="812"/>
      <c r="FD13" s="812"/>
      <c r="FE13" s="812"/>
      <c r="FF13" s="812"/>
      <c r="FG13" s="812"/>
      <c r="FH13" s="812"/>
      <c r="FI13" s="812"/>
      <c r="FJ13" s="812"/>
      <c r="FK13" s="812"/>
      <c r="FL13" s="812"/>
      <c r="FM13" s="812"/>
      <c r="FN13" s="812"/>
      <c r="FO13" s="812"/>
      <c r="FP13" s="812"/>
      <c r="FQ13" s="812"/>
      <c r="FR13" s="812"/>
      <c r="FS13" s="812"/>
      <c r="FT13" s="812"/>
      <c r="FU13" s="812"/>
      <c r="FV13" s="812"/>
      <c r="FW13" s="812"/>
      <c r="FX13" s="812"/>
      <c r="FY13" s="812"/>
      <c r="FZ13" s="812"/>
      <c r="GA13" s="812"/>
      <c r="GB13" s="812"/>
    </row>
    <row r="14" spans="1:184" s="824" customFormat="1" ht="20.45" customHeight="1" x14ac:dyDescent="0.2">
      <c r="A14" s="823"/>
      <c r="B14" s="1074" t="s">
        <v>1512</v>
      </c>
      <c r="C14" s="1075"/>
      <c r="D14" s="1075"/>
      <c r="E14" s="1075"/>
      <c r="F14" s="1075"/>
      <c r="G14" s="1075"/>
      <c r="H14" s="1076"/>
      <c r="I14" s="816"/>
      <c r="J14" s="812"/>
      <c r="K14" s="812"/>
      <c r="L14" s="812"/>
      <c r="M14" s="812"/>
      <c r="N14" s="812"/>
      <c r="O14" s="812"/>
      <c r="P14" s="812"/>
      <c r="Q14" s="812"/>
      <c r="R14" s="812"/>
      <c r="S14" s="812"/>
      <c r="T14" s="812"/>
      <c r="U14" s="812"/>
      <c r="V14" s="812"/>
      <c r="W14" s="812"/>
      <c r="X14" s="812"/>
      <c r="Y14" s="812"/>
      <c r="Z14" s="812"/>
      <c r="AA14" s="812"/>
      <c r="AB14" s="812"/>
      <c r="AC14" s="812"/>
      <c r="AD14" s="812"/>
      <c r="AE14" s="812"/>
      <c r="AF14" s="812"/>
      <c r="AG14" s="812"/>
      <c r="AH14" s="812"/>
      <c r="AI14" s="812"/>
      <c r="AJ14" s="812"/>
      <c r="AK14" s="812"/>
      <c r="AL14" s="812"/>
      <c r="AM14" s="812"/>
      <c r="AN14" s="812"/>
      <c r="AO14" s="812"/>
      <c r="AP14" s="812"/>
      <c r="AQ14" s="812"/>
      <c r="AR14" s="812"/>
      <c r="AS14" s="812"/>
      <c r="AT14" s="812"/>
      <c r="AU14" s="812"/>
      <c r="AV14" s="812"/>
      <c r="AW14" s="812"/>
      <c r="AX14" s="812"/>
      <c r="AY14" s="812"/>
      <c r="AZ14" s="812"/>
      <c r="BA14" s="812"/>
      <c r="BB14" s="812"/>
      <c r="BC14" s="812"/>
      <c r="BD14" s="812"/>
      <c r="BE14" s="812"/>
      <c r="BF14" s="812"/>
      <c r="BG14" s="812"/>
      <c r="BH14" s="812"/>
      <c r="BI14" s="812"/>
      <c r="BJ14" s="812"/>
      <c r="BK14" s="812"/>
      <c r="BL14" s="812"/>
      <c r="BM14" s="812"/>
      <c r="BN14" s="812"/>
      <c r="BO14" s="812"/>
      <c r="BP14" s="812"/>
      <c r="BQ14" s="812"/>
      <c r="BR14" s="812"/>
      <c r="BS14" s="812"/>
      <c r="BT14" s="812"/>
      <c r="BU14" s="812"/>
      <c r="BV14" s="812"/>
      <c r="BW14" s="812"/>
      <c r="BX14" s="812"/>
      <c r="BY14" s="812"/>
      <c r="BZ14" s="812"/>
      <c r="CA14" s="812"/>
      <c r="CB14" s="812"/>
      <c r="CC14" s="812"/>
      <c r="CD14" s="812"/>
      <c r="CE14" s="812"/>
      <c r="CF14" s="812"/>
      <c r="CG14" s="812"/>
      <c r="CH14" s="812"/>
      <c r="CI14" s="812"/>
      <c r="CJ14" s="812"/>
      <c r="CK14" s="812"/>
      <c r="CL14" s="812"/>
      <c r="CM14" s="812"/>
      <c r="CN14" s="812"/>
      <c r="CO14" s="812"/>
      <c r="CP14" s="812"/>
      <c r="CQ14" s="812"/>
      <c r="CR14" s="812"/>
      <c r="CS14" s="812"/>
      <c r="CT14" s="812"/>
      <c r="CU14" s="812"/>
      <c r="CV14" s="812"/>
      <c r="CW14" s="812"/>
      <c r="CX14" s="812"/>
      <c r="CY14" s="812"/>
      <c r="CZ14" s="812"/>
      <c r="DA14" s="812"/>
      <c r="DB14" s="812"/>
      <c r="DC14" s="812"/>
      <c r="DD14" s="812"/>
      <c r="DE14" s="812"/>
      <c r="DF14" s="812"/>
      <c r="DG14" s="812"/>
      <c r="DH14" s="812"/>
      <c r="DI14" s="812"/>
      <c r="DJ14" s="812"/>
      <c r="DK14" s="812"/>
      <c r="DL14" s="812"/>
      <c r="DM14" s="812"/>
      <c r="DN14" s="812"/>
      <c r="DO14" s="812"/>
      <c r="DP14" s="812"/>
      <c r="DQ14" s="812"/>
      <c r="DR14" s="812"/>
      <c r="DS14" s="812"/>
      <c r="DT14" s="812"/>
      <c r="DU14" s="812"/>
      <c r="DV14" s="812"/>
      <c r="DW14" s="812"/>
      <c r="DX14" s="812"/>
      <c r="DY14" s="812"/>
      <c r="DZ14" s="812"/>
      <c r="EA14" s="812"/>
      <c r="EB14" s="812"/>
      <c r="EC14" s="812"/>
      <c r="ED14" s="812"/>
      <c r="EE14" s="812"/>
      <c r="EF14" s="812"/>
      <c r="EG14" s="812"/>
      <c r="EH14" s="812"/>
      <c r="EI14" s="812"/>
      <c r="EJ14" s="812"/>
      <c r="EK14" s="812"/>
      <c r="EL14" s="812"/>
      <c r="EM14" s="812"/>
      <c r="EN14" s="812"/>
      <c r="EO14" s="812"/>
      <c r="EP14" s="812"/>
      <c r="EQ14" s="812"/>
      <c r="ER14" s="812"/>
      <c r="ES14" s="812"/>
      <c r="ET14" s="812"/>
      <c r="EU14" s="812"/>
      <c r="EV14" s="812"/>
      <c r="EW14" s="812"/>
      <c r="EX14" s="812"/>
      <c r="EY14" s="812"/>
      <c r="EZ14" s="812"/>
      <c r="FA14" s="812"/>
      <c r="FB14" s="812"/>
      <c r="FC14" s="812"/>
      <c r="FD14" s="812"/>
      <c r="FE14" s="812"/>
      <c r="FF14" s="812"/>
      <c r="FG14" s="812"/>
      <c r="FH14" s="812"/>
      <c r="FI14" s="812"/>
      <c r="FJ14" s="812"/>
      <c r="FK14" s="812"/>
      <c r="FL14" s="812"/>
      <c r="FM14" s="812"/>
      <c r="FN14" s="812"/>
      <c r="FO14" s="812"/>
      <c r="FP14" s="812"/>
      <c r="FQ14" s="812"/>
      <c r="FR14" s="812"/>
      <c r="FS14" s="812"/>
      <c r="FT14" s="812"/>
      <c r="FU14" s="812"/>
      <c r="FV14" s="812"/>
      <c r="FW14" s="812"/>
      <c r="FX14" s="812"/>
      <c r="FY14" s="812"/>
      <c r="FZ14" s="812"/>
      <c r="GA14" s="812"/>
      <c r="GB14" s="812"/>
    </row>
    <row r="15" spans="1:184" s="824" customFormat="1" x14ac:dyDescent="0.2">
      <c r="A15" s="823"/>
      <c r="B15" s="887" t="s">
        <v>1513</v>
      </c>
      <c r="C15" s="885"/>
      <c r="D15" s="885"/>
      <c r="E15" s="885"/>
      <c r="F15" s="885"/>
      <c r="G15" s="885"/>
      <c r="H15" s="886"/>
      <c r="I15" s="816"/>
      <c r="J15" s="812"/>
      <c r="K15" s="812"/>
      <c r="L15" s="812"/>
      <c r="M15" s="812"/>
      <c r="N15" s="812"/>
      <c r="O15" s="812"/>
      <c r="P15" s="812"/>
      <c r="Q15" s="812"/>
      <c r="R15" s="812"/>
      <c r="S15" s="812"/>
      <c r="T15" s="812"/>
      <c r="U15" s="812"/>
      <c r="V15" s="812"/>
      <c r="W15" s="812"/>
      <c r="X15" s="812"/>
      <c r="Y15" s="812"/>
      <c r="Z15" s="812"/>
      <c r="AA15" s="812"/>
      <c r="AB15" s="812"/>
      <c r="AC15" s="812"/>
      <c r="AD15" s="812"/>
      <c r="AE15" s="812"/>
      <c r="AF15" s="812"/>
      <c r="AG15" s="812"/>
      <c r="AH15" s="812"/>
      <c r="AI15" s="812"/>
      <c r="AJ15" s="812"/>
      <c r="AK15" s="812"/>
      <c r="AL15" s="812"/>
      <c r="AM15" s="812"/>
      <c r="AN15" s="812"/>
      <c r="AO15" s="812"/>
      <c r="AP15" s="812"/>
      <c r="AQ15" s="812"/>
      <c r="AR15" s="812"/>
      <c r="AS15" s="812"/>
      <c r="AT15" s="812"/>
      <c r="AU15" s="812"/>
      <c r="AV15" s="812"/>
      <c r="AW15" s="812"/>
      <c r="AX15" s="812"/>
      <c r="AY15" s="812"/>
      <c r="AZ15" s="812"/>
      <c r="BA15" s="812"/>
      <c r="BB15" s="812"/>
      <c r="BC15" s="812"/>
      <c r="BD15" s="812"/>
      <c r="BE15" s="812"/>
      <c r="BF15" s="812"/>
      <c r="BG15" s="812"/>
      <c r="BH15" s="812"/>
      <c r="BI15" s="812"/>
      <c r="BJ15" s="812"/>
      <c r="BK15" s="812"/>
      <c r="BL15" s="812"/>
      <c r="BM15" s="812"/>
      <c r="BN15" s="812"/>
      <c r="BO15" s="812"/>
      <c r="BP15" s="812"/>
      <c r="BQ15" s="812"/>
      <c r="BR15" s="812"/>
      <c r="BS15" s="812"/>
      <c r="BT15" s="812"/>
      <c r="BU15" s="812"/>
      <c r="BV15" s="812"/>
      <c r="BW15" s="812"/>
      <c r="BX15" s="812"/>
      <c r="BY15" s="812"/>
      <c r="BZ15" s="812"/>
      <c r="CA15" s="812"/>
      <c r="CB15" s="812"/>
      <c r="CC15" s="812"/>
      <c r="CD15" s="812"/>
      <c r="CE15" s="812"/>
      <c r="CF15" s="812"/>
      <c r="CG15" s="812"/>
      <c r="CH15" s="812"/>
      <c r="CI15" s="812"/>
      <c r="CJ15" s="812"/>
      <c r="CK15" s="812"/>
      <c r="CL15" s="812"/>
      <c r="CM15" s="812"/>
      <c r="CN15" s="812"/>
      <c r="CO15" s="812"/>
      <c r="CP15" s="812"/>
      <c r="CQ15" s="812"/>
      <c r="CR15" s="812"/>
      <c r="CS15" s="812"/>
      <c r="CT15" s="812"/>
      <c r="CU15" s="812"/>
      <c r="CV15" s="812"/>
      <c r="CW15" s="812"/>
      <c r="CX15" s="812"/>
      <c r="CY15" s="812"/>
      <c r="CZ15" s="812"/>
      <c r="DA15" s="812"/>
      <c r="DB15" s="812"/>
      <c r="DC15" s="812"/>
      <c r="DD15" s="812"/>
      <c r="DE15" s="812"/>
      <c r="DF15" s="812"/>
      <c r="DG15" s="812"/>
      <c r="DH15" s="812"/>
      <c r="DI15" s="812"/>
      <c r="DJ15" s="812"/>
      <c r="DK15" s="812"/>
      <c r="DL15" s="812"/>
      <c r="DM15" s="812"/>
      <c r="DN15" s="812"/>
      <c r="DO15" s="812"/>
      <c r="DP15" s="812"/>
      <c r="DQ15" s="812"/>
      <c r="DR15" s="812"/>
      <c r="DS15" s="812"/>
      <c r="DT15" s="812"/>
      <c r="DU15" s="812"/>
      <c r="DV15" s="812"/>
      <c r="DW15" s="812"/>
      <c r="DX15" s="812"/>
      <c r="DY15" s="812"/>
      <c r="DZ15" s="812"/>
      <c r="EA15" s="812"/>
      <c r="EB15" s="812"/>
      <c r="EC15" s="812"/>
      <c r="ED15" s="812"/>
      <c r="EE15" s="812"/>
      <c r="EF15" s="812"/>
      <c r="EG15" s="812"/>
      <c r="EH15" s="812"/>
      <c r="EI15" s="812"/>
      <c r="EJ15" s="812"/>
      <c r="EK15" s="812"/>
      <c r="EL15" s="812"/>
      <c r="EM15" s="812"/>
      <c r="EN15" s="812"/>
      <c r="EO15" s="812"/>
      <c r="EP15" s="812"/>
      <c r="EQ15" s="812"/>
      <c r="ER15" s="812"/>
      <c r="ES15" s="812"/>
      <c r="ET15" s="812"/>
      <c r="EU15" s="812"/>
      <c r="EV15" s="812"/>
      <c r="EW15" s="812"/>
      <c r="EX15" s="812"/>
      <c r="EY15" s="812"/>
      <c r="EZ15" s="812"/>
      <c r="FA15" s="812"/>
      <c r="FB15" s="812"/>
      <c r="FC15" s="812"/>
      <c r="FD15" s="812"/>
      <c r="FE15" s="812"/>
      <c r="FF15" s="812"/>
      <c r="FG15" s="812"/>
      <c r="FH15" s="812"/>
      <c r="FI15" s="812"/>
      <c r="FJ15" s="812"/>
      <c r="FK15" s="812"/>
      <c r="FL15" s="812"/>
      <c r="FM15" s="812"/>
      <c r="FN15" s="812"/>
      <c r="FO15" s="812"/>
      <c r="FP15" s="812"/>
      <c r="FQ15" s="812"/>
      <c r="FR15" s="812"/>
      <c r="FS15" s="812"/>
      <c r="FT15" s="812"/>
      <c r="FU15" s="812"/>
      <c r="FV15" s="812"/>
      <c r="FW15" s="812"/>
      <c r="FX15" s="812"/>
      <c r="FY15" s="812"/>
      <c r="FZ15" s="812"/>
      <c r="GA15" s="812"/>
      <c r="GB15" s="812"/>
    </row>
    <row r="16" spans="1:184" s="824" customFormat="1" ht="13.9" customHeight="1" x14ac:dyDescent="0.2">
      <c r="A16" s="823"/>
      <c r="B16" s="911">
        <v>1</v>
      </c>
      <c r="C16" s="903" t="s">
        <v>1272</v>
      </c>
      <c r="D16" s="905">
        <v>6529049</v>
      </c>
      <c r="E16" s="905">
        <v>0</v>
      </c>
      <c r="F16" s="912">
        <v>1</v>
      </c>
      <c r="G16" s="910">
        <v>6</v>
      </c>
      <c r="H16" s="841">
        <f>IF(B16="","",ROUND(B16*(D16+E16)*F16*G16,0))</f>
        <v>39174294</v>
      </c>
      <c r="I16" s="816"/>
      <c r="J16" s="812"/>
      <c r="K16" s="812"/>
      <c r="L16" s="812"/>
      <c r="M16" s="812"/>
      <c r="N16" s="812"/>
      <c r="O16" s="812"/>
      <c r="P16" s="812"/>
      <c r="Q16" s="812"/>
      <c r="R16" s="812"/>
      <c r="S16" s="812"/>
      <c r="T16" s="812"/>
      <c r="U16" s="812"/>
      <c r="V16" s="812"/>
      <c r="W16" s="812"/>
      <c r="X16" s="812"/>
      <c r="Y16" s="812"/>
      <c r="Z16" s="812"/>
      <c r="AA16" s="812"/>
      <c r="AB16" s="812"/>
      <c r="AC16" s="812"/>
      <c r="AD16" s="812"/>
      <c r="AE16" s="812"/>
      <c r="AF16" s="812"/>
      <c r="AG16" s="812"/>
      <c r="AH16" s="812"/>
      <c r="AI16" s="812"/>
      <c r="AJ16" s="812"/>
      <c r="AK16" s="812"/>
      <c r="AL16" s="812"/>
      <c r="AM16" s="812"/>
      <c r="AN16" s="812"/>
      <c r="AO16" s="812"/>
      <c r="AP16" s="812"/>
      <c r="AQ16" s="812"/>
      <c r="AR16" s="812"/>
      <c r="AS16" s="812"/>
      <c r="AT16" s="812"/>
      <c r="AU16" s="812"/>
      <c r="AV16" s="812"/>
      <c r="AW16" s="812"/>
      <c r="AX16" s="812"/>
      <c r="AY16" s="812"/>
      <c r="AZ16" s="812"/>
      <c r="BA16" s="812"/>
      <c r="BB16" s="812"/>
      <c r="BC16" s="812"/>
      <c r="BD16" s="812"/>
      <c r="BE16" s="812"/>
      <c r="BF16" s="812"/>
      <c r="BG16" s="812"/>
      <c r="BH16" s="812"/>
      <c r="BI16" s="812"/>
      <c r="BJ16" s="812"/>
      <c r="BK16" s="812"/>
      <c r="BL16" s="812"/>
      <c r="BM16" s="812"/>
      <c r="BN16" s="812"/>
      <c r="BO16" s="812"/>
      <c r="BP16" s="812"/>
      <c r="BQ16" s="812"/>
      <c r="BR16" s="812"/>
      <c r="BS16" s="812"/>
      <c r="BT16" s="812"/>
      <c r="BU16" s="812"/>
      <c r="BV16" s="812"/>
      <c r="BW16" s="812"/>
      <c r="BX16" s="812"/>
      <c r="BY16" s="812"/>
      <c r="BZ16" s="812"/>
      <c r="CA16" s="812"/>
      <c r="CB16" s="812"/>
      <c r="CC16" s="812"/>
      <c r="CD16" s="812"/>
      <c r="CE16" s="812"/>
      <c r="CF16" s="812"/>
      <c r="CG16" s="812"/>
      <c r="CH16" s="812"/>
      <c r="CI16" s="812"/>
      <c r="CJ16" s="812"/>
      <c r="CK16" s="812"/>
      <c r="CL16" s="812"/>
      <c r="CM16" s="812"/>
      <c r="CN16" s="812"/>
      <c r="CO16" s="812"/>
      <c r="CP16" s="812"/>
      <c r="CQ16" s="812"/>
      <c r="CR16" s="812"/>
      <c r="CS16" s="812"/>
      <c r="CT16" s="812"/>
      <c r="CU16" s="812"/>
      <c r="CV16" s="812"/>
      <c r="CW16" s="812"/>
      <c r="CX16" s="812"/>
      <c r="CY16" s="812"/>
      <c r="CZ16" s="812"/>
      <c r="DA16" s="812"/>
      <c r="DB16" s="812"/>
      <c r="DC16" s="812"/>
      <c r="DD16" s="812"/>
      <c r="DE16" s="812"/>
      <c r="DF16" s="812"/>
      <c r="DG16" s="812"/>
      <c r="DH16" s="812"/>
      <c r="DI16" s="812"/>
      <c r="DJ16" s="812"/>
      <c r="DK16" s="812"/>
      <c r="DL16" s="812"/>
      <c r="DM16" s="812"/>
      <c r="DN16" s="812"/>
      <c r="DO16" s="812"/>
      <c r="DP16" s="812"/>
      <c r="DQ16" s="812"/>
      <c r="DR16" s="812"/>
      <c r="DS16" s="812"/>
      <c r="DT16" s="812"/>
      <c r="DU16" s="812"/>
      <c r="DV16" s="812"/>
      <c r="DW16" s="812"/>
      <c r="DX16" s="812"/>
      <c r="DY16" s="812"/>
      <c r="DZ16" s="812"/>
      <c r="EA16" s="812"/>
      <c r="EB16" s="812"/>
      <c r="EC16" s="812"/>
      <c r="ED16" s="812"/>
      <c r="EE16" s="812"/>
      <c r="EF16" s="812"/>
      <c r="EG16" s="812"/>
      <c r="EH16" s="812"/>
      <c r="EI16" s="812"/>
      <c r="EJ16" s="812"/>
      <c r="EK16" s="812"/>
      <c r="EL16" s="812"/>
      <c r="EM16" s="812"/>
      <c r="EN16" s="812"/>
      <c r="EO16" s="812"/>
      <c r="EP16" s="812"/>
      <c r="EQ16" s="812"/>
      <c r="ER16" s="812"/>
      <c r="ES16" s="812"/>
      <c r="ET16" s="812"/>
      <c r="EU16" s="812"/>
      <c r="EV16" s="812"/>
      <c r="EW16" s="812"/>
      <c r="EX16" s="812"/>
      <c r="EY16" s="812"/>
      <c r="EZ16" s="812"/>
      <c r="FA16" s="812"/>
      <c r="FB16" s="812"/>
      <c r="FC16" s="812"/>
      <c r="FD16" s="812"/>
      <c r="FE16" s="812"/>
      <c r="FF16" s="812"/>
      <c r="FG16" s="812"/>
      <c r="FH16" s="812"/>
      <c r="FI16" s="812"/>
      <c r="FJ16" s="812"/>
      <c r="FK16" s="812"/>
      <c r="FL16" s="812"/>
      <c r="FM16" s="812"/>
      <c r="FN16" s="812"/>
      <c r="FO16" s="812"/>
      <c r="FP16" s="812"/>
      <c r="FQ16" s="812"/>
      <c r="FR16" s="812"/>
      <c r="FS16" s="812"/>
      <c r="FT16" s="812"/>
      <c r="FU16" s="812"/>
      <c r="FV16" s="812"/>
      <c r="FW16" s="812"/>
      <c r="FX16" s="812"/>
      <c r="FY16" s="812"/>
      <c r="FZ16" s="812"/>
      <c r="GA16" s="812"/>
      <c r="GB16" s="812"/>
    </row>
    <row r="17" spans="1:184" s="824" customFormat="1" x14ac:dyDescent="0.2">
      <c r="A17" s="823"/>
      <c r="B17" s="911">
        <v>2</v>
      </c>
      <c r="C17" s="903" t="s">
        <v>1275</v>
      </c>
      <c r="D17" s="905">
        <v>5359667</v>
      </c>
      <c r="E17" s="905">
        <v>0</v>
      </c>
      <c r="F17" s="912">
        <v>1</v>
      </c>
      <c r="G17" s="910">
        <v>6</v>
      </c>
      <c r="H17" s="841">
        <f t="shared" ref="H17:H18" si="0">IF(B17="","",ROUND(B17*(D17+E17)*F17*G17,0))</f>
        <v>64316004</v>
      </c>
      <c r="I17" s="816"/>
      <c r="J17" s="812"/>
      <c r="K17" s="812"/>
      <c r="L17" s="812"/>
      <c r="M17" s="812"/>
      <c r="N17" s="812"/>
      <c r="O17" s="812"/>
      <c r="P17" s="812"/>
      <c r="Q17" s="812"/>
      <c r="R17" s="812"/>
      <c r="S17" s="812"/>
      <c r="T17" s="812"/>
      <c r="U17" s="812"/>
      <c r="V17" s="812"/>
      <c r="W17" s="812"/>
      <c r="X17" s="812"/>
      <c r="Y17" s="812"/>
      <c r="Z17" s="812"/>
      <c r="AA17" s="812"/>
      <c r="AB17" s="812"/>
      <c r="AC17" s="812"/>
      <c r="AD17" s="812"/>
      <c r="AE17" s="812"/>
      <c r="AF17" s="812"/>
      <c r="AG17" s="812"/>
      <c r="AH17" s="812"/>
      <c r="AI17" s="812"/>
      <c r="AJ17" s="812"/>
      <c r="AK17" s="812"/>
      <c r="AL17" s="812"/>
      <c r="AM17" s="812"/>
      <c r="AN17" s="812"/>
      <c r="AO17" s="812"/>
      <c r="AP17" s="812"/>
      <c r="AQ17" s="812"/>
      <c r="AR17" s="812"/>
      <c r="AS17" s="812"/>
      <c r="AT17" s="812"/>
      <c r="AU17" s="812"/>
      <c r="AV17" s="812"/>
      <c r="AW17" s="812"/>
      <c r="AX17" s="812"/>
      <c r="AY17" s="812"/>
      <c r="AZ17" s="812"/>
      <c r="BA17" s="812"/>
      <c r="BB17" s="812"/>
      <c r="BC17" s="812"/>
      <c r="BD17" s="812"/>
      <c r="BE17" s="812"/>
      <c r="BF17" s="812"/>
      <c r="BG17" s="812"/>
      <c r="BH17" s="812"/>
      <c r="BI17" s="812"/>
      <c r="BJ17" s="812"/>
      <c r="BK17" s="812"/>
      <c r="BL17" s="812"/>
      <c r="BM17" s="812"/>
      <c r="BN17" s="812"/>
      <c r="BO17" s="812"/>
      <c r="BP17" s="812"/>
      <c r="BQ17" s="812"/>
      <c r="BR17" s="812"/>
      <c r="BS17" s="812"/>
      <c r="BT17" s="812"/>
      <c r="BU17" s="812"/>
      <c r="BV17" s="812"/>
      <c r="BW17" s="812"/>
      <c r="BX17" s="812"/>
      <c r="BY17" s="812"/>
      <c r="BZ17" s="812"/>
      <c r="CA17" s="812"/>
      <c r="CB17" s="812"/>
      <c r="CC17" s="812"/>
      <c r="CD17" s="812"/>
      <c r="CE17" s="812"/>
      <c r="CF17" s="812"/>
      <c r="CG17" s="812"/>
      <c r="CH17" s="812"/>
      <c r="CI17" s="812"/>
      <c r="CJ17" s="812"/>
      <c r="CK17" s="812"/>
      <c r="CL17" s="812"/>
      <c r="CM17" s="812"/>
      <c r="CN17" s="812"/>
      <c r="CO17" s="812"/>
      <c r="CP17" s="812"/>
      <c r="CQ17" s="812"/>
      <c r="CR17" s="812"/>
      <c r="CS17" s="812"/>
      <c r="CT17" s="812"/>
      <c r="CU17" s="812"/>
      <c r="CV17" s="812"/>
      <c r="CW17" s="812"/>
      <c r="CX17" s="812"/>
      <c r="CY17" s="812"/>
      <c r="CZ17" s="812"/>
      <c r="DA17" s="812"/>
      <c r="DB17" s="812"/>
      <c r="DC17" s="812"/>
      <c r="DD17" s="812"/>
      <c r="DE17" s="812"/>
      <c r="DF17" s="812"/>
      <c r="DG17" s="812"/>
      <c r="DH17" s="812"/>
      <c r="DI17" s="812"/>
      <c r="DJ17" s="812"/>
      <c r="DK17" s="812"/>
      <c r="DL17" s="812"/>
      <c r="DM17" s="812"/>
      <c r="DN17" s="812"/>
      <c r="DO17" s="812"/>
      <c r="DP17" s="812"/>
      <c r="DQ17" s="812"/>
      <c r="DR17" s="812"/>
      <c r="DS17" s="812"/>
      <c r="DT17" s="812"/>
      <c r="DU17" s="812"/>
      <c r="DV17" s="812"/>
      <c r="DW17" s="812"/>
      <c r="DX17" s="812"/>
      <c r="DY17" s="812"/>
      <c r="DZ17" s="812"/>
      <c r="EA17" s="812"/>
      <c r="EB17" s="812"/>
      <c r="EC17" s="812"/>
      <c r="ED17" s="812"/>
      <c r="EE17" s="812"/>
      <c r="EF17" s="812"/>
      <c r="EG17" s="812"/>
      <c r="EH17" s="812"/>
      <c r="EI17" s="812"/>
      <c r="EJ17" s="812"/>
      <c r="EK17" s="812"/>
      <c r="EL17" s="812"/>
      <c r="EM17" s="812"/>
      <c r="EN17" s="812"/>
      <c r="EO17" s="812"/>
      <c r="EP17" s="812"/>
      <c r="EQ17" s="812"/>
      <c r="ER17" s="812"/>
      <c r="ES17" s="812"/>
      <c r="ET17" s="812"/>
      <c r="EU17" s="812"/>
      <c r="EV17" s="812"/>
      <c r="EW17" s="812"/>
      <c r="EX17" s="812"/>
      <c r="EY17" s="812"/>
      <c r="EZ17" s="812"/>
      <c r="FA17" s="812"/>
      <c r="FB17" s="812"/>
      <c r="FC17" s="812"/>
      <c r="FD17" s="812"/>
      <c r="FE17" s="812"/>
      <c r="FF17" s="812"/>
      <c r="FG17" s="812"/>
      <c r="FH17" s="812"/>
      <c r="FI17" s="812"/>
      <c r="FJ17" s="812"/>
      <c r="FK17" s="812"/>
      <c r="FL17" s="812"/>
      <c r="FM17" s="812"/>
      <c r="FN17" s="812"/>
      <c r="FO17" s="812"/>
      <c r="FP17" s="812"/>
      <c r="FQ17" s="812"/>
      <c r="FR17" s="812"/>
      <c r="FS17" s="812"/>
      <c r="FT17" s="812"/>
      <c r="FU17" s="812"/>
      <c r="FV17" s="812"/>
      <c r="FW17" s="812"/>
      <c r="FX17" s="812"/>
      <c r="FY17" s="812"/>
      <c r="FZ17" s="812"/>
      <c r="GA17" s="812"/>
      <c r="GB17" s="812"/>
    </row>
    <row r="18" spans="1:184" s="824" customFormat="1" x14ac:dyDescent="0.2">
      <c r="A18" s="823"/>
      <c r="B18" s="911">
        <v>1</v>
      </c>
      <c r="C18" s="903" t="s">
        <v>1796</v>
      </c>
      <c r="D18" s="905">
        <v>4482631</v>
      </c>
      <c r="E18" s="905">
        <v>0</v>
      </c>
      <c r="F18" s="912">
        <v>1</v>
      </c>
      <c r="G18" s="910">
        <v>6</v>
      </c>
      <c r="H18" s="841">
        <f t="shared" si="0"/>
        <v>26895786</v>
      </c>
      <c r="I18" s="816"/>
      <c r="J18" s="812"/>
      <c r="K18" s="812"/>
      <c r="L18" s="812"/>
      <c r="M18" s="812"/>
      <c r="N18" s="812"/>
      <c r="O18" s="812"/>
      <c r="P18" s="812"/>
      <c r="Q18" s="812"/>
      <c r="R18" s="812"/>
      <c r="S18" s="812"/>
      <c r="T18" s="812"/>
      <c r="U18" s="812"/>
      <c r="V18" s="812"/>
      <c r="W18" s="812"/>
      <c r="X18" s="812"/>
      <c r="Y18" s="812"/>
      <c r="Z18" s="812"/>
      <c r="AA18" s="812"/>
      <c r="AB18" s="812"/>
      <c r="AC18" s="812"/>
      <c r="AD18" s="812"/>
      <c r="AE18" s="812"/>
      <c r="AF18" s="812"/>
      <c r="AG18" s="812"/>
      <c r="AH18" s="812"/>
      <c r="AI18" s="812"/>
      <c r="AJ18" s="812"/>
      <c r="AK18" s="812"/>
      <c r="AL18" s="812"/>
      <c r="AM18" s="812"/>
      <c r="AN18" s="812"/>
      <c r="AO18" s="812"/>
      <c r="AP18" s="812"/>
      <c r="AQ18" s="812"/>
      <c r="AR18" s="812"/>
      <c r="AS18" s="812"/>
      <c r="AT18" s="812"/>
      <c r="AU18" s="812"/>
      <c r="AV18" s="812"/>
      <c r="AW18" s="812"/>
      <c r="AX18" s="812"/>
      <c r="AY18" s="812"/>
      <c r="AZ18" s="812"/>
      <c r="BA18" s="812"/>
      <c r="BB18" s="812"/>
      <c r="BC18" s="812"/>
      <c r="BD18" s="812"/>
      <c r="BE18" s="812"/>
      <c r="BF18" s="812"/>
      <c r="BG18" s="812"/>
      <c r="BH18" s="812"/>
      <c r="BI18" s="812"/>
      <c r="BJ18" s="812"/>
      <c r="BK18" s="812"/>
      <c r="BL18" s="812"/>
      <c r="BM18" s="812"/>
      <c r="BN18" s="812"/>
      <c r="BO18" s="812"/>
      <c r="BP18" s="812"/>
      <c r="BQ18" s="812"/>
      <c r="BR18" s="812"/>
      <c r="BS18" s="812"/>
      <c r="BT18" s="812"/>
      <c r="BU18" s="812"/>
      <c r="BV18" s="812"/>
      <c r="BW18" s="812"/>
      <c r="BX18" s="812"/>
      <c r="BY18" s="812"/>
      <c r="BZ18" s="812"/>
      <c r="CA18" s="812"/>
      <c r="CB18" s="812"/>
      <c r="CC18" s="812"/>
      <c r="CD18" s="812"/>
      <c r="CE18" s="812"/>
      <c r="CF18" s="812"/>
      <c r="CG18" s="812"/>
      <c r="CH18" s="812"/>
      <c r="CI18" s="812"/>
      <c r="CJ18" s="812"/>
      <c r="CK18" s="812"/>
      <c r="CL18" s="812"/>
      <c r="CM18" s="812"/>
      <c r="CN18" s="812"/>
      <c r="CO18" s="812"/>
      <c r="CP18" s="812"/>
      <c r="CQ18" s="812"/>
      <c r="CR18" s="812"/>
      <c r="CS18" s="812"/>
      <c r="CT18" s="812"/>
      <c r="CU18" s="812"/>
      <c r="CV18" s="812"/>
      <c r="CW18" s="812"/>
      <c r="CX18" s="812"/>
      <c r="CY18" s="812"/>
      <c r="CZ18" s="812"/>
      <c r="DA18" s="812"/>
      <c r="DB18" s="812"/>
      <c r="DC18" s="812"/>
      <c r="DD18" s="812"/>
      <c r="DE18" s="812"/>
      <c r="DF18" s="812"/>
      <c r="DG18" s="812"/>
      <c r="DH18" s="812"/>
      <c r="DI18" s="812"/>
      <c r="DJ18" s="812"/>
      <c r="DK18" s="812"/>
      <c r="DL18" s="812"/>
      <c r="DM18" s="812"/>
      <c r="DN18" s="812"/>
      <c r="DO18" s="812"/>
      <c r="DP18" s="812"/>
      <c r="DQ18" s="812"/>
      <c r="DR18" s="812"/>
      <c r="DS18" s="812"/>
      <c r="DT18" s="812"/>
      <c r="DU18" s="812"/>
      <c r="DV18" s="812"/>
      <c r="DW18" s="812"/>
      <c r="DX18" s="812"/>
      <c r="DY18" s="812"/>
      <c r="DZ18" s="812"/>
      <c r="EA18" s="812"/>
      <c r="EB18" s="812"/>
      <c r="EC18" s="812"/>
      <c r="ED18" s="812"/>
      <c r="EE18" s="812"/>
      <c r="EF18" s="812"/>
      <c r="EG18" s="812"/>
      <c r="EH18" s="812"/>
      <c r="EI18" s="812"/>
      <c r="EJ18" s="812"/>
      <c r="EK18" s="812"/>
      <c r="EL18" s="812"/>
      <c r="EM18" s="812"/>
      <c r="EN18" s="812"/>
      <c r="EO18" s="812"/>
      <c r="EP18" s="812"/>
      <c r="EQ18" s="812"/>
      <c r="ER18" s="812"/>
      <c r="ES18" s="812"/>
      <c r="ET18" s="812"/>
      <c r="EU18" s="812"/>
      <c r="EV18" s="812"/>
      <c r="EW18" s="812"/>
      <c r="EX18" s="812"/>
      <c r="EY18" s="812"/>
      <c r="EZ18" s="812"/>
      <c r="FA18" s="812"/>
      <c r="FB18" s="812"/>
      <c r="FC18" s="812"/>
      <c r="FD18" s="812"/>
      <c r="FE18" s="812"/>
      <c r="FF18" s="812"/>
      <c r="FG18" s="812"/>
      <c r="FH18" s="812"/>
      <c r="FI18" s="812"/>
      <c r="FJ18" s="812"/>
      <c r="FK18" s="812"/>
      <c r="FL18" s="812"/>
      <c r="FM18" s="812"/>
      <c r="FN18" s="812"/>
      <c r="FO18" s="812"/>
      <c r="FP18" s="812"/>
      <c r="FQ18" s="812"/>
      <c r="FR18" s="812"/>
      <c r="FS18" s="812"/>
      <c r="FT18" s="812"/>
      <c r="FU18" s="812"/>
      <c r="FV18" s="812"/>
      <c r="FW18" s="812"/>
      <c r="FX18" s="812"/>
      <c r="FY18" s="812"/>
      <c r="FZ18" s="812"/>
      <c r="GA18" s="812"/>
      <c r="GB18" s="812"/>
    </row>
    <row r="19" spans="1:184" s="824" customFormat="1" x14ac:dyDescent="0.2">
      <c r="A19" s="823"/>
      <c r="B19" s="911">
        <v>1</v>
      </c>
      <c r="C19" s="903" t="s">
        <v>1797</v>
      </c>
      <c r="D19" s="905">
        <v>4482631</v>
      </c>
      <c r="E19" s="905">
        <v>0</v>
      </c>
      <c r="F19" s="912">
        <v>1</v>
      </c>
      <c r="G19" s="910">
        <v>6</v>
      </c>
      <c r="H19" s="841">
        <f>IF(B19="","",ROUND(B19*(D19+E19)*F19*G19,0))</f>
        <v>26895786</v>
      </c>
      <c r="I19" s="816"/>
      <c r="J19" s="812"/>
      <c r="K19" s="812"/>
      <c r="L19" s="812"/>
      <c r="M19" s="812"/>
      <c r="N19" s="812"/>
      <c r="O19" s="812"/>
      <c r="P19" s="812"/>
      <c r="Q19" s="812"/>
      <c r="R19" s="812"/>
      <c r="S19" s="812"/>
      <c r="T19" s="812"/>
      <c r="U19" s="812"/>
      <c r="V19" s="812"/>
      <c r="W19" s="812"/>
      <c r="X19" s="812"/>
      <c r="Y19" s="812"/>
      <c r="Z19" s="812"/>
      <c r="AA19" s="812"/>
      <c r="AB19" s="812"/>
      <c r="AC19" s="812"/>
      <c r="AD19" s="812"/>
      <c r="AE19" s="812"/>
      <c r="AF19" s="812"/>
      <c r="AG19" s="812"/>
      <c r="AH19" s="812"/>
      <c r="AI19" s="812"/>
      <c r="AJ19" s="812"/>
      <c r="AK19" s="812"/>
      <c r="AL19" s="812"/>
      <c r="AM19" s="812"/>
      <c r="AN19" s="812"/>
      <c r="AO19" s="812"/>
      <c r="AP19" s="812"/>
      <c r="AQ19" s="812"/>
      <c r="AR19" s="812"/>
      <c r="AS19" s="812"/>
      <c r="AT19" s="812"/>
      <c r="AU19" s="812"/>
      <c r="AV19" s="812"/>
      <c r="AW19" s="812"/>
      <c r="AX19" s="812"/>
      <c r="AY19" s="812"/>
      <c r="AZ19" s="812"/>
      <c r="BA19" s="812"/>
      <c r="BB19" s="812"/>
      <c r="BC19" s="812"/>
      <c r="BD19" s="812"/>
      <c r="BE19" s="812"/>
      <c r="BF19" s="812"/>
      <c r="BG19" s="812"/>
      <c r="BH19" s="812"/>
      <c r="BI19" s="812"/>
      <c r="BJ19" s="812"/>
      <c r="BK19" s="812"/>
      <c r="BL19" s="812"/>
      <c r="BM19" s="812"/>
      <c r="BN19" s="812"/>
      <c r="BO19" s="812"/>
      <c r="BP19" s="812"/>
      <c r="BQ19" s="812"/>
      <c r="BR19" s="812"/>
      <c r="BS19" s="812"/>
      <c r="BT19" s="812"/>
      <c r="BU19" s="812"/>
      <c r="BV19" s="812"/>
      <c r="BW19" s="812"/>
      <c r="BX19" s="812"/>
      <c r="BY19" s="812"/>
      <c r="BZ19" s="812"/>
      <c r="CA19" s="812"/>
      <c r="CB19" s="812"/>
      <c r="CC19" s="812"/>
      <c r="CD19" s="812"/>
      <c r="CE19" s="812"/>
      <c r="CF19" s="812"/>
      <c r="CG19" s="812"/>
      <c r="CH19" s="812"/>
      <c r="CI19" s="812"/>
      <c r="CJ19" s="812"/>
      <c r="CK19" s="812"/>
      <c r="CL19" s="812"/>
      <c r="CM19" s="812"/>
      <c r="CN19" s="812"/>
      <c r="CO19" s="812"/>
      <c r="CP19" s="812"/>
      <c r="CQ19" s="812"/>
      <c r="CR19" s="812"/>
      <c r="CS19" s="812"/>
      <c r="CT19" s="812"/>
      <c r="CU19" s="812"/>
      <c r="CV19" s="812"/>
      <c r="CW19" s="812"/>
      <c r="CX19" s="812"/>
      <c r="CY19" s="812"/>
      <c r="CZ19" s="812"/>
      <c r="DA19" s="812"/>
      <c r="DB19" s="812"/>
      <c r="DC19" s="812"/>
      <c r="DD19" s="812"/>
      <c r="DE19" s="812"/>
      <c r="DF19" s="812"/>
      <c r="DG19" s="812"/>
      <c r="DH19" s="812"/>
      <c r="DI19" s="812"/>
      <c r="DJ19" s="812"/>
      <c r="DK19" s="812"/>
      <c r="DL19" s="812"/>
      <c r="DM19" s="812"/>
      <c r="DN19" s="812"/>
      <c r="DO19" s="812"/>
      <c r="DP19" s="812"/>
      <c r="DQ19" s="812"/>
      <c r="DR19" s="812"/>
      <c r="DS19" s="812"/>
      <c r="DT19" s="812"/>
      <c r="DU19" s="812"/>
      <c r="DV19" s="812"/>
      <c r="DW19" s="812"/>
      <c r="DX19" s="812"/>
      <c r="DY19" s="812"/>
      <c r="DZ19" s="812"/>
      <c r="EA19" s="812"/>
      <c r="EB19" s="812"/>
      <c r="EC19" s="812"/>
      <c r="ED19" s="812"/>
      <c r="EE19" s="812"/>
      <c r="EF19" s="812"/>
      <c r="EG19" s="812"/>
      <c r="EH19" s="812"/>
      <c r="EI19" s="812"/>
      <c r="EJ19" s="812"/>
      <c r="EK19" s="812"/>
      <c r="EL19" s="812"/>
      <c r="EM19" s="812"/>
      <c r="EN19" s="812"/>
      <c r="EO19" s="812"/>
      <c r="EP19" s="812"/>
      <c r="EQ19" s="812"/>
      <c r="ER19" s="812"/>
      <c r="ES19" s="812"/>
      <c r="ET19" s="812"/>
      <c r="EU19" s="812"/>
      <c r="EV19" s="812"/>
      <c r="EW19" s="812"/>
      <c r="EX19" s="812"/>
      <c r="EY19" s="812"/>
      <c r="EZ19" s="812"/>
      <c r="FA19" s="812"/>
      <c r="FB19" s="812"/>
      <c r="FC19" s="812"/>
      <c r="FD19" s="812"/>
      <c r="FE19" s="812"/>
      <c r="FF19" s="812"/>
      <c r="FG19" s="812"/>
      <c r="FH19" s="812"/>
      <c r="FI19" s="812"/>
      <c r="FJ19" s="812"/>
      <c r="FK19" s="812"/>
      <c r="FL19" s="812"/>
      <c r="FM19" s="812"/>
      <c r="FN19" s="812"/>
      <c r="FO19" s="812"/>
      <c r="FP19" s="812"/>
      <c r="FQ19" s="812"/>
      <c r="FR19" s="812"/>
      <c r="FS19" s="812"/>
      <c r="FT19" s="812"/>
      <c r="FU19" s="812"/>
      <c r="FV19" s="812"/>
      <c r="FW19" s="812"/>
      <c r="FX19" s="812"/>
      <c r="FY19" s="812"/>
      <c r="FZ19" s="812"/>
      <c r="GA19" s="812"/>
      <c r="GB19" s="812"/>
    </row>
    <row r="20" spans="1:184" s="824" customFormat="1" x14ac:dyDescent="0.2">
      <c r="A20" s="823"/>
      <c r="B20" s="911">
        <v>1</v>
      </c>
      <c r="C20" s="903" t="s">
        <v>1278</v>
      </c>
      <c r="D20" s="905">
        <v>4482631</v>
      </c>
      <c r="E20" s="905">
        <v>0</v>
      </c>
      <c r="F20" s="912">
        <v>1</v>
      </c>
      <c r="G20" s="910">
        <v>6</v>
      </c>
      <c r="H20" s="841">
        <f t="shared" ref="H20:H21" si="1">IF(B20="","",ROUND(B20*(D20+E20)*F20*G20,0))</f>
        <v>26895786</v>
      </c>
      <c r="I20" s="816"/>
      <c r="J20" s="812"/>
      <c r="K20" s="812"/>
      <c r="L20" s="812"/>
      <c r="M20" s="812"/>
      <c r="N20" s="812"/>
      <c r="O20" s="812"/>
      <c r="P20" s="812"/>
      <c r="Q20" s="812"/>
      <c r="R20" s="812"/>
      <c r="S20" s="812"/>
      <c r="T20" s="812"/>
      <c r="U20" s="812"/>
      <c r="V20" s="812"/>
      <c r="W20" s="812"/>
      <c r="X20" s="812"/>
      <c r="Y20" s="812"/>
      <c r="Z20" s="812"/>
      <c r="AA20" s="812"/>
      <c r="AB20" s="812"/>
      <c r="AC20" s="812"/>
      <c r="AD20" s="812"/>
      <c r="AE20" s="812"/>
      <c r="AF20" s="812"/>
      <c r="AG20" s="812"/>
      <c r="AH20" s="812"/>
      <c r="AI20" s="812"/>
      <c r="AJ20" s="812"/>
      <c r="AK20" s="812"/>
      <c r="AL20" s="812"/>
      <c r="AM20" s="812"/>
      <c r="AN20" s="812"/>
      <c r="AO20" s="812"/>
      <c r="AP20" s="812"/>
      <c r="AQ20" s="812"/>
      <c r="AR20" s="812"/>
      <c r="AS20" s="812"/>
      <c r="AT20" s="812"/>
      <c r="AU20" s="812"/>
      <c r="AV20" s="812"/>
      <c r="AW20" s="812"/>
      <c r="AX20" s="812"/>
      <c r="AY20" s="812"/>
      <c r="AZ20" s="812"/>
      <c r="BA20" s="812"/>
      <c r="BB20" s="812"/>
      <c r="BC20" s="812"/>
      <c r="BD20" s="812"/>
      <c r="BE20" s="812"/>
      <c r="BF20" s="812"/>
      <c r="BG20" s="812"/>
      <c r="BH20" s="812"/>
      <c r="BI20" s="812"/>
      <c r="BJ20" s="812"/>
      <c r="BK20" s="812"/>
      <c r="BL20" s="812"/>
      <c r="BM20" s="812"/>
      <c r="BN20" s="812"/>
      <c r="BO20" s="812"/>
      <c r="BP20" s="812"/>
      <c r="BQ20" s="812"/>
      <c r="BR20" s="812"/>
      <c r="BS20" s="812"/>
      <c r="BT20" s="812"/>
      <c r="BU20" s="812"/>
      <c r="BV20" s="812"/>
      <c r="BW20" s="812"/>
      <c r="BX20" s="812"/>
      <c r="BY20" s="812"/>
      <c r="BZ20" s="812"/>
      <c r="CA20" s="812"/>
      <c r="CB20" s="812"/>
      <c r="CC20" s="812"/>
      <c r="CD20" s="812"/>
      <c r="CE20" s="812"/>
      <c r="CF20" s="812"/>
      <c r="CG20" s="812"/>
      <c r="CH20" s="812"/>
      <c r="CI20" s="812"/>
      <c r="CJ20" s="812"/>
      <c r="CK20" s="812"/>
      <c r="CL20" s="812"/>
      <c r="CM20" s="812"/>
      <c r="CN20" s="812"/>
      <c r="CO20" s="812"/>
      <c r="CP20" s="812"/>
      <c r="CQ20" s="812"/>
      <c r="CR20" s="812"/>
      <c r="CS20" s="812"/>
      <c r="CT20" s="812"/>
      <c r="CU20" s="812"/>
      <c r="CV20" s="812"/>
      <c r="CW20" s="812"/>
      <c r="CX20" s="812"/>
      <c r="CY20" s="812"/>
      <c r="CZ20" s="812"/>
      <c r="DA20" s="812"/>
      <c r="DB20" s="812"/>
      <c r="DC20" s="812"/>
      <c r="DD20" s="812"/>
      <c r="DE20" s="812"/>
      <c r="DF20" s="812"/>
      <c r="DG20" s="812"/>
      <c r="DH20" s="812"/>
      <c r="DI20" s="812"/>
      <c r="DJ20" s="812"/>
      <c r="DK20" s="812"/>
      <c r="DL20" s="812"/>
      <c r="DM20" s="812"/>
      <c r="DN20" s="812"/>
      <c r="DO20" s="812"/>
      <c r="DP20" s="812"/>
      <c r="DQ20" s="812"/>
      <c r="DR20" s="812"/>
      <c r="DS20" s="812"/>
      <c r="DT20" s="812"/>
      <c r="DU20" s="812"/>
      <c r="DV20" s="812"/>
      <c r="DW20" s="812"/>
      <c r="DX20" s="812"/>
      <c r="DY20" s="812"/>
      <c r="DZ20" s="812"/>
      <c r="EA20" s="812"/>
      <c r="EB20" s="812"/>
      <c r="EC20" s="812"/>
      <c r="ED20" s="812"/>
      <c r="EE20" s="812"/>
      <c r="EF20" s="812"/>
      <c r="EG20" s="812"/>
      <c r="EH20" s="812"/>
      <c r="EI20" s="812"/>
      <c r="EJ20" s="812"/>
      <c r="EK20" s="812"/>
      <c r="EL20" s="812"/>
      <c r="EM20" s="812"/>
      <c r="EN20" s="812"/>
      <c r="EO20" s="812"/>
      <c r="EP20" s="812"/>
      <c r="EQ20" s="812"/>
      <c r="ER20" s="812"/>
      <c r="ES20" s="812"/>
      <c r="ET20" s="812"/>
      <c r="EU20" s="812"/>
      <c r="EV20" s="812"/>
      <c r="EW20" s="812"/>
      <c r="EX20" s="812"/>
      <c r="EY20" s="812"/>
      <c r="EZ20" s="812"/>
      <c r="FA20" s="812"/>
      <c r="FB20" s="812"/>
      <c r="FC20" s="812"/>
      <c r="FD20" s="812"/>
      <c r="FE20" s="812"/>
      <c r="FF20" s="812"/>
      <c r="FG20" s="812"/>
      <c r="FH20" s="812"/>
      <c r="FI20" s="812"/>
      <c r="FJ20" s="812"/>
      <c r="FK20" s="812"/>
      <c r="FL20" s="812"/>
      <c r="FM20" s="812"/>
      <c r="FN20" s="812"/>
      <c r="FO20" s="812"/>
      <c r="FP20" s="812"/>
      <c r="FQ20" s="812"/>
      <c r="FR20" s="812"/>
      <c r="FS20" s="812"/>
      <c r="FT20" s="812"/>
      <c r="FU20" s="812"/>
      <c r="FV20" s="812"/>
      <c r="FW20" s="812"/>
      <c r="FX20" s="812"/>
      <c r="FY20" s="812"/>
      <c r="FZ20" s="812"/>
      <c r="GA20" s="812"/>
      <c r="GB20" s="812"/>
    </row>
    <row r="21" spans="1:184" s="824" customFormat="1" x14ac:dyDescent="0.2">
      <c r="A21" s="823"/>
      <c r="B21" s="911">
        <v>1</v>
      </c>
      <c r="C21" s="903" t="s">
        <v>1804</v>
      </c>
      <c r="D21" s="905">
        <v>4482631</v>
      </c>
      <c r="E21" s="905">
        <v>0</v>
      </c>
      <c r="F21" s="912">
        <v>0.5</v>
      </c>
      <c r="G21" s="910">
        <v>6</v>
      </c>
      <c r="H21" s="841">
        <f t="shared" si="1"/>
        <v>13447893</v>
      </c>
      <c r="I21" s="816"/>
      <c r="J21" s="812"/>
      <c r="K21" s="812"/>
      <c r="L21" s="812"/>
      <c r="M21" s="812"/>
      <c r="N21" s="812"/>
      <c r="O21" s="812"/>
      <c r="P21" s="812"/>
      <c r="Q21" s="812"/>
      <c r="R21" s="812"/>
      <c r="S21" s="812"/>
      <c r="T21" s="812"/>
      <c r="U21" s="812"/>
      <c r="V21" s="812"/>
      <c r="W21" s="812"/>
      <c r="X21" s="812"/>
      <c r="Y21" s="812"/>
      <c r="Z21" s="812"/>
      <c r="AA21" s="812"/>
      <c r="AB21" s="812"/>
      <c r="AC21" s="812"/>
      <c r="AD21" s="812"/>
      <c r="AE21" s="812"/>
      <c r="AF21" s="812"/>
      <c r="AG21" s="812"/>
      <c r="AH21" s="812"/>
      <c r="AI21" s="812"/>
      <c r="AJ21" s="812"/>
      <c r="AK21" s="812"/>
      <c r="AL21" s="812"/>
      <c r="AM21" s="812"/>
      <c r="AN21" s="812"/>
      <c r="AO21" s="812"/>
      <c r="AP21" s="812"/>
      <c r="AQ21" s="812"/>
      <c r="AR21" s="812"/>
      <c r="AS21" s="812"/>
      <c r="AT21" s="812"/>
      <c r="AU21" s="812"/>
      <c r="AV21" s="812"/>
      <c r="AW21" s="812"/>
      <c r="AX21" s="812"/>
      <c r="AY21" s="812"/>
      <c r="AZ21" s="812"/>
      <c r="BA21" s="812"/>
      <c r="BB21" s="812"/>
      <c r="BC21" s="812"/>
      <c r="BD21" s="812"/>
      <c r="BE21" s="812"/>
      <c r="BF21" s="812"/>
      <c r="BG21" s="812"/>
      <c r="BH21" s="812"/>
      <c r="BI21" s="812"/>
      <c r="BJ21" s="812"/>
      <c r="BK21" s="812"/>
      <c r="BL21" s="812"/>
      <c r="BM21" s="812"/>
      <c r="BN21" s="812"/>
      <c r="BO21" s="812"/>
      <c r="BP21" s="812"/>
      <c r="BQ21" s="812"/>
      <c r="BR21" s="812"/>
      <c r="BS21" s="812"/>
      <c r="BT21" s="812"/>
      <c r="BU21" s="812"/>
      <c r="BV21" s="812"/>
      <c r="BW21" s="812"/>
      <c r="BX21" s="812"/>
      <c r="BY21" s="812"/>
      <c r="BZ21" s="812"/>
      <c r="CA21" s="812"/>
      <c r="CB21" s="812"/>
      <c r="CC21" s="812"/>
      <c r="CD21" s="812"/>
      <c r="CE21" s="812"/>
      <c r="CF21" s="812"/>
      <c r="CG21" s="812"/>
      <c r="CH21" s="812"/>
      <c r="CI21" s="812"/>
      <c r="CJ21" s="812"/>
      <c r="CK21" s="812"/>
      <c r="CL21" s="812"/>
      <c r="CM21" s="812"/>
      <c r="CN21" s="812"/>
      <c r="CO21" s="812"/>
      <c r="CP21" s="812"/>
      <c r="CQ21" s="812"/>
      <c r="CR21" s="812"/>
      <c r="CS21" s="812"/>
      <c r="CT21" s="812"/>
      <c r="CU21" s="812"/>
      <c r="CV21" s="812"/>
      <c r="CW21" s="812"/>
      <c r="CX21" s="812"/>
      <c r="CY21" s="812"/>
      <c r="CZ21" s="812"/>
      <c r="DA21" s="812"/>
      <c r="DB21" s="812"/>
      <c r="DC21" s="812"/>
      <c r="DD21" s="812"/>
      <c r="DE21" s="812"/>
      <c r="DF21" s="812"/>
      <c r="DG21" s="812"/>
      <c r="DH21" s="812"/>
      <c r="DI21" s="812"/>
      <c r="DJ21" s="812"/>
      <c r="DK21" s="812"/>
      <c r="DL21" s="812"/>
      <c r="DM21" s="812"/>
      <c r="DN21" s="812"/>
      <c r="DO21" s="812"/>
      <c r="DP21" s="812"/>
      <c r="DQ21" s="812"/>
      <c r="DR21" s="812"/>
      <c r="DS21" s="812"/>
      <c r="DT21" s="812"/>
      <c r="DU21" s="812"/>
      <c r="DV21" s="812"/>
      <c r="DW21" s="812"/>
      <c r="DX21" s="812"/>
      <c r="DY21" s="812"/>
      <c r="DZ21" s="812"/>
      <c r="EA21" s="812"/>
      <c r="EB21" s="812"/>
      <c r="EC21" s="812"/>
      <c r="ED21" s="812"/>
      <c r="EE21" s="812"/>
      <c r="EF21" s="812"/>
      <c r="EG21" s="812"/>
      <c r="EH21" s="812"/>
      <c r="EI21" s="812"/>
      <c r="EJ21" s="812"/>
      <c r="EK21" s="812"/>
      <c r="EL21" s="812"/>
      <c r="EM21" s="812"/>
      <c r="EN21" s="812"/>
      <c r="EO21" s="812"/>
      <c r="EP21" s="812"/>
      <c r="EQ21" s="812"/>
      <c r="ER21" s="812"/>
      <c r="ES21" s="812"/>
      <c r="ET21" s="812"/>
      <c r="EU21" s="812"/>
      <c r="EV21" s="812"/>
      <c r="EW21" s="812"/>
      <c r="EX21" s="812"/>
      <c r="EY21" s="812"/>
      <c r="EZ21" s="812"/>
      <c r="FA21" s="812"/>
      <c r="FB21" s="812"/>
      <c r="FC21" s="812"/>
      <c r="FD21" s="812"/>
      <c r="FE21" s="812"/>
      <c r="FF21" s="812"/>
      <c r="FG21" s="812"/>
      <c r="FH21" s="812"/>
      <c r="FI21" s="812"/>
      <c r="FJ21" s="812"/>
      <c r="FK21" s="812"/>
      <c r="FL21" s="812"/>
      <c r="FM21" s="812"/>
      <c r="FN21" s="812"/>
      <c r="FO21" s="812"/>
      <c r="FP21" s="812"/>
      <c r="FQ21" s="812"/>
      <c r="FR21" s="812"/>
      <c r="FS21" s="812"/>
      <c r="FT21" s="812"/>
      <c r="FU21" s="812"/>
      <c r="FV21" s="812"/>
      <c r="FW21" s="812"/>
      <c r="FX21" s="812"/>
      <c r="FY21" s="812"/>
      <c r="FZ21" s="812"/>
      <c r="GA21" s="812"/>
      <c r="GB21" s="812"/>
    </row>
    <row r="22" spans="1:184" s="824" customFormat="1" x14ac:dyDescent="0.2">
      <c r="A22" s="823"/>
      <c r="B22" s="911">
        <v>1</v>
      </c>
      <c r="C22" s="903" t="s">
        <v>1803</v>
      </c>
      <c r="D22" s="905">
        <v>4482631</v>
      </c>
      <c r="E22" s="905">
        <v>0</v>
      </c>
      <c r="F22" s="912">
        <v>0.5</v>
      </c>
      <c r="G22" s="910">
        <v>6</v>
      </c>
      <c r="H22" s="841">
        <f t="shared" ref="H22" si="2">IF(B22="","",ROUND(B22*(D22+E22)*F22*G22,0))</f>
        <v>13447893</v>
      </c>
      <c r="I22" s="816"/>
      <c r="J22" s="812"/>
      <c r="K22" s="812"/>
      <c r="L22" s="812"/>
      <c r="M22" s="812"/>
      <c r="N22" s="812"/>
      <c r="O22" s="812"/>
      <c r="P22" s="812"/>
      <c r="Q22" s="812"/>
      <c r="R22" s="812"/>
      <c r="S22" s="812"/>
      <c r="T22" s="812"/>
      <c r="U22" s="812"/>
      <c r="V22" s="812"/>
      <c r="W22" s="812"/>
      <c r="X22" s="812"/>
      <c r="Y22" s="812"/>
      <c r="Z22" s="812"/>
      <c r="AA22" s="812"/>
      <c r="AB22" s="812"/>
      <c r="AC22" s="812"/>
      <c r="AD22" s="812"/>
      <c r="AE22" s="812"/>
      <c r="AF22" s="812"/>
      <c r="AG22" s="812"/>
      <c r="AH22" s="812"/>
      <c r="AI22" s="812"/>
      <c r="AJ22" s="812"/>
      <c r="AK22" s="812"/>
      <c r="AL22" s="812"/>
      <c r="AM22" s="812"/>
      <c r="AN22" s="812"/>
      <c r="AO22" s="812"/>
      <c r="AP22" s="812"/>
      <c r="AQ22" s="812"/>
      <c r="AR22" s="812"/>
      <c r="AS22" s="812"/>
      <c r="AT22" s="812"/>
      <c r="AU22" s="812"/>
      <c r="AV22" s="812"/>
      <c r="AW22" s="812"/>
      <c r="AX22" s="812"/>
      <c r="AY22" s="812"/>
      <c r="AZ22" s="812"/>
      <c r="BA22" s="812"/>
      <c r="BB22" s="812"/>
      <c r="BC22" s="812"/>
      <c r="BD22" s="812"/>
      <c r="BE22" s="812"/>
      <c r="BF22" s="812"/>
      <c r="BG22" s="812"/>
      <c r="BH22" s="812"/>
      <c r="BI22" s="812"/>
      <c r="BJ22" s="812"/>
      <c r="BK22" s="812"/>
      <c r="BL22" s="812"/>
      <c r="BM22" s="812"/>
      <c r="BN22" s="812"/>
      <c r="BO22" s="812"/>
      <c r="BP22" s="812"/>
      <c r="BQ22" s="812"/>
      <c r="BR22" s="812"/>
      <c r="BS22" s="812"/>
      <c r="BT22" s="812"/>
      <c r="BU22" s="812"/>
      <c r="BV22" s="812"/>
      <c r="BW22" s="812"/>
      <c r="BX22" s="812"/>
      <c r="BY22" s="812"/>
      <c r="BZ22" s="812"/>
      <c r="CA22" s="812"/>
      <c r="CB22" s="812"/>
      <c r="CC22" s="812"/>
      <c r="CD22" s="812"/>
      <c r="CE22" s="812"/>
      <c r="CF22" s="812"/>
      <c r="CG22" s="812"/>
      <c r="CH22" s="812"/>
      <c r="CI22" s="812"/>
      <c r="CJ22" s="812"/>
      <c r="CK22" s="812"/>
      <c r="CL22" s="812"/>
      <c r="CM22" s="812"/>
      <c r="CN22" s="812"/>
      <c r="CO22" s="812"/>
      <c r="CP22" s="812"/>
      <c r="CQ22" s="812"/>
      <c r="CR22" s="812"/>
      <c r="CS22" s="812"/>
      <c r="CT22" s="812"/>
      <c r="CU22" s="812"/>
      <c r="CV22" s="812"/>
      <c r="CW22" s="812"/>
      <c r="CX22" s="812"/>
      <c r="CY22" s="812"/>
      <c r="CZ22" s="812"/>
      <c r="DA22" s="812"/>
      <c r="DB22" s="812"/>
      <c r="DC22" s="812"/>
      <c r="DD22" s="812"/>
      <c r="DE22" s="812"/>
      <c r="DF22" s="812"/>
      <c r="DG22" s="812"/>
      <c r="DH22" s="812"/>
      <c r="DI22" s="812"/>
      <c r="DJ22" s="812"/>
      <c r="DK22" s="812"/>
      <c r="DL22" s="812"/>
      <c r="DM22" s="812"/>
      <c r="DN22" s="812"/>
      <c r="DO22" s="812"/>
      <c r="DP22" s="812"/>
      <c r="DQ22" s="812"/>
      <c r="DR22" s="812"/>
      <c r="DS22" s="812"/>
      <c r="DT22" s="812"/>
      <c r="DU22" s="812"/>
      <c r="DV22" s="812"/>
      <c r="DW22" s="812"/>
      <c r="DX22" s="812"/>
      <c r="DY22" s="812"/>
      <c r="DZ22" s="812"/>
      <c r="EA22" s="812"/>
      <c r="EB22" s="812"/>
      <c r="EC22" s="812"/>
      <c r="ED22" s="812"/>
      <c r="EE22" s="812"/>
      <c r="EF22" s="812"/>
      <c r="EG22" s="812"/>
      <c r="EH22" s="812"/>
      <c r="EI22" s="812"/>
      <c r="EJ22" s="812"/>
      <c r="EK22" s="812"/>
      <c r="EL22" s="812"/>
      <c r="EM22" s="812"/>
      <c r="EN22" s="812"/>
      <c r="EO22" s="812"/>
      <c r="EP22" s="812"/>
      <c r="EQ22" s="812"/>
      <c r="ER22" s="812"/>
      <c r="ES22" s="812"/>
      <c r="ET22" s="812"/>
      <c r="EU22" s="812"/>
      <c r="EV22" s="812"/>
      <c r="EW22" s="812"/>
      <c r="EX22" s="812"/>
      <c r="EY22" s="812"/>
      <c r="EZ22" s="812"/>
      <c r="FA22" s="812"/>
      <c r="FB22" s="812"/>
      <c r="FC22" s="812"/>
      <c r="FD22" s="812"/>
      <c r="FE22" s="812"/>
      <c r="FF22" s="812"/>
      <c r="FG22" s="812"/>
      <c r="FH22" s="812"/>
      <c r="FI22" s="812"/>
      <c r="FJ22" s="812"/>
      <c r="FK22" s="812"/>
      <c r="FL22" s="812"/>
      <c r="FM22" s="812"/>
      <c r="FN22" s="812"/>
      <c r="FO22" s="812"/>
      <c r="FP22" s="812"/>
      <c r="FQ22" s="812"/>
      <c r="FR22" s="812"/>
      <c r="FS22" s="812"/>
      <c r="FT22" s="812"/>
      <c r="FU22" s="812"/>
      <c r="FV22" s="812"/>
      <c r="FW22" s="812"/>
      <c r="FX22" s="812"/>
      <c r="FY22" s="812"/>
      <c r="FZ22" s="812"/>
      <c r="GA22" s="812"/>
      <c r="GB22" s="812"/>
    </row>
    <row r="23" spans="1:184" s="824" customFormat="1" ht="16.5" customHeight="1" x14ac:dyDescent="0.2">
      <c r="A23" s="823"/>
      <c r="B23" s="887" t="s">
        <v>1514</v>
      </c>
      <c r="C23" s="885"/>
      <c r="D23" s="885"/>
      <c r="E23" s="885"/>
      <c r="F23" s="885"/>
      <c r="G23" s="885"/>
      <c r="H23" s="886"/>
      <c r="I23" s="816"/>
      <c r="J23" s="812"/>
      <c r="K23" s="812"/>
      <c r="L23" s="812"/>
      <c r="M23" s="812"/>
      <c r="N23" s="812"/>
      <c r="O23" s="812"/>
      <c r="P23" s="812"/>
      <c r="Q23" s="812"/>
      <c r="R23" s="812"/>
      <c r="S23" s="812"/>
      <c r="T23" s="812"/>
      <c r="U23" s="812"/>
      <c r="V23" s="812"/>
      <c r="W23" s="812"/>
      <c r="X23" s="812"/>
      <c r="Y23" s="812"/>
      <c r="Z23" s="812"/>
      <c r="AA23" s="812"/>
      <c r="AB23" s="812"/>
      <c r="AC23" s="812"/>
      <c r="AD23" s="812"/>
      <c r="AE23" s="812"/>
      <c r="AF23" s="812"/>
      <c r="AG23" s="812"/>
      <c r="AH23" s="812"/>
      <c r="AI23" s="812"/>
      <c r="AJ23" s="812"/>
      <c r="AK23" s="812"/>
      <c r="AL23" s="812"/>
      <c r="AM23" s="812"/>
      <c r="AN23" s="812"/>
      <c r="AO23" s="812"/>
      <c r="AP23" s="812"/>
      <c r="AQ23" s="812"/>
      <c r="AR23" s="812"/>
      <c r="AS23" s="812"/>
      <c r="AT23" s="812"/>
      <c r="AU23" s="812"/>
      <c r="AV23" s="812"/>
      <c r="AW23" s="812"/>
      <c r="AX23" s="812"/>
      <c r="AY23" s="812"/>
      <c r="AZ23" s="812"/>
      <c r="BA23" s="812"/>
      <c r="BB23" s="812"/>
      <c r="BC23" s="812"/>
      <c r="BD23" s="812"/>
      <c r="BE23" s="812"/>
      <c r="BF23" s="812"/>
      <c r="BG23" s="812"/>
      <c r="BH23" s="812"/>
      <c r="BI23" s="812"/>
      <c r="BJ23" s="812"/>
      <c r="BK23" s="812"/>
      <c r="BL23" s="812"/>
      <c r="BM23" s="812"/>
      <c r="BN23" s="812"/>
      <c r="BO23" s="812"/>
      <c r="BP23" s="812"/>
      <c r="BQ23" s="812"/>
      <c r="BR23" s="812"/>
      <c r="BS23" s="812"/>
      <c r="BT23" s="812"/>
      <c r="BU23" s="812"/>
      <c r="BV23" s="812"/>
      <c r="BW23" s="812"/>
      <c r="BX23" s="812"/>
      <c r="BY23" s="812"/>
      <c r="BZ23" s="812"/>
      <c r="CA23" s="812"/>
      <c r="CB23" s="812"/>
      <c r="CC23" s="812"/>
      <c r="CD23" s="812"/>
      <c r="CE23" s="812"/>
      <c r="CF23" s="812"/>
      <c r="CG23" s="812"/>
      <c r="CH23" s="812"/>
      <c r="CI23" s="812"/>
      <c r="CJ23" s="812"/>
      <c r="CK23" s="812"/>
      <c r="CL23" s="812"/>
      <c r="CM23" s="812"/>
      <c r="CN23" s="812"/>
      <c r="CO23" s="812"/>
      <c r="CP23" s="812"/>
      <c r="CQ23" s="812"/>
      <c r="CR23" s="812"/>
      <c r="CS23" s="812"/>
      <c r="CT23" s="812"/>
      <c r="CU23" s="812"/>
      <c r="CV23" s="812"/>
      <c r="CW23" s="812"/>
      <c r="CX23" s="812"/>
      <c r="CY23" s="812"/>
      <c r="CZ23" s="812"/>
      <c r="DA23" s="812"/>
      <c r="DB23" s="812"/>
      <c r="DC23" s="812"/>
      <c r="DD23" s="812"/>
      <c r="DE23" s="812"/>
      <c r="DF23" s="812"/>
      <c r="DG23" s="812"/>
      <c r="DH23" s="812"/>
      <c r="DI23" s="812"/>
      <c r="DJ23" s="812"/>
      <c r="DK23" s="812"/>
      <c r="DL23" s="812"/>
      <c r="DM23" s="812"/>
      <c r="DN23" s="812"/>
      <c r="DO23" s="812"/>
      <c r="DP23" s="812"/>
      <c r="DQ23" s="812"/>
      <c r="DR23" s="812"/>
      <c r="DS23" s="812"/>
      <c r="DT23" s="812"/>
      <c r="DU23" s="812"/>
      <c r="DV23" s="812"/>
      <c r="DW23" s="812"/>
      <c r="DX23" s="812"/>
      <c r="DY23" s="812"/>
      <c r="DZ23" s="812"/>
      <c r="EA23" s="812"/>
      <c r="EB23" s="812"/>
      <c r="EC23" s="812"/>
      <c r="ED23" s="812"/>
      <c r="EE23" s="812"/>
      <c r="EF23" s="812"/>
      <c r="EG23" s="812"/>
      <c r="EH23" s="812"/>
      <c r="EI23" s="812"/>
      <c r="EJ23" s="812"/>
      <c r="EK23" s="812"/>
      <c r="EL23" s="812"/>
      <c r="EM23" s="812"/>
      <c r="EN23" s="812"/>
      <c r="EO23" s="812"/>
      <c r="EP23" s="812"/>
      <c r="EQ23" s="812"/>
      <c r="ER23" s="812"/>
      <c r="ES23" s="812"/>
      <c r="ET23" s="812"/>
      <c r="EU23" s="812"/>
      <c r="EV23" s="812"/>
      <c r="EW23" s="812"/>
      <c r="EX23" s="812"/>
      <c r="EY23" s="812"/>
      <c r="EZ23" s="812"/>
      <c r="FA23" s="812"/>
      <c r="FB23" s="812"/>
      <c r="FC23" s="812"/>
      <c r="FD23" s="812"/>
      <c r="FE23" s="812"/>
      <c r="FF23" s="812"/>
      <c r="FG23" s="812"/>
      <c r="FH23" s="812"/>
      <c r="FI23" s="812"/>
      <c r="FJ23" s="812"/>
      <c r="FK23" s="812"/>
      <c r="FL23" s="812"/>
      <c r="FM23" s="812"/>
      <c r="FN23" s="812"/>
      <c r="FO23" s="812"/>
      <c r="FP23" s="812"/>
      <c r="FQ23" s="812"/>
      <c r="FR23" s="812"/>
      <c r="FS23" s="812"/>
      <c r="FT23" s="812"/>
      <c r="FU23" s="812"/>
      <c r="FV23" s="812"/>
      <c r="FW23" s="812"/>
      <c r="FX23" s="812"/>
      <c r="FY23" s="812"/>
      <c r="FZ23" s="812"/>
      <c r="GA23" s="812"/>
      <c r="GB23" s="812"/>
    </row>
    <row r="24" spans="1:184" s="824" customFormat="1" ht="13.9" customHeight="1" x14ac:dyDescent="0.2">
      <c r="A24" s="823"/>
      <c r="B24" s="911">
        <v>3</v>
      </c>
      <c r="C24" s="903" t="s">
        <v>1798</v>
      </c>
      <c r="D24" s="905">
        <v>2923455</v>
      </c>
      <c r="E24" s="905">
        <v>0</v>
      </c>
      <c r="F24" s="912">
        <v>1</v>
      </c>
      <c r="G24" s="910">
        <v>6</v>
      </c>
      <c r="H24" s="841">
        <f>IF(B24="","",ROUND(B24*(D24+E24)*F24*G24,0))</f>
        <v>52622190</v>
      </c>
      <c r="I24" s="816"/>
      <c r="J24" s="812"/>
      <c r="K24" s="812"/>
      <c r="L24" s="812"/>
      <c r="M24" s="812"/>
      <c r="N24" s="812"/>
      <c r="O24" s="812"/>
      <c r="P24" s="812"/>
      <c r="Q24" s="812"/>
      <c r="R24" s="812"/>
      <c r="S24" s="812"/>
      <c r="T24" s="812"/>
      <c r="U24" s="812"/>
      <c r="V24" s="812"/>
      <c r="W24" s="812"/>
      <c r="X24" s="812"/>
      <c r="Y24" s="812"/>
      <c r="Z24" s="812"/>
      <c r="AA24" s="812"/>
      <c r="AB24" s="812"/>
      <c r="AC24" s="812"/>
      <c r="AD24" s="812"/>
      <c r="AE24" s="812"/>
      <c r="AF24" s="812"/>
      <c r="AG24" s="812"/>
      <c r="AH24" s="812"/>
      <c r="AI24" s="812"/>
      <c r="AJ24" s="812"/>
      <c r="AK24" s="812"/>
      <c r="AL24" s="812"/>
      <c r="AM24" s="812"/>
      <c r="AN24" s="812"/>
      <c r="AO24" s="812"/>
      <c r="AP24" s="812"/>
      <c r="AQ24" s="812"/>
      <c r="AR24" s="812"/>
      <c r="AS24" s="812"/>
      <c r="AT24" s="812"/>
      <c r="AU24" s="812"/>
      <c r="AV24" s="812"/>
      <c r="AW24" s="812"/>
      <c r="AX24" s="812"/>
      <c r="AY24" s="812"/>
      <c r="AZ24" s="812"/>
      <c r="BA24" s="812"/>
      <c r="BB24" s="812"/>
      <c r="BC24" s="812"/>
      <c r="BD24" s="812"/>
      <c r="BE24" s="812"/>
      <c r="BF24" s="812"/>
      <c r="BG24" s="812"/>
      <c r="BH24" s="812"/>
      <c r="BI24" s="812"/>
      <c r="BJ24" s="812"/>
      <c r="BK24" s="812"/>
      <c r="BL24" s="812"/>
      <c r="BM24" s="812"/>
      <c r="BN24" s="812"/>
      <c r="BO24" s="812"/>
      <c r="BP24" s="812"/>
      <c r="BQ24" s="812"/>
      <c r="BR24" s="812"/>
      <c r="BS24" s="812"/>
      <c r="BT24" s="812"/>
      <c r="BU24" s="812"/>
      <c r="BV24" s="812"/>
      <c r="BW24" s="812"/>
      <c r="BX24" s="812"/>
      <c r="BY24" s="812"/>
      <c r="BZ24" s="812"/>
      <c r="CA24" s="812"/>
      <c r="CB24" s="812"/>
      <c r="CC24" s="812"/>
      <c r="CD24" s="812"/>
      <c r="CE24" s="812"/>
      <c r="CF24" s="812"/>
      <c r="CG24" s="812"/>
      <c r="CH24" s="812"/>
      <c r="CI24" s="812"/>
      <c r="CJ24" s="812"/>
      <c r="CK24" s="812"/>
      <c r="CL24" s="812"/>
      <c r="CM24" s="812"/>
      <c r="CN24" s="812"/>
      <c r="CO24" s="812"/>
      <c r="CP24" s="812"/>
      <c r="CQ24" s="812"/>
      <c r="CR24" s="812"/>
      <c r="CS24" s="812"/>
      <c r="CT24" s="812"/>
      <c r="CU24" s="812"/>
      <c r="CV24" s="812"/>
      <c r="CW24" s="812"/>
      <c r="CX24" s="812"/>
      <c r="CY24" s="812"/>
      <c r="CZ24" s="812"/>
      <c r="DA24" s="812"/>
      <c r="DB24" s="812"/>
      <c r="DC24" s="812"/>
      <c r="DD24" s="812"/>
      <c r="DE24" s="812"/>
      <c r="DF24" s="812"/>
      <c r="DG24" s="812"/>
      <c r="DH24" s="812"/>
      <c r="DI24" s="812"/>
      <c r="DJ24" s="812"/>
      <c r="DK24" s="812"/>
      <c r="DL24" s="812"/>
      <c r="DM24" s="812"/>
      <c r="DN24" s="812"/>
      <c r="DO24" s="812"/>
      <c r="DP24" s="812"/>
      <c r="DQ24" s="812"/>
      <c r="DR24" s="812"/>
      <c r="DS24" s="812"/>
      <c r="DT24" s="812"/>
      <c r="DU24" s="812"/>
      <c r="DV24" s="812"/>
      <c r="DW24" s="812"/>
      <c r="DX24" s="812"/>
      <c r="DY24" s="812"/>
      <c r="DZ24" s="812"/>
      <c r="EA24" s="812"/>
      <c r="EB24" s="812"/>
      <c r="EC24" s="812"/>
      <c r="ED24" s="812"/>
      <c r="EE24" s="812"/>
      <c r="EF24" s="812"/>
      <c r="EG24" s="812"/>
      <c r="EH24" s="812"/>
      <c r="EI24" s="812"/>
      <c r="EJ24" s="812"/>
      <c r="EK24" s="812"/>
      <c r="EL24" s="812"/>
      <c r="EM24" s="812"/>
      <c r="EN24" s="812"/>
      <c r="EO24" s="812"/>
      <c r="EP24" s="812"/>
      <c r="EQ24" s="812"/>
      <c r="ER24" s="812"/>
      <c r="ES24" s="812"/>
      <c r="ET24" s="812"/>
      <c r="EU24" s="812"/>
      <c r="EV24" s="812"/>
      <c r="EW24" s="812"/>
      <c r="EX24" s="812"/>
      <c r="EY24" s="812"/>
      <c r="EZ24" s="812"/>
      <c r="FA24" s="812"/>
      <c r="FB24" s="812"/>
      <c r="FC24" s="812"/>
      <c r="FD24" s="812"/>
      <c r="FE24" s="812"/>
      <c r="FF24" s="812"/>
      <c r="FG24" s="812"/>
      <c r="FH24" s="812"/>
      <c r="FI24" s="812"/>
      <c r="FJ24" s="812"/>
      <c r="FK24" s="812"/>
      <c r="FL24" s="812"/>
      <c r="FM24" s="812"/>
      <c r="FN24" s="812"/>
      <c r="FO24" s="812"/>
      <c r="FP24" s="812"/>
      <c r="FQ24" s="812"/>
      <c r="FR24" s="812"/>
      <c r="FS24" s="812"/>
      <c r="FT24" s="812"/>
      <c r="FU24" s="812"/>
      <c r="FV24" s="812"/>
      <c r="FW24" s="812"/>
      <c r="FX24" s="812"/>
      <c r="FY24" s="812"/>
      <c r="FZ24" s="812"/>
      <c r="GA24" s="812"/>
      <c r="GB24" s="812"/>
    </row>
    <row r="25" spans="1:184" s="824" customFormat="1" x14ac:dyDescent="0.2">
      <c r="A25" s="823"/>
      <c r="B25" s="911">
        <v>1</v>
      </c>
      <c r="C25" s="903" t="s">
        <v>1799</v>
      </c>
      <c r="D25" s="905">
        <v>2923455</v>
      </c>
      <c r="E25" s="905">
        <v>0</v>
      </c>
      <c r="F25" s="912">
        <v>1</v>
      </c>
      <c r="G25" s="910">
        <v>6</v>
      </c>
      <c r="H25" s="841">
        <f>IF(B25="","",ROUND(B25*(D25+E25)*F25*G25,0))</f>
        <v>17540730</v>
      </c>
      <c r="I25" s="816"/>
      <c r="J25" s="812"/>
      <c r="K25" s="812"/>
      <c r="L25" s="812"/>
      <c r="M25" s="812"/>
      <c r="N25" s="812"/>
      <c r="O25" s="812"/>
      <c r="P25" s="812"/>
      <c r="Q25" s="812"/>
      <c r="R25" s="812"/>
      <c r="S25" s="812"/>
      <c r="T25" s="812"/>
      <c r="U25" s="812"/>
      <c r="V25" s="812"/>
      <c r="W25" s="812"/>
      <c r="X25" s="812"/>
      <c r="Y25" s="812"/>
      <c r="Z25" s="812"/>
      <c r="AA25" s="812"/>
      <c r="AB25" s="812"/>
      <c r="AC25" s="812"/>
      <c r="AD25" s="812"/>
      <c r="AE25" s="812"/>
      <c r="AF25" s="812"/>
      <c r="AG25" s="812"/>
      <c r="AH25" s="812"/>
      <c r="AI25" s="812"/>
      <c r="AJ25" s="812"/>
      <c r="AK25" s="812"/>
      <c r="AL25" s="812"/>
      <c r="AM25" s="812"/>
      <c r="AN25" s="812"/>
      <c r="AO25" s="812"/>
      <c r="AP25" s="812"/>
      <c r="AQ25" s="812"/>
      <c r="AR25" s="812"/>
      <c r="AS25" s="812"/>
      <c r="AT25" s="812"/>
      <c r="AU25" s="812"/>
      <c r="AV25" s="812"/>
      <c r="AW25" s="812"/>
      <c r="AX25" s="812"/>
      <c r="AY25" s="812"/>
      <c r="AZ25" s="812"/>
      <c r="BA25" s="812"/>
      <c r="BB25" s="812"/>
      <c r="BC25" s="812"/>
      <c r="BD25" s="812"/>
      <c r="BE25" s="812"/>
      <c r="BF25" s="812"/>
      <c r="BG25" s="812"/>
      <c r="BH25" s="812"/>
      <c r="BI25" s="812"/>
      <c r="BJ25" s="812"/>
      <c r="BK25" s="812"/>
      <c r="BL25" s="812"/>
      <c r="BM25" s="812"/>
      <c r="BN25" s="812"/>
      <c r="BO25" s="812"/>
      <c r="BP25" s="812"/>
      <c r="BQ25" s="812"/>
      <c r="BR25" s="812"/>
      <c r="BS25" s="812"/>
      <c r="BT25" s="812"/>
      <c r="BU25" s="812"/>
      <c r="BV25" s="812"/>
      <c r="BW25" s="812"/>
      <c r="BX25" s="812"/>
      <c r="BY25" s="812"/>
      <c r="BZ25" s="812"/>
      <c r="CA25" s="812"/>
      <c r="CB25" s="812"/>
      <c r="CC25" s="812"/>
      <c r="CD25" s="812"/>
      <c r="CE25" s="812"/>
      <c r="CF25" s="812"/>
      <c r="CG25" s="812"/>
      <c r="CH25" s="812"/>
      <c r="CI25" s="812"/>
      <c r="CJ25" s="812"/>
      <c r="CK25" s="812"/>
      <c r="CL25" s="812"/>
      <c r="CM25" s="812"/>
      <c r="CN25" s="812"/>
      <c r="CO25" s="812"/>
      <c r="CP25" s="812"/>
      <c r="CQ25" s="812"/>
      <c r="CR25" s="812"/>
      <c r="CS25" s="812"/>
      <c r="CT25" s="812"/>
      <c r="CU25" s="812"/>
      <c r="CV25" s="812"/>
      <c r="CW25" s="812"/>
      <c r="CX25" s="812"/>
      <c r="CY25" s="812"/>
      <c r="CZ25" s="812"/>
      <c r="DA25" s="812"/>
      <c r="DB25" s="812"/>
      <c r="DC25" s="812"/>
      <c r="DD25" s="812"/>
      <c r="DE25" s="812"/>
      <c r="DF25" s="812"/>
      <c r="DG25" s="812"/>
      <c r="DH25" s="812"/>
      <c r="DI25" s="812"/>
      <c r="DJ25" s="812"/>
      <c r="DK25" s="812"/>
      <c r="DL25" s="812"/>
      <c r="DM25" s="812"/>
      <c r="DN25" s="812"/>
      <c r="DO25" s="812"/>
      <c r="DP25" s="812"/>
      <c r="DQ25" s="812"/>
      <c r="DR25" s="812"/>
      <c r="DS25" s="812"/>
      <c r="DT25" s="812"/>
      <c r="DU25" s="812"/>
      <c r="DV25" s="812"/>
      <c r="DW25" s="812"/>
      <c r="DX25" s="812"/>
      <c r="DY25" s="812"/>
      <c r="DZ25" s="812"/>
      <c r="EA25" s="812"/>
      <c r="EB25" s="812"/>
      <c r="EC25" s="812"/>
      <c r="ED25" s="812"/>
      <c r="EE25" s="812"/>
      <c r="EF25" s="812"/>
      <c r="EG25" s="812"/>
      <c r="EH25" s="812"/>
      <c r="EI25" s="812"/>
      <c r="EJ25" s="812"/>
      <c r="EK25" s="812"/>
      <c r="EL25" s="812"/>
      <c r="EM25" s="812"/>
      <c r="EN25" s="812"/>
      <c r="EO25" s="812"/>
      <c r="EP25" s="812"/>
      <c r="EQ25" s="812"/>
      <c r="ER25" s="812"/>
      <c r="ES25" s="812"/>
      <c r="ET25" s="812"/>
      <c r="EU25" s="812"/>
      <c r="EV25" s="812"/>
      <c r="EW25" s="812"/>
      <c r="EX25" s="812"/>
      <c r="EY25" s="812"/>
      <c r="EZ25" s="812"/>
      <c r="FA25" s="812"/>
      <c r="FB25" s="812"/>
      <c r="FC25" s="812"/>
      <c r="FD25" s="812"/>
      <c r="FE25" s="812"/>
      <c r="FF25" s="812"/>
      <c r="FG25" s="812"/>
      <c r="FH25" s="812"/>
      <c r="FI25" s="812"/>
      <c r="FJ25" s="812"/>
      <c r="FK25" s="812"/>
      <c r="FL25" s="812"/>
      <c r="FM25" s="812"/>
      <c r="FN25" s="812"/>
      <c r="FO25" s="812"/>
      <c r="FP25" s="812"/>
      <c r="FQ25" s="812"/>
      <c r="FR25" s="812"/>
      <c r="FS25" s="812"/>
      <c r="FT25" s="812"/>
      <c r="FU25" s="812"/>
      <c r="FV25" s="812"/>
      <c r="FW25" s="812"/>
      <c r="FX25" s="812"/>
      <c r="FY25" s="812"/>
      <c r="FZ25" s="812"/>
      <c r="GA25" s="812"/>
      <c r="GB25" s="812"/>
    </row>
    <row r="26" spans="1:184" s="824" customFormat="1" ht="16.5" customHeight="1" x14ac:dyDescent="0.2">
      <c r="A26" s="823"/>
      <c r="B26" s="887" t="s">
        <v>1515</v>
      </c>
      <c r="C26" s="885"/>
      <c r="D26" s="885"/>
      <c r="E26" s="885"/>
      <c r="F26" s="885"/>
      <c r="G26" s="885"/>
      <c r="H26" s="886"/>
      <c r="I26" s="816"/>
      <c r="J26" s="812"/>
      <c r="K26" s="812"/>
      <c r="L26" s="812"/>
      <c r="M26" s="812"/>
      <c r="N26" s="812"/>
      <c r="O26" s="812"/>
      <c r="P26" s="812"/>
      <c r="Q26" s="812"/>
      <c r="R26" s="812"/>
      <c r="S26" s="812"/>
      <c r="T26" s="812"/>
      <c r="U26" s="812"/>
      <c r="V26" s="812"/>
      <c r="W26" s="812"/>
      <c r="X26" s="812"/>
      <c r="Y26" s="812"/>
      <c r="Z26" s="812"/>
      <c r="AA26" s="812"/>
      <c r="AB26" s="812"/>
      <c r="AC26" s="812"/>
      <c r="AD26" s="812"/>
      <c r="AE26" s="812"/>
      <c r="AF26" s="812"/>
      <c r="AG26" s="812"/>
      <c r="AH26" s="812"/>
      <c r="AI26" s="812"/>
      <c r="AJ26" s="812"/>
      <c r="AK26" s="812"/>
      <c r="AL26" s="812"/>
      <c r="AM26" s="812"/>
      <c r="AN26" s="812"/>
      <c r="AO26" s="812"/>
      <c r="AP26" s="812"/>
      <c r="AQ26" s="812"/>
      <c r="AR26" s="812"/>
      <c r="AS26" s="812"/>
      <c r="AT26" s="812"/>
      <c r="AU26" s="812"/>
      <c r="AV26" s="812"/>
      <c r="AW26" s="812"/>
      <c r="AX26" s="812"/>
      <c r="AY26" s="812"/>
      <c r="AZ26" s="812"/>
      <c r="BA26" s="812"/>
      <c r="BB26" s="812"/>
      <c r="BC26" s="812"/>
      <c r="BD26" s="812"/>
      <c r="BE26" s="812"/>
      <c r="BF26" s="812"/>
      <c r="BG26" s="812"/>
      <c r="BH26" s="812"/>
      <c r="BI26" s="812"/>
      <c r="BJ26" s="812"/>
      <c r="BK26" s="812"/>
      <c r="BL26" s="812"/>
      <c r="BM26" s="812"/>
      <c r="BN26" s="812"/>
      <c r="BO26" s="812"/>
      <c r="BP26" s="812"/>
      <c r="BQ26" s="812"/>
      <c r="BR26" s="812"/>
      <c r="BS26" s="812"/>
      <c r="BT26" s="812"/>
      <c r="BU26" s="812"/>
      <c r="BV26" s="812"/>
      <c r="BW26" s="812"/>
      <c r="BX26" s="812"/>
      <c r="BY26" s="812"/>
      <c r="BZ26" s="812"/>
      <c r="CA26" s="812"/>
      <c r="CB26" s="812"/>
      <c r="CC26" s="812"/>
      <c r="CD26" s="812"/>
      <c r="CE26" s="812"/>
      <c r="CF26" s="812"/>
      <c r="CG26" s="812"/>
      <c r="CH26" s="812"/>
      <c r="CI26" s="812"/>
      <c r="CJ26" s="812"/>
      <c r="CK26" s="812"/>
      <c r="CL26" s="812"/>
      <c r="CM26" s="812"/>
      <c r="CN26" s="812"/>
      <c r="CO26" s="812"/>
      <c r="CP26" s="812"/>
      <c r="CQ26" s="812"/>
      <c r="CR26" s="812"/>
      <c r="CS26" s="812"/>
      <c r="CT26" s="812"/>
      <c r="CU26" s="812"/>
      <c r="CV26" s="812"/>
      <c r="CW26" s="812"/>
      <c r="CX26" s="812"/>
      <c r="CY26" s="812"/>
      <c r="CZ26" s="812"/>
      <c r="DA26" s="812"/>
      <c r="DB26" s="812"/>
      <c r="DC26" s="812"/>
      <c r="DD26" s="812"/>
      <c r="DE26" s="812"/>
      <c r="DF26" s="812"/>
      <c r="DG26" s="812"/>
      <c r="DH26" s="812"/>
      <c r="DI26" s="812"/>
      <c r="DJ26" s="812"/>
      <c r="DK26" s="812"/>
      <c r="DL26" s="812"/>
      <c r="DM26" s="812"/>
      <c r="DN26" s="812"/>
      <c r="DO26" s="812"/>
      <c r="DP26" s="812"/>
      <c r="DQ26" s="812"/>
      <c r="DR26" s="812"/>
      <c r="DS26" s="812"/>
      <c r="DT26" s="812"/>
      <c r="DU26" s="812"/>
      <c r="DV26" s="812"/>
      <c r="DW26" s="812"/>
      <c r="DX26" s="812"/>
      <c r="DY26" s="812"/>
      <c r="DZ26" s="812"/>
      <c r="EA26" s="812"/>
      <c r="EB26" s="812"/>
      <c r="EC26" s="812"/>
      <c r="ED26" s="812"/>
      <c r="EE26" s="812"/>
      <c r="EF26" s="812"/>
      <c r="EG26" s="812"/>
      <c r="EH26" s="812"/>
      <c r="EI26" s="812"/>
      <c r="EJ26" s="812"/>
      <c r="EK26" s="812"/>
      <c r="EL26" s="812"/>
      <c r="EM26" s="812"/>
      <c r="EN26" s="812"/>
      <c r="EO26" s="812"/>
      <c r="EP26" s="812"/>
      <c r="EQ26" s="812"/>
      <c r="ER26" s="812"/>
      <c r="ES26" s="812"/>
      <c r="ET26" s="812"/>
      <c r="EU26" s="812"/>
      <c r="EV26" s="812"/>
      <c r="EW26" s="812"/>
      <c r="EX26" s="812"/>
      <c r="EY26" s="812"/>
      <c r="EZ26" s="812"/>
      <c r="FA26" s="812"/>
      <c r="FB26" s="812"/>
      <c r="FC26" s="812"/>
      <c r="FD26" s="812"/>
      <c r="FE26" s="812"/>
      <c r="FF26" s="812"/>
      <c r="FG26" s="812"/>
      <c r="FH26" s="812"/>
      <c r="FI26" s="812"/>
      <c r="FJ26" s="812"/>
      <c r="FK26" s="812"/>
      <c r="FL26" s="812"/>
      <c r="FM26" s="812"/>
      <c r="FN26" s="812"/>
      <c r="FO26" s="812"/>
      <c r="FP26" s="812"/>
      <c r="FQ26" s="812"/>
      <c r="FR26" s="812"/>
      <c r="FS26" s="812"/>
      <c r="FT26" s="812"/>
      <c r="FU26" s="812"/>
      <c r="FV26" s="812"/>
      <c r="FW26" s="812"/>
      <c r="FX26" s="812"/>
      <c r="FY26" s="812"/>
      <c r="FZ26" s="812"/>
      <c r="GA26" s="812"/>
      <c r="GB26" s="812"/>
    </row>
    <row r="27" spans="1:184" s="824" customFormat="1" ht="16.5" customHeight="1" x14ac:dyDescent="0.2">
      <c r="A27" s="823"/>
      <c r="B27" s="178">
        <v>1</v>
      </c>
      <c r="C27" s="909" t="s">
        <v>1805</v>
      </c>
      <c r="D27" s="908">
        <v>1400020</v>
      </c>
      <c r="E27" s="905">
        <v>0</v>
      </c>
      <c r="F27" s="906">
        <v>1</v>
      </c>
      <c r="G27" s="910">
        <v>6</v>
      </c>
      <c r="H27" s="841">
        <f>IF(B27="","",ROUND(B27*(D27+E27)*F27*G27,0))</f>
        <v>8400120</v>
      </c>
      <c r="I27" s="816"/>
      <c r="J27" s="812"/>
      <c r="K27" s="812"/>
      <c r="L27" s="812"/>
      <c r="M27" s="812"/>
      <c r="N27" s="812"/>
      <c r="O27" s="812"/>
      <c r="P27" s="812"/>
      <c r="Q27" s="812"/>
      <c r="R27" s="812"/>
      <c r="S27" s="812"/>
      <c r="T27" s="812"/>
      <c r="U27" s="812"/>
      <c r="V27" s="812"/>
      <c r="W27" s="812"/>
      <c r="X27" s="812"/>
      <c r="Y27" s="812"/>
      <c r="Z27" s="812"/>
      <c r="AA27" s="812"/>
      <c r="AB27" s="812"/>
      <c r="AC27" s="812"/>
      <c r="AD27" s="812"/>
      <c r="AE27" s="812"/>
      <c r="AF27" s="812"/>
      <c r="AG27" s="812"/>
      <c r="AH27" s="812"/>
      <c r="AI27" s="812"/>
      <c r="AJ27" s="812"/>
      <c r="AK27" s="812"/>
      <c r="AL27" s="812"/>
      <c r="AM27" s="812"/>
      <c r="AN27" s="812"/>
      <c r="AO27" s="812"/>
      <c r="AP27" s="812"/>
      <c r="AQ27" s="812"/>
      <c r="AR27" s="812"/>
      <c r="AS27" s="812"/>
      <c r="AT27" s="812"/>
      <c r="AU27" s="812"/>
      <c r="AV27" s="812"/>
      <c r="AW27" s="812"/>
      <c r="AX27" s="812"/>
      <c r="AY27" s="812"/>
      <c r="AZ27" s="812"/>
      <c r="BA27" s="812"/>
      <c r="BB27" s="812"/>
      <c r="BC27" s="812"/>
      <c r="BD27" s="812"/>
      <c r="BE27" s="812"/>
      <c r="BF27" s="812"/>
      <c r="BG27" s="812"/>
      <c r="BH27" s="812"/>
      <c r="BI27" s="812"/>
      <c r="BJ27" s="812"/>
      <c r="BK27" s="812"/>
      <c r="BL27" s="812"/>
      <c r="BM27" s="812"/>
      <c r="BN27" s="812"/>
      <c r="BO27" s="812"/>
      <c r="BP27" s="812"/>
      <c r="BQ27" s="812"/>
      <c r="BR27" s="812"/>
      <c r="BS27" s="812"/>
      <c r="BT27" s="812"/>
      <c r="BU27" s="812"/>
      <c r="BV27" s="812"/>
      <c r="BW27" s="812"/>
      <c r="BX27" s="812"/>
      <c r="BY27" s="812"/>
      <c r="BZ27" s="812"/>
      <c r="CA27" s="812"/>
      <c r="CB27" s="812"/>
      <c r="CC27" s="812"/>
      <c r="CD27" s="812"/>
      <c r="CE27" s="812"/>
      <c r="CF27" s="812"/>
      <c r="CG27" s="812"/>
      <c r="CH27" s="812"/>
      <c r="CI27" s="812"/>
      <c r="CJ27" s="812"/>
      <c r="CK27" s="812"/>
      <c r="CL27" s="812"/>
      <c r="CM27" s="812"/>
      <c r="CN27" s="812"/>
      <c r="CO27" s="812"/>
      <c r="CP27" s="812"/>
      <c r="CQ27" s="812"/>
      <c r="CR27" s="812"/>
      <c r="CS27" s="812"/>
      <c r="CT27" s="812"/>
      <c r="CU27" s="812"/>
      <c r="CV27" s="812"/>
      <c r="CW27" s="812"/>
      <c r="CX27" s="812"/>
      <c r="CY27" s="812"/>
      <c r="CZ27" s="812"/>
      <c r="DA27" s="812"/>
      <c r="DB27" s="812"/>
      <c r="DC27" s="812"/>
      <c r="DD27" s="812"/>
      <c r="DE27" s="812"/>
      <c r="DF27" s="812"/>
      <c r="DG27" s="812"/>
      <c r="DH27" s="812"/>
      <c r="DI27" s="812"/>
      <c r="DJ27" s="812"/>
      <c r="DK27" s="812"/>
      <c r="DL27" s="812"/>
      <c r="DM27" s="812"/>
      <c r="DN27" s="812"/>
      <c r="DO27" s="812"/>
      <c r="DP27" s="812"/>
      <c r="DQ27" s="812"/>
      <c r="DR27" s="812"/>
      <c r="DS27" s="812"/>
      <c r="DT27" s="812"/>
      <c r="DU27" s="812"/>
      <c r="DV27" s="812"/>
      <c r="DW27" s="812"/>
      <c r="DX27" s="812"/>
      <c r="DY27" s="812"/>
      <c r="DZ27" s="812"/>
      <c r="EA27" s="812"/>
      <c r="EB27" s="812"/>
      <c r="EC27" s="812"/>
      <c r="ED27" s="812"/>
      <c r="EE27" s="812"/>
      <c r="EF27" s="812"/>
      <c r="EG27" s="812"/>
      <c r="EH27" s="812"/>
      <c r="EI27" s="812"/>
      <c r="EJ27" s="812"/>
      <c r="EK27" s="812"/>
      <c r="EL27" s="812"/>
      <c r="EM27" s="812"/>
      <c r="EN27" s="812"/>
      <c r="EO27" s="812"/>
      <c r="EP27" s="812"/>
      <c r="EQ27" s="812"/>
      <c r="ER27" s="812"/>
      <c r="ES27" s="812"/>
      <c r="ET27" s="812"/>
      <c r="EU27" s="812"/>
      <c r="EV27" s="812"/>
      <c r="EW27" s="812"/>
      <c r="EX27" s="812"/>
      <c r="EY27" s="812"/>
      <c r="EZ27" s="812"/>
      <c r="FA27" s="812"/>
      <c r="FB27" s="812"/>
      <c r="FC27" s="812"/>
      <c r="FD27" s="812"/>
      <c r="FE27" s="812"/>
      <c r="FF27" s="812"/>
      <c r="FG27" s="812"/>
      <c r="FH27" s="812"/>
      <c r="FI27" s="812"/>
      <c r="FJ27" s="812"/>
      <c r="FK27" s="812"/>
      <c r="FL27" s="812"/>
      <c r="FM27" s="812"/>
      <c r="FN27" s="812"/>
      <c r="FO27" s="812"/>
      <c r="FP27" s="812"/>
      <c r="FQ27" s="812"/>
      <c r="FR27" s="812"/>
      <c r="FS27" s="812"/>
      <c r="FT27" s="812"/>
      <c r="FU27" s="812"/>
      <c r="FV27" s="812"/>
      <c r="FW27" s="812"/>
      <c r="FX27" s="812"/>
      <c r="FY27" s="812"/>
      <c r="FZ27" s="812"/>
      <c r="GA27" s="812"/>
      <c r="GB27" s="812"/>
    </row>
    <row r="28" spans="1:184" s="824" customFormat="1" x14ac:dyDescent="0.2">
      <c r="A28" s="823"/>
      <c r="B28" s="178">
        <v>1</v>
      </c>
      <c r="C28" s="909" t="s">
        <v>1800</v>
      </c>
      <c r="D28" s="908">
        <v>1100016</v>
      </c>
      <c r="E28" s="905">
        <v>0</v>
      </c>
      <c r="F28" s="906">
        <v>1</v>
      </c>
      <c r="G28" s="910">
        <v>6</v>
      </c>
      <c r="H28" s="841">
        <f t="shared" ref="H28:H29" si="3">IF(B28="","",ROUND(B28*(D28+E28)*F28*G28,0))</f>
        <v>6600096</v>
      </c>
      <c r="I28" s="816"/>
      <c r="J28" s="812"/>
      <c r="K28" s="812"/>
      <c r="L28" s="812"/>
      <c r="M28" s="812"/>
      <c r="N28" s="812"/>
      <c r="O28" s="812"/>
      <c r="P28" s="812"/>
      <c r="Q28" s="812"/>
      <c r="R28" s="812"/>
      <c r="S28" s="812"/>
      <c r="T28" s="812"/>
      <c r="U28" s="812"/>
      <c r="V28" s="812"/>
      <c r="W28" s="812"/>
      <c r="X28" s="812"/>
      <c r="Y28" s="812"/>
      <c r="Z28" s="812"/>
      <c r="AA28" s="812"/>
      <c r="AB28" s="812"/>
      <c r="AC28" s="812"/>
      <c r="AD28" s="812"/>
      <c r="AE28" s="812"/>
      <c r="AF28" s="812"/>
      <c r="AG28" s="812"/>
      <c r="AH28" s="812"/>
      <c r="AI28" s="812"/>
      <c r="AJ28" s="812"/>
      <c r="AK28" s="812"/>
      <c r="AL28" s="812"/>
      <c r="AM28" s="812"/>
      <c r="AN28" s="812"/>
      <c r="AO28" s="812"/>
      <c r="AP28" s="812"/>
      <c r="AQ28" s="812"/>
      <c r="AR28" s="812"/>
      <c r="AS28" s="812"/>
      <c r="AT28" s="812"/>
      <c r="AU28" s="812"/>
      <c r="AV28" s="812"/>
      <c r="AW28" s="812"/>
      <c r="AX28" s="812"/>
      <c r="AY28" s="812"/>
      <c r="AZ28" s="812"/>
      <c r="BA28" s="812"/>
      <c r="BB28" s="812"/>
      <c r="BC28" s="812"/>
      <c r="BD28" s="812"/>
      <c r="BE28" s="812"/>
      <c r="BF28" s="812"/>
      <c r="BG28" s="812"/>
      <c r="BH28" s="812"/>
      <c r="BI28" s="812"/>
      <c r="BJ28" s="812"/>
      <c r="BK28" s="812"/>
      <c r="BL28" s="812"/>
      <c r="BM28" s="812"/>
      <c r="BN28" s="812"/>
      <c r="BO28" s="812"/>
      <c r="BP28" s="812"/>
      <c r="BQ28" s="812"/>
      <c r="BR28" s="812"/>
      <c r="BS28" s="812"/>
      <c r="BT28" s="812"/>
      <c r="BU28" s="812"/>
      <c r="BV28" s="812"/>
      <c r="BW28" s="812"/>
      <c r="BX28" s="812"/>
      <c r="BY28" s="812"/>
      <c r="BZ28" s="812"/>
      <c r="CA28" s="812"/>
      <c r="CB28" s="812"/>
      <c r="CC28" s="812"/>
      <c r="CD28" s="812"/>
      <c r="CE28" s="812"/>
      <c r="CF28" s="812"/>
      <c r="CG28" s="812"/>
      <c r="CH28" s="812"/>
      <c r="CI28" s="812"/>
      <c r="CJ28" s="812"/>
      <c r="CK28" s="812"/>
      <c r="CL28" s="812"/>
      <c r="CM28" s="812"/>
      <c r="CN28" s="812"/>
      <c r="CO28" s="812"/>
      <c r="CP28" s="812"/>
      <c r="CQ28" s="812"/>
      <c r="CR28" s="812"/>
      <c r="CS28" s="812"/>
      <c r="CT28" s="812"/>
      <c r="CU28" s="812"/>
      <c r="CV28" s="812"/>
      <c r="CW28" s="812"/>
      <c r="CX28" s="812"/>
      <c r="CY28" s="812"/>
      <c r="CZ28" s="812"/>
      <c r="DA28" s="812"/>
      <c r="DB28" s="812"/>
      <c r="DC28" s="812"/>
      <c r="DD28" s="812"/>
      <c r="DE28" s="812"/>
      <c r="DF28" s="812"/>
      <c r="DG28" s="812"/>
      <c r="DH28" s="812"/>
      <c r="DI28" s="812"/>
      <c r="DJ28" s="812"/>
      <c r="DK28" s="812"/>
      <c r="DL28" s="812"/>
      <c r="DM28" s="812"/>
      <c r="DN28" s="812"/>
      <c r="DO28" s="812"/>
      <c r="DP28" s="812"/>
      <c r="DQ28" s="812"/>
      <c r="DR28" s="812"/>
      <c r="DS28" s="812"/>
      <c r="DT28" s="812"/>
      <c r="DU28" s="812"/>
      <c r="DV28" s="812"/>
      <c r="DW28" s="812"/>
      <c r="DX28" s="812"/>
      <c r="DY28" s="812"/>
      <c r="DZ28" s="812"/>
      <c r="EA28" s="812"/>
      <c r="EB28" s="812"/>
      <c r="EC28" s="812"/>
      <c r="ED28" s="812"/>
      <c r="EE28" s="812"/>
      <c r="EF28" s="812"/>
      <c r="EG28" s="812"/>
      <c r="EH28" s="812"/>
      <c r="EI28" s="812"/>
      <c r="EJ28" s="812"/>
      <c r="EK28" s="812"/>
      <c r="EL28" s="812"/>
      <c r="EM28" s="812"/>
      <c r="EN28" s="812"/>
      <c r="EO28" s="812"/>
      <c r="EP28" s="812"/>
      <c r="EQ28" s="812"/>
      <c r="ER28" s="812"/>
      <c r="ES28" s="812"/>
      <c r="ET28" s="812"/>
      <c r="EU28" s="812"/>
      <c r="EV28" s="812"/>
      <c r="EW28" s="812"/>
      <c r="EX28" s="812"/>
      <c r="EY28" s="812"/>
      <c r="EZ28" s="812"/>
      <c r="FA28" s="812"/>
      <c r="FB28" s="812"/>
      <c r="FC28" s="812"/>
      <c r="FD28" s="812"/>
      <c r="FE28" s="812"/>
      <c r="FF28" s="812"/>
      <c r="FG28" s="812"/>
      <c r="FH28" s="812"/>
      <c r="FI28" s="812"/>
      <c r="FJ28" s="812"/>
      <c r="FK28" s="812"/>
      <c r="FL28" s="812"/>
      <c r="FM28" s="812"/>
      <c r="FN28" s="812"/>
      <c r="FO28" s="812"/>
      <c r="FP28" s="812"/>
      <c r="FQ28" s="812"/>
      <c r="FR28" s="812"/>
      <c r="FS28" s="812"/>
      <c r="FT28" s="812"/>
      <c r="FU28" s="812"/>
      <c r="FV28" s="812"/>
      <c r="FW28" s="812"/>
      <c r="FX28" s="812"/>
      <c r="FY28" s="812"/>
      <c r="FZ28" s="812"/>
      <c r="GA28" s="812"/>
      <c r="GB28" s="812"/>
    </row>
    <row r="29" spans="1:184" s="824" customFormat="1" x14ac:dyDescent="0.2">
      <c r="A29" s="823"/>
      <c r="B29" s="178"/>
      <c r="C29" s="869"/>
      <c r="D29" s="840"/>
      <c r="E29" s="840"/>
      <c r="F29" s="220"/>
      <c r="G29" s="844"/>
      <c r="H29" s="841" t="str">
        <f t="shared" si="3"/>
        <v/>
      </c>
      <c r="I29" s="816"/>
      <c r="J29" s="812"/>
      <c r="K29" s="812"/>
      <c r="L29" s="812"/>
      <c r="M29" s="812"/>
      <c r="N29" s="812"/>
      <c r="O29" s="812"/>
      <c r="P29" s="812"/>
      <c r="Q29" s="812"/>
      <c r="R29" s="812"/>
      <c r="S29" s="812"/>
      <c r="T29" s="812"/>
      <c r="U29" s="812"/>
      <c r="V29" s="812"/>
      <c r="W29" s="812"/>
      <c r="X29" s="812"/>
      <c r="Y29" s="812"/>
      <c r="Z29" s="812"/>
      <c r="AA29" s="812"/>
      <c r="AB29" s="812"/>
      <c r="AC29" s="812"/>
      <c r="AD29" s="812"/>
      <c r="AE29" s="812"/>
      <c r="AF29" s="812"/>
      <c r="AG29" s="812"/>
      <c r="AH29" s="812"/>
      <c r="AI29" s="812"/>
      <c r="AJ29" s="812"/>
      <c r="AK29" s="812"/>
      <c r="AL29" s="812"/>
      <c r="AM29" s="812"/>
      <c r="AN29" s="812"/>
      <c r="AO29" s="812"/>
      <c r="AP29" s="812"/>
      <c r="AQ29" s="812"/>
      <c r="AR29" s="812"/>
      <c r="AS29" s="812"/>
      <c r="AT29" s="812"/>
      <c r="AU29" s="812"/>
      <c r="AV29" s="812"/>
      <c r="AW29" s="812"/>
      <c r="AX29" s="812"/>
      <c r="AY29" s="812"/>
      <c r="AZ29" s="812"/>
      <c r="BA29" s="812"/>
      <c r="BB29" s="812"/>
      <c r="BC29" s="812"/>
      <c r="BD29" s="812"/>
      <c r="BE29" s="812"/>
      <c r="BF29" s="812"/>
      <c r="BG29" s="812"/>
      <c r="BH29" s="812"/>
      <c r="BI29" s="812"/>
      <c r="BJ29" s="812"/>
      <c r="BK29" s="812"/>
      <c r="BL29" s="812"/>
      <c r="BM29" s="812"/>
      <c r="BN29" s="812"/>
      <c r="BO29" s="812"/>
      <c r="BP29" s="812"/>
      <c r="BQ29" s="812"/>
      <c r="BR29" s="812"/>
      <c r="BS29" s="812"/>
      <c r="BT29" s="812"/>
      <c r="BU29" s="812"/>
      <c r="BV29" s="812"/>
      <c r="BW29" s="812"/>
      <c r="BX29" s="812"/>
      <c r="BY29" s="812"/>
      <c r="BZ29" s="812"/>
      <c r="CA29" s="812"/>
      <c r="CB29" s="812"/>
      <c r="CC29" s="812"/>
      <c r="CD29" s="812"/>
      <c r="CE29" s="812"/>
      <c r="CF29" s="812"/>
      <c r="CG29" s="812"/>
      <c r="CH29" s="812"/>
      <c r="CI29" s="812"/>
      <c r="CJ29" s="812"/>
      <c r="CK29" s="812"/>
      <c r="CL29" s="812"/>
      <c r="CM29" s="812"/>
      <c r="CN29" s="812"/>
      <c r="CO29" s="812"/>
      <c r="CP29" s="812"/>
      <c r="CQ29" s="812"/>
      <c r="CR29" s="812"/>
      <c r="CS29" s="812"/>
      <c r="CT29" s="812"/>
      <c r="CU29" s="812"/>
      <c r="CV29" s="812"/>
      <c r="CW29" s="812"/>
      <c r="CX29" s="812"/>
      <c r="CY29" s="812"/>
      <c r="CZ29" s="812"/>
      <c r="DA29" s="812"/>
      <c r="DB29" s="812"/>
      <c r="DC29" s="812"/>
      <c r="DD29" s="812"/>
      <c r="DE29" s="812"/>
      <c r="DF29" s="812"/>
      <c r="DG29" s="812"/>
      <c r="DH29" s="812"/>
      <c r="DI29" s="812"/>
      <c r="DJ29" s="812"/>
      <c r="DK29" s="812"/>
      <c r="DL29" s="812"/>
      <c r="DM29" s="812"/>
      <c r="DN29" s="812"/>
      <c r="DO29" s="812"/>
      <c r="DP29" s="812"/>
      <c r="DQ29" s="812"/>
      <c r="DR29" s="812"/>
      <c r="DS29" s="812"/>
      <c r="DT29" s="812"/>
      <c r="DU29" s="812"/>
      <c r="DV29" s="812"/>
      <c r="DW29" s="812"/>
      <c r="DX29" s="812"/>
      <c r="DY29" s="812"/>
      <c r="DZ29" s="812"/>
      <c r="EA29" s="812"/>
      <c r="EB29" s="812"/>
      <c r="EC29" s="812"/>
      <c r="ED29" s="812"/>
      <c r="EE29" s="812"/>
      <c r="EF29" s="812"/>
      <c r="EG29" s="812"/>
      <c r="EH29" s="812"/>
      <c r="EI29" s="812"/>
      <c r="EJ29" s="812"/>
      <c r="EK29" s="812"/>
      <c r="EL29" s="812"/>
      <c r="EM29" s="812"/>
      <c r="EN29" s="812"/>
      <c r="EO29" s="812"/>
      <c r="EP29" s="812"/>
      <c r="EQ29" s="812"/>
      <c r="ER29" s="812"/>
      <c r="ES29" s="812"/>
      <c r="ET29" s="812"/>
      <c r="EU29" s="812"/>
      <c r="EV29" s="812"/>
      <c r="EW29" s="812"/>
      <c r="EX29" s="812"/>
      <c r="EY29" s="812"/>
      <c r="EZ29" s="812"/>
      <c r="FA29" s="812"/>
      <c r="FB29" s="812"/>
      <c r="FC29" s="812"/>
      <c r="FD29" s="812"/>
      <c r="FE29" s="812"/>
      <c r="FF29" s="812"/>
      <c r="FG29" s="812"/>
      <c r="FH29" s="812"/>
      <c r="FI29" s="812"/>
      <c r="FJ29" s="812"/>
      <c r="FK29" s="812"/>
      <c r="FL29" s="812"/>
      <c r="FM29" s="812"/>
      <c r="FN29" s="812"/>
      <c r="FO29" s="812"/>
      <c r="FP29" s="812"/>
      <c r="FQ29" s="812"/>
      <c r="FR29" s="812"/>
      <c r="FS29" s="812"/>
      <c r="FT29" s="812"/>
      <c r="FU29" s="812"/>
      <c r="FV29" s="812"/>
      <c r="FW29" s="812"/>
      <c r="FX29" s="812"/>
      <c r="FY29" s="812"/>
      <c r="FZ29" s="812"/>
      <c r="GA29" s="812"/>
      <c r="GB29" s="812"/>
    </row>
    <row r="30" spans="1:184" s="824" customFormat="1" ht="16.5" customHeight="1" x14ac:dyDescent="0.2">
      <c r="A30" s="823"/>
      <c r="B30" s="887" t="s">
        <v>1516</v>
      </c>
      <c r="C30" s="885"/>
      <c r="D30" s="885"/>
      <c r="E30" s="885"/>
      <c r="F30" s="885"/>
      <c r="G30" s="885"/>
      <c r="H30" s="886"/>
      <c r="I30" s="816"/>
      <c r="J30" s="812"/>
      <c r="K30" s="812"/>
      <c r="L30" s="812"/>
      <c r="M30" s="812"/>
      <c r="N30" s="812"/>
      <c r="O30" s="812"/>
      <c r="P30" s="812"/>
      <c r="Q30" s="812"/>
      <c r="R30" s="812"/>
      <c r="S30" s="812"/>
      <c r="T30" s="812"/>
      <c r="U30" s="812"/>
      <c r="V30" s="812"/>
      <c r="W30" s="812"/>
      <c r="X30" s="812"/>
      <c r="Y30" s="812"/>
      <c r="Z30" s="812"/>
      <c r="AA30" s="812"/>
      <c r="AB30" s="812"/>
      <c r="AC30" s="812"/>
      <c r="AD30" s="812"/>
      <c r="AE30" s="812"/>
      <c r="AF30" s="812"/>
      <c r="AG30" s="812"/>
      <c r="AH30" s="812"/>
      <c r="AI30" s="812"/>
      <c r="AJ30" s="812"/>
      <c r="AK30" s="812"/>
      <c r="AL30" s="812"/>
      <c r="AM30" s="812"/>
      <c r="AN30" s="812"/>
      <c r="AO30" s="812"/>
      <c r="AP30" s="812"/>
      <c r="AQ30" s="812"/>
      <c r="AR30" s="812"/>
      <c r="AS30" s="812"/>
      <c r="AT30" s="812"/>
      <c r="AU30" s="812"/>
      <c r="AV30" s="812"/>
      <c r="AW30" s="812"/>
      <c r="AX30" s="812"/>
      <c r="AY30" s="812"/>
      <c r="AZ30" s="812"/>
      <c r="BA30" s="812"/>
      <c r="BB30" s="812"/>
      <c r="BC30" s="812"/>
      <c r="BD30" s="812"/>
      <c r="BE30" s="812"/>
      <c r="BF30" s="812"/>
      <c r="BG30" s="812"/>
      <c r="BH30" s="812"/>
      <c r="BI30" s="812"/>
      <c r="BJ30" s="812"/>
      <c r="BK30" s="812"/>
      <c r="BL30" s="812"/>
      <c r="BM30" s="812"/>
      <c r="BN30" s="812"/>
      <c r="BO30" s="812"/>
      <c r="BP30" s="812"/>
      <c r="BQ30" s="812"/>
      <c r="BR30" s="812"/>
      <c r="BS30" s="812"/>
      <c r="BT30" s="812"/>
      <c r="BU30" s="812"/>
      <c r="BV30" s="812"/>
      <c r="BW30" s="812"/>
      <c r="BX30" s="812"/>
      <c r="BY30" s="812"/>
      <c r="BZ30" s="812"/>
      <c r="CA30" s="812"/>
      <c r="CB30" s="812"/>
      <c r="CC30" s="812"/>
      <c r="CD30" s="812"/>
      <c r="CE30" s="812"/>
      <c r="CF30" s="812"/>
      <c r="CG30" s="812"/>
      <c r="CH30" s="812"/>
      <c r="CI30" s="812"/>
      <c r="CJ30" s="812"/>
      <c r="CK30" s="812"/>
      <c r="CL30" s="812"/>
      <c r="CM30" s="812"/>
      <c r="CN30" s="812"/>
      <c r="CO30" s="812"/>
      <c r="CP30" s="812"/>
      <c r="CQ30" s="812"/>
      <c r="CR30" s="812"/>
      <c r="CS30" s="812"/>
      <c r="CT30" s="812"/>
      <c r="CU30" s="812"/>
      <c r="CV30" s="812"/>
      <c r="CW30" s="812"/>
      <c r="CX30" s="812"/>
      <c r="CY30" s="812"/>
      <c r="CZ30" s="812"/>
      <c r="DA30" s="812"/>
      <c r="DB30" s="812"/>
      <c r="DC30" s="812"/>
      <c r="DD30" s="812"/>
      <c r="DE30" s="812"/>
      <c r="DF30" s="812"/>
      <c r="DG30" s="812"/>
      <c r="DH30" s="812"/>
      <c r="DI30" s="812"/>
      <c r="DJ30" s="812"/>
      <c r="DK30" s="812"/>
      <c r="DL30" s="812"/>
      <c r="DM30" s="812"/>
      <c r="DN30" s="812"/>
      <c r="DO30" s="812"/>
      <c r="DP30" s="812"/>
      <c r="DQ30" s="812"/>
      <c r="DR30" s="812"/>
      <c r="DS30" s="812"/>
      <c r="DT30" s="812"/>
      <c r="DU30" s="812"/>
      <c r="DV30" s="812"/>
      <c r="DW30" s="812"/>
      <c r="DX30" s="812"/>
      <c r="DY30" s="812"/>
      <c r="DZ30" s="812"/>
      <c r="EA30" s="812"/>
      <c r="EB30" s="812"/>
      <c r="EC30" s="812"/>
      <c r="ED30" s="812"/>
      <c r="EE30" s="812"/>
      <c r="EF30" s="812"/>
      <c r="EG30" s="812"/>
      <c r="EH30" s="812"/>
      <c r="EI30" s="812"/>
      <c r="EJ30" s="812"/>
      <c r="EK30" s="812"/>
      <c r="EL30" s="812"/>
      <c r="EM30" s="812"/>
      <c r="EN30" s="812"/>
      <c r="EO30" s="812"/>
      <c r="EP30" s="812"/>
      <c r="EQ30" s="812"/>
      <c r="ER30" s="812"/>
      <c r="ES30" s="812"/>
      <c r="ET30" s="812"/>
      <c r="EU30" s="812"/>
      <c r="EV30" s="812"/>
      <c r="EW30" s="812"/>
      <c r="EX30" s="812"/>
      <c r="EY30" s="812"/>
      <c r="EZ30" s="812"/>
      <c r="FA30" s="812"/>
      <c r="FB30" s="812"/>
      <c r="FC30" s="812"/>
      <c r="FD30" s="812"/>
      <c r="FE30" s="812"/>
      <c r="FF30" s="812"/>
      <c r="FG30" s="812"/>
      <c r="FH30" s="812"/>
      <c r="FI30" s="812"/>
      <c r="FJ30" s="812"/>
      <c r="FK30" s="812"/>
      <c r="FL30" s="812"/>
      <c r="FM30" s="812"/>
      <c r="FN30" s="812"/>
      <c r="FO30" s="812"/>
      <c r="FP30" s="812"/>
      <c r="FQ30" s="812"/>
      <c r="FR30" s="812"/>
      <c r="FS30" s="812"/>
      <c r="FT30" s="812"/>
      <c r="FU30" s="812"/>
      <c r="FV30" s="812"/>
      <c r="FW30" s="812"/>
      <c r="FX30" s="812"/>
      <c r="FY30" s="812"/>
      <c r="FZ30" s="812"/>
      <c r="GA30" s="812"/>
      <c r="GB30" s="812"/>
    </row>
    <row r="31" spans="1:184" s="824" customFormat="1" ht="16.5" customHeight="1" x14ac:dyDescent="0.2">
      <c r="A31" s="823"/>
      <c r="B31" s="178"/>
      <c r="C31" s="869"/>
      <c r="D31" s="905"/>
      <c r="E31" s="840"/>
      <c r="F31" s="907"/>
      <c r="G31" s="910"/>
      <c r="H31" s="841" t="str">
        <f t="shared" ref="H31:H33" si="4">IF(B31="","",ROUND(B31*(D31+E31)*F31*G31,0))</f>
        <v/>
      </c>
      <c r="I31" s="816"/>
      <c r="J31" s="812"/>
      <c r="K31" s="812"/>
      <c r="L31" s="812"/>
      <c r="M31" s="812"/>
      <c r="N31" s="812"/>
      <c r="O31" s="812"/>
      <c r="P31" s="812"/>
      <c r="Q31" s="812"/>
      <c r="R31" s="812"/>
      <c r="S31" s="812"/>
      <c r="T31" s="812"/>
      <c r="U31" s="812"/>
      <c r="V31" s="812"/>
      <c r="W31" s="812"/>
      <c r="X31" s="812"/>
      <c r="Y31" s="812"/>
      <c r="Z31" s="812"/>
      <c r="AA31" s="812"/>
      <c r="AB31" s="812"/>
      <c r="AC31" s="812"/>
      <c r="AD31" s="812"/>
      <c r="AE31" s="812"/>
      <c r="AF31" s="812"/>
      <c r="AG31" s="812"/>
      <c r="AH31" s="812"/>
      <c r="AI31" s="812"/>
      <c r="AJ31" s="812"/>
      <c r="AK31" s="812"/>
      <c r="AL31" s="812"/>
      <c r="AM31" s="812"/>
      <c r="AN31" s="812"/>
      <c r="AO31" s="812"/>
      <c r="AP31" s="812"/>
      <c r="AQ31" s="812"/>
      <c r="AR31" s="812"/>
      <c r="AS31" s="812"/>
      <c r="AT31" s="812"/>
      <c r="AU31" s="812"/>
      <c r="AV31" s="812"/>
      <c r="AW31" s="812"/>
      <c r="AX31" s="812"/>
      <c r="AY31" s="812"/>
      <c r="AZ31" s="812"/>
      <c r="BA31" s="812"/>
      <c r="BB31" s="812"/>
      <c r="BC31" s="812"/>
      <c r="BD31" s="812"/>
      <c r="BE31" s="812"/>
      <c r="BF31" s="812"/>
      <c r="BG31" s="812"/>
      <c r="BH31" s="812"/>
      <c r="BI31" s="812"/>
      <c r="BJ31" s="812"/>
      <c r="BK31" s="812"/>
      <c r="BL31" s="812"/>
      <c r="BM31" s="812"/>
      <c r="BN31" s="812"/>
      <c r="BO31" s="812"/>
      <c r="BP31" s="812"/>
      <c r="BQ31" s="812"/>
      <c r="BR31" s="812"/>
      <c r="BS31" s="812"/>
      <c r="BT31" s="812"/>
      <c r="BU31" s="812"/>
      <c r="BV31" s="812"/>
      <c r="BW31" s="812"/>
      <c r="BX31" s="812"/>
      <c r="BY31" s="812"/>
      <c r="BZ31" s="812"/>
      <c r="CA31" s="812"/>
      <c r="CB31" s="812"/>
      <c r="CC31" s="812"/>
      <c r="CD31" s="812"/>
      <c r="CE31" s="812"/>
      <c r="CF31" s="812"/>
      <c r="CG31" s="812"/>
      <c r="CH31" s="812"/>
      <c r="CI31" s="812"/>
      <c r="CJ31" s="812"/>
      <c r="CK31" s="812"/>
      <c r="CL31" s="812"/>
      <c r="CM31" s="812"/>
      <c r="CN31" s="812"/>
      <c r="CO31" s="812"/>
      <c r="CP31" s="812"/>
      <c r="CQ31" s="812"/>
      <c r="CR31" s="812"/>
      <c r="CS31" s="812"/>
      <c r="CT31" s="812"/>
      <c r="CU31" s="812"/>
      <c r="CV31" s="812"/>
      <c r="CW31" s="812"/>
      <c r="CX31" s="812"/>
      <c r="CY31" s="812"/>
      <c r="CZ31" s="812"/>
      <c r="DA31" s="812"/>
      <c r="DB31" s="812"/>
      <c r="DC31" s="812"/>
      <c r="DD31" s="812"/>
      <c r="DE31" s="812"/>
      <c r="DF31" s="812"/>
      <c r="DG31" s="812"/>
      <c r="DH31" s="812"/>
      <c r="DI31" s="812"/>
      <c r="DJ31" s="812"/>
      <c r="DK31" s="812"/>
      <c r="DL31" s="812"/>
      <c r="DM31" s="812"/>
      <c r="DN31" s="812"/>
      <c r="DO31" s="812"/>
      <c r="DP31" s="812"/>
      <c r="DQ31" s="812"/>
      <c r="DR31" s="812"/>
      <c r="DS31" s="812"/>
      <c r="DT31" s="812"/>
      <c r="DU31" s="812"/>
      <c r="DV31" s="812"/>
      <c r="DW31" s="812"/>
      <c r="DX31" s="812"/>
      <c r="DY31" s="812"/>
      <c r="DZ31" s="812"/>
      <c r="EA31" s="812"/>
      <c r="EB31" s="812"/>
      <c r="EC31" s="812"/>
      <c r="ED31" s="812"/>
      <c r="EE31" s="812"/>
      <c r="EF31" s="812"/>
      <c r="EG31" s="812"/>
      <c r="EH31" s="812"/>
      <c r="EI31" s="812"/>
      <c r="EJ31" s="812"/>
      <c r="EK31" s="812"/>
      <c r="EL31" s="812"/>
      <c r="EM31" s="812"/>
      <c r="EN31" s="812"/>
      <c r="EO31" s="812"/>
      <c r="EP31" s="812"/>
      <c r="EQ31" s="812"/>
      <c r="ER31" s="812"/>
      <c r="ES31" s="812"/>
      <c r="ET31" s="812"/>
      <c r="EU31" s="812"/>
      <c r="EV31" s="812"/>
      <c r="EW31" s="812"/>
      <c r="EX31" s="812"/>
      <c r="EY31" s="812"/>
      <c r="EZ31" s="812"/>
      <c r="FA31" s="812"/>
      <c r="FB31" s="812"/>
      <c r="FC31" s="812"/>
      <c r="FD31" s="812"/>
      <c r="FE31" s="812"/>
      <c r="FF31" s="812"/>
      <c r="FG31" s="812"/>
      <c r="FH31" s="812"/>
      <c r="FI31" s="812"/>
      <c r="FJ31" s="812"/>
      <c r="FK31" s="812"/>
      <c r="FL31" s="812"/>
      <c r="FM31" s="812"/>
      <c r="FN31" s="812"/>
      <c r="FO31" s="812"/>
      <c r="FP31" s="812"/>
      <c r="FQ31" s="812"/>
      <c r="FR31" s="812"/>
      <c r="FS31" s="812"/>
      <c r="FT31" s="812"/>
      <c r="FU31" s="812"/>
      <c r="FV31" s="812"/>
      <c r="FW31" s="812"/>
      <c r="FX31" s="812"/>
      <c r="FY31" s="812"/>
      <c r="FZ31" s="812"/>
      <c r="GA31" s="812"/>
      <c r="GB31" s="812"/>
    </row>
    <row r="32" spans="1:184" s="824" customFormat="1" x14ac:dyDescent="0.2">
      <c r="A32" s="823"/>
      <c r="B32" s="178"/>
      <c r="C32" s="869"/>
      <c r="D32" s="840"/>
      <c r="E32" s="840"/>
      <c r="F32" s="220"/>
      <c r="G32" s="844"/>
      <c r="H32" s="841" t="str">
        <f t="shared" si="4"/>
        <v/>
      </c>
      <c r="I32" s="816"/>
      <c r="J32" s="812"/>
      <c r="K32" s="812"/>
      <c r="L32" s="812"/>
      <c r="M32" s="812"/>
      <c r="N32" s="812"/>
      <c r="O32" s="812"/>
      <c r="P32" s="812"/>
      <c r="Q32" s="812"/>
      <c r="R32" s="812"/>
      <c r="S32" s="812"/>
      <c r="T32" s="812"/>
      <c r="U32" s="812"/>
      <c r="V32" s="812"/>
      <c r="W32" s="812"/>
      <c r="X32" s="812"/>
      <c r="Y32" s="812"/>
      <c r="Z32" s="812"/>
      <c r="AA32" s="812"/>
      <c r="AB32" s="812"/>
      <c r="AC32" s="812"/>
      <c r="AD32" s="812"/>
      <c r="AE32" s="812"/>
      <c r="AF32" s="812"/>
      <c r="AG32" s="812"/>
      <c r="AH32" s="812"/>
      <c r="AI32" s="812"/>
      <c r="AJ32" s="812"/>
      <c r="AK32" s="812"/>
      <c r="AL32" s="812"/>
      <c r="AM32" s="812"/>
      <c r="AN32" s="812"/>
      <c r="AO32" s="812"/>
      <c r="AP32" s="812"/>
      <c r="AQ32" s="812"/>
      <c r="AR32" s="812"/>
      <c r="AS32" s="812"/>
      <c r="AT32" s="812"/>
      <c r="AU32" s="812"/>
      <c r="AV32" s="812"/>
      <c r="AW32" s="812"/>
      <c r="AX32" s="812"/>
      <c r="AY32" s="812"/>
      <c r="AZ32" s="812"/>
      <c r="BA32" s="812"/>
      <c r="BB32" s="812"/>
      <c r="BC32" s="812"/>
      <c r="BD32" s="812"/>
      <c r="BE32" s="812"/>
      <c r="BF32" s="812"/>
      <c r="BG32" s="812"/>
      <c r="BH32" s="812"/>
      <c r="BI32" s="812"/>
      <c r="BJ32" s="812"/>
      <c r="BK32" s="812"/>
      <c r="BL32" s="812"/>
      <c r="BM32" s="812"/>
      <c r="BN32" s="812"/>
      <c r="BO32" s="812"/>
      <c r="BP32" s="812"/>
      <c r="BQ32" s="812"/>
      <c r="BR32" s="812"/>
      <c r="BS32" s="812"/>
      <c r="BT32" s="812"/>
      <c r="BU32" s="812"/>
      <c r="BV32" s="812"/>
      <c r="BW32" s="812"/>
      <c r="BX32" s="812"/>
      <c r="BY32" s="812"/>
      <c r="BZ32" s="812"/>
      <c r="CA32" s="812"/>
      <c r="CB32" s="812"/>
      <c r="CC32" s="812"/>
      <c r="CD32" s="812"/>
      <c r="CE32" s="812"/>
      <c r="CF32" s="812"/>
      <c r="CG32" s="812"/>
      <c r="CH32" s="812"/>
      <c r="CI32" s="812"/>
      <c r="CJ32" s="812"/>
      <c r="CK32" s="812"/>
      <c r="CL32" s="812"/>
      <c r="CM32" s="812"/>
      <c r="CN32" s="812"/>
      <c r="CO32" s="812"/>
      <c r="CP32" s="812"/>
      <c r="CQ32" s="812"/>
      <c r="CR32" s="812"/>
      <c r="CS32" s="812"/>
      <c r="CT32" s="812"/>
      <c r="CU32" s="812"/>
      <c r="CV32" s="812"/>
      <c r="CW32" s="812"/>
      <c r="CX32" s="812"/>
      <c r="CY32" s="812"/>
      <c r="CZ32" s="812"/>
      <c r="DA32" s="812"/>
      <c r="DB32" s="812"/>
      <c r="DC32" s="812"/>
      <c r="DD32" s="812"/>
      <c r="DE32" s="812"/>
      <c r="DF32" s="812"/>
      <c r="DG32" s="812"/>
      <c r="DH32" s="812"/>
      <c r="DI32" s="812"/>
      <c r="DJ32" s="812"/>
      <c r="DK32" s="812"/>
      <c r="DL32" s="812"/>
      <c r="DM32" s="812"/>
      <c r="DN32" s="812"/>
      <c r="DO32" s="812"/>
      <c r="DP32" s="812"/>
      <c r="DQ32" s="812"/>
      <c r="DR32" s="812"/>
      <c r="DS32" s="812"/>
      <c r="DT32" s="812"/>
      <c r="DU32" s="812"/>
      <c r="DV32" s="812"/>
      <c r="DW32" s="812"/>
      <c r="DX32" s="812"/>
      <c r="DY32" s="812"/>
      <c r="DZ32" s="812"/>
      <c r="EA32" s="812"/>
      <c r="EB32" s="812"/>
      <c r="EC32" s="812"/>
      <c r="ED32" s="812"/>
      <c r="EE32" s="812"/>
      <c r="EF32" s="812"/>
      <c r="EG32" s="812"/>
      <c r="EH32" s="812"/>
      <c r="EI32" s="812"/>
      <c r="EJ32" s="812"/>
      <c r="EK32" s="812"/>
      <c r="EL32" s="812"/>
      <c r="EM32" s="812"/>
      <c r="EN32" s="812"/>
      <c r="EO32" s="812"/>
      <c r="EP32" s="812"/>
      <c r="EQ32" s="812"/>
      <c r="ER32" s="812"/>
      <c r="ES32" s="812"/>
      <c r="ET32" s="812"/>
      <c r="EU32" s="812"/>
      <c r="EV32" s="812"/>
      <c r="EW32" s="812"/>
      <c r="EX32" s="812"/>
      <c r="EY32" s="812"/>
      <c r="EZ32" s="812"/>
      <c r="FA32" s="812"/>
      <c r="FB32" s="812"/>
      <c r="FC32" s="812"/>
      <c r="FD32" s="812"/>
      <c r="FE32" s="812"/>
      <c r="FF32" s="812"/>
      <c r="FG32" s="812"/>
      <c r="FH32" s="812"/>
      <c r="FI32" s="812"/>
      <c r="FJ32" s="812"/>
      <c r="FK32" s="812"/>
      <c r="FL32" s="812"/>
      <c r="FM32" s="812"/>
      <c r="FN32" s="812"/>
      <c r="FO32" s="812"/>
      <c r="FP32" s="812"/>
      <c r="FQ32" s="812"/>
      <c r="FR32" s="812"/>
      <c r="FS32" s="812"/>
      <c r="FT32" s="812"/>
      <c r="FU32" s="812"/>
      <c r="FV32" s="812"/>
      <c r="FW32" s="812"/>
      <c r="FX32" s="812"/>
      <c r="FY32" s="812"/>
      <c r="FZ32" s="812"/>
      <c r="GA32" s="812"/>
      <c r="GB32" s="812"/>
    </row>
    <row r="33" spans="1:184" s="824" customFormat="1" x14ac:dyDescent="0.2">
      <c r="A33" s="823"/>
      <c r="B33" s="178"/>
      <c r="C33" s="869"/>
      <c r="D33" s="840"/>
      <c r="E33" s="840"/>
      <c r="F33" s="220"/>
      <c r="G33" s="844"/>
      <c r="H33" s="841" t="str">
        <f t="shared" si="4"/>
        <v/>
      </c>
      <c r="I33" s="816"/>
      <c r="J33" s="812"/>
      <c r="K33" s="812"/>
      <c r="L33" s="812"/>
      <c r="M33" s="812"/>
      <c r="N33" s="812"/>
      <c r="O33" s="812"/>
      <c r="P33" s="812"/>
      <c r="Q33" s="812"/>
      <c r="R33" s="812"/>
      <c r="S33" s="812"/>
      <c r="T33" s="812"/>
      <c r="U33" s="812"/>
      <c r="V33" s="812"/>
      <c r="W33" s="812"/>
      <c r="X33" s="812"/>
      <c r="Y33" s="812"/>
      <c r="Z33" s="812"/>
      <c r="AA33" s="812"/>
      <c r="AB33" s="812"/>
      <c r="AC33" s="812"/>
      <c r="AD33" s="812"/>
      <c r="AE33" s="812"/>
      <c r="AF33" s="812"/>
      <c r="AG33" s="812"/>
      <c r="AH33" s="812"/>
      <c r="AI33" s="812"/>
      <c r="AJ33" s="812"/>
      <c r="AK33" s="812"/>
      <c r="AL33" s="812"/>
      <c r="AM33" s="812"/>
      <c r="AN33" s="812"/>
      <c r="AO33" s="812"/>
      <c r="AP33" s="812"/>
      <c r="AQ33" s="812"/>
      <c r="AR33" s="812"/>
      <c r="AS33" s="812"/>
      <c r="AT33" s="812"/>
      <c r="AU33" s="812"/>
      <c r="AV33" s="812"/>
      <c r="AW33" s="812"/>
      <c r="AX33" s="812"/>
      <c r="AY33" s="812"/>
      <c r="AZ33" s="812"/>
      <c r="BA33" s="812"/>
      <c r="BB33" s="812"/>
      <c r="BC33" s="812"/>
      <c r="BD33" s="812"/>
      <c r="BE33" s="812"/>
      <c r="BF33" s="812"/>
      <c r="BG33" s="812"/>
      <c r="BH33" s="812"/>
      <c r="BI33" s="812"/>
      <c r="BJ33" s="812"/>
      <c r="BK33" s="812"/>
      <c r="BL33" s="812"/>
      <c r="BM33" s="812"/>
      <c r="BN33" s="812"/>
      <c r="BO33" s="812"/>
      <c r="BP33" s="812"/>
      <c r="BQ33" s="812"/>
      <c r="BR33" s="812"/>
      <c r="BS33" s="812"/>
      <c r="BT33" s="812"/>
      <c r="BU33" s="812"/>
      <c r="BV33" s="812"/>
      <c r="BW33" s="812"/>
      <c r="BX33" s="812"/>
      <c r="BY33" s="812"/>
      <c r="BZ33" s="812"/>
      <c r="CA33" s="812"/>
      <c r="CB33" s="812"/>
      <c r="CC33" s="812"/>
      <c r="CD33" s="812"/>
      <c r="CE33" s="812"/>
      <c r="CF33" s="812"/>
      <c r="CG33" s="812"/>
      <c r="CH33" s="812"/>
      <c r="CI33" s="812"/>
      <c r="CJ33" s="812"/>
      <c r="CK33" s="812"/>
      <c r="CL33" s="812"/>
      <c r="CM33" s="812"/>
      <c r="CN33" s="812"/>
      <c r="CO33" s="812"/>
      <c r="CP33" s="812"/>
      <c r="CQ33" s="812"/>
      <c r="CR33" s="812"/>
      <c r="CS33" s="812"/>
      <c r="CT33" s="812"/>
      <c r="CU33" s="812"/>
      <c r="CV33" s="812"/>
      <c r="CW33" s="812"/>
      <c r="CX33" s="812"/>
      <c r="CY33" s="812"/>
      <c r="CZ33" s="812"/>
      <c r="DA33" s="812"/>
      <c r="DB33" s="812"/>
      <c r="DC33" s="812"/>
      <c r="DD33" s="812"/>
      <c r="DE33" s="812"/>
      <c r="DF33" s="812"/>
      <c r="DG33" s="812"/>
      <c r="DH33" s="812"/>
      <c r="DI33" s="812"/>
      <c r="DJ33" s="812"/>
      <c r="DK33" s="812"/>
      <c r="DL33" s="812"/>
      <c r="DM33" s="812"/>
      <c r="DN33" s="812"/>
      <c r="DO33" s="812"/>
      <c r="DP33" s="812"/>
      <c r="DQ33" s="812"/>
      <c r="DR33" s="812"/>
      <c r="DS33" s="812"/>
      <c r="DT33" s="812"/>
      <c r="DU33" s="812"/>
      <c r="DV33" s="812"/>
      <c r="DW33" s="812"/>
      <c r="DX33" s="812"/>
      <c r="DY33" s="812"/>
      <c r="DZ33" s="812"/>
      <c r="EA33" s="812"/>
      <c r="EB33" s="812"/>
      <c r="EC33" s="812"/>
      <c r="ED33" s="812"/>
      <c r="EE33" s="812"/>
      <c r="EF33" s="812"/>
      <c r="EG33" s="812"/>
      <c r="EH33" s="812"/>
      <c r="EI33" s="812"/>
      <c r="EJ33" s="812"/>
      <c r="EK33" s="812"/>
      <c r="EL33" s="812"/>
      <c r="EM33" s="812"/>
      <c r="EN33" s="812"/>
      <c r="EO33" s="812"/>
      <c r="EP33" s="812"/>
      <c r="EQ33" s="812"/>
      <c r="ER33" s="812"/>
      <c r="ES33" s="812"/>
      <c r="ET33" s="812"/>
      <c r="EU33" s="812"/>
      <c r="EV33" s="812"/>
      <c r="EW33" s="812"/>
      <c r="EX33" s="812"/>
      <c r="EY33" s="812"/>
      <c r="EZ33" s="812"/>
      <c r="FA33" s="812"/>
      <c r="FB33" s="812"/>
      <c r="FC33" s="812"/>
      <c r="FD33" s="812"/>
      <c r="FE33" s="812"/>
      <c r="FF33" s="812"/>
      <c r="FG33" s="812"/>
      <c r="FH33" s="812"/>
      <c r="FI33" s="812"/>
      <c r="FJ33" s="812"/>
      <c r="FK33" s="812"/>
      <c r="FL33" s="812"/>
      <c r="FM33" s="812"/>
      <c r="FN33" s="812"/>
      <c r="FO33" s="812"/>
      <c r="FP33" s="812"/>
      <c r="FQ33" s="812"/>
      <c r="FR33" s="812"/>
      <c r="FS33" s="812"/>
      <c r="FT33" s="812"/>
      <c r="FU33" s="812"/>
      <c r="FV33" s="812"/>
      <c r="FW33" s="812"/>
      <c r="FX33" s="812"/>
      <c r="FY33" s="812"/>
      <c r="FZ33" s="812"/>
      <c r="GA33" s="812"/>
      <c r="GB33" s="812"/>
    </row>
    <row r="34" spans="1:184" s="824" customFormat="1" x14ac:dyDescent="0.25">
      <c r="A34" s="823"/>
      <c r="B34" s="1111" t="s">
        <v>1517</v>
      </c>
      <c r="C34" s="1112"/>
      <c r="D34" s="1112"/>
      <c r="E34" s="1112"/>
      <c r="F34" s="1112"/>
      <c r="G34" s="1113"/>
      <c r="H34" s="828">
        <f>+SUM(H16:H22)+SUM(H24:H25)+SUM(H27:H29)+SUM(H31:H33)</f>
        <v>296236578</v>
      </c>
      <c r="I34" s="850"/>
      <c r="J34" s="812"/>
      <c r="K34" s="812"/>
      <c r="L34" s="812"/>
      <c r="M34" s="812"/>
      <c r="N34" s="812"/>
      <c r="O34" s="812"/>
      <c r="P34" s="812"/>
      <c r="Q34" s="812"/>
      <c r="R34" s="812"/>
      <c r="S34" s="812"/>
      <c r="T34" s="812"/>
      <c r="U34" s="812"/>
      <c r="V34" s="812"/>
      <c r="W34" s="812"/>
      <c r="X34" s="812"/>
      <c r="Y34" s="812"/>
      <c r="Z34" s="812"/>
      <c r="AA34" s="812"/>
      <c r="AB34" s="812"/>
      <c r="AC34" s="812"/>
      <c r="AD34" s="812"/>
      <c r="AE34" s="812"/>
      <c r="AF34" s="812"/>
      <c r="AG34" s="812"/>
      <c r="AH34" s="812"/>
      <c r="AI34" s="812"/>
      <c r="AJ34" s="812"/>
      <c r="AK34" s="812"/>
      <c r="AL34" s="812"/>
      <c r="AM34" s="812"/>
      <c r="AN34" s="812"/>
      <c r="AO34" s="812"/>
      <c r="AP34" s="812"/>
      <c r="AQ34" s="812"/>
      <c r="AR34" s="812"/>
      <c r="AS34" s="812"/>
      <c r="AT34" s="812"/>
      <c r="AU34" s="812"/>
      <c r="AV34" s="812"/>
      <c r="AW34" s="812"/>
      <c r="AX34" s="812"/>
      <c r="AY34" s="812"/>
      <c r="AZ34" s="812"/>
      <c r="BA34" s="812"/>
      <c r="BB34" s="812"/>
      <c r="BC34" s="812"/>
      <c r="BD34" s="812"/>
      <c r="BE34" s="812"/>
      <c r="BF34" s="812"/>
      <c r="BG34" s="812"/>
      <c r="BH34" s="812"/>
      <c r="BI34" s="812"/>
      <c r="BJ34" s="812"/>
      <c r="BK34" s="812"/>
      <c r="BL34" s="812"/>
      <c r="BM34" s="812"/>
      <c r="BN34" s="812"/>
      <c r="BO34" s="812"/>
      <c r="BP34" s="812"/>
      <c r="BQ34" s="812"/>
      <c r="BR34" s="812"/>
      <c r="BS34" s="812"/>
      <c r="BT34" s="812"/>
      <c r="BU34" s="812"/>
      <c r="BV34" s="812"/>
      <c r="BW34" s="812"/>
      <c r="BX34" s="812"/>
      <c r="BY34" s="812"/>
      <c r="BZ34" s="812"/>
      <c r="CA34" s="812"/>
      <c r="CB34" s="812"/>
      <c r="CC34" s="812"/>
      <c r="CD34" s="812"/>
      <c r="CE34" s="812"/>
      <c r="CF34" s="812"/>
      <c r="CG34" s="812"/>
      <c r="CH34" s="812"/>
      <c r="CI34" s="812"/>
      <c r="CJ34" s="812"/>
      <c r="CK34" s="812"/>
      <c r="CL34" s="812"/>
      <c r="CM34" s="812"/>
      <c r="CN34" s="812"/>
      <c r="CO34" s="812"/>
      <c r="CP34" s="812"/>
      <c r="CQ34" s="812"/>
      <c r="CR34" s="812"/>
      <c r="CS34" s="812"/>
      <c r="CT34" s="812"/>
      <c r="CU34" s="812"/>
      <c r="CV34" s="812"/>
      <c r="CW34" s="812"/>
      <c r="CX34" s="812"/>
      <c r="CY34" s="812"/>
      <c r="CZ34" s="812"/>
      <c r="DA34" s="812"/>
      <c r="DB34" s="812"/>
      <c r="DC34" s="812"/>
      <c r="DD34" s="812"/>
      <c r="DE34" s="812"/>
      <c r="DF34" s="812"/>
      <c r="DG34" s="812"/>
      <c r="DH34" s="812"/>
      <c r="DI34" s="812"/>
      <c r="DJ34" s="812"/>
      <c r="DK34" s="812"/>
      <c r="DL34" s="812"/>
      <c r="DM34" s="812"/>
      <c r="DN34" s="812"/>
      <c r="DO34" s="812"/>
      <c r="DP34" s="812"/>
      <c r="DQ34" s="812"/>
      <c r="DR34" s="812"/>
      <c r="DS34" s="812"/>
      <c r="DT34" s="812"/>
      <c r="DU34" s="812"/>
      <c r="DV34" s="812"/>
      <c r="DW34" s="812"/>
      <c r="DX34" s="812"/>
      <c r="DY34" s="812"/>
      <c r="DZ34" s="812"/>
      <c r="EA34" s="812"/>
      <c r="EB34" s="812"/>
      <c r="EC34" s="812"/>
      <c r="ED34" s="812"/>
      <c r="EE34" s="812"/>
      <c r="EF34" s="812"/>
      <c r="EG34" s="812"/>
      <c r="EH34" s="812"/>
      <c r="EI34" s="812"/>
      <c r="EJ34" s="812"/>
      <c r="EK34" s="812"/>
      <c r="EL34" s="812"/>
      <c r="EM34" s="812"/>
      <c r="EN34" s="812"/>
      <c r="EO34" s="812"/>
      <c r="EP34" s="812"/>
      <c r="EQ34" s="812"/>
      <c r="ER34" s="812"/>
      <c r="ES34" s="812"/>
      <c r="ET34" s="812"/>
      <c r="EU34" s="812"/>
      <c r="EV34" s="812"/>
      <c r="EW34" s="812"/>
      <c r="EX34" s="812"/>
      <c r="EY34" s="812"/>
      <c r="EZ34" s="812"/>
      <c r="FA34" s="812"/>
      <c r="FB34" s="812"/>
      <c r="FC34" s="812"/>
      <c r="FD34" s="812"/>
      <c r="FE34" s="812"/>
      <c r="FF34" s="812"/>
      <c r="FG34" s="812"/>
      <c r="FH34" s="812"/>
      <c r="FI34" s="812"/>
      <c r="FJ34" s="812"/>
      <c r="FK34" s="812"/>
      <c r="FL34" s="812"/>
      <c r="FM34" s="812"/>
      <c r="FN34" s="812"/>
      <c r="FO34" s="812"/>
      <c r="FP34" s="812"/>
      <c r="FQ34" s="812"/>
      <c r="FR34" s="812"/>
      <c r="FS34" s="812"/>
      <c r="FT34" s="812"/>
      <c r="FU34" s="812"/>
      <c r="FV34" s="812"/>
      <c r="FW34" s="812"/>
      <c r="FX34" s="812"/>
      <c r="FY34" s="812"/>
      <c r="FZ34" s="812"/>
      <c r="GA34" s="812"/>
      <c r="GB34" s="812"/>
    </row>
    <row r="35" spans="1:184" s="824" customFormat="1" x14ac:dyDescent="0.2">
      <c r="A35" s="823"/>
      <c r="B35" s="1111" t="s">
        <v>1518</v>
      </c>
      <c r="C35" s="1112"/>
      <c r="D35" s="1112"/>
      <c r="E35" s="1112"/>
      <c r="F35" s="1112"/>
      <c r="G35" s="1113"/>
      <c r="H35" s="872">
        <v>2.11</v>
      </c>
      <c r="I35" s="842" t="s">
        <v>1489</v>
      </c>
      <c r="J35" s="812"/>
      <c r="K35" s="812"/>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2"/>
      <c r="BE35" s="812"/>
      <c r="BF35" s="812"/>
      <c r="BG35" s="812"/>
      <c r="BH35" s="812"/>
      <c r="BI35" s="812"/>
      <c r="BJ35" s="812"/>
      <c r="BK35" s="812"/>
      <c r="BL35" s="812"/>
      <c r="BM35" s="812"/>
      <c r="BN35" s="812"/>
      <c r="BO35" s="812"/>
      <c r="BP35" s="812"/>
      <c r="BQ35" s="812"/>
      <c r="BR35" s="812"/>
      <c r="BS35" s="812"/>
      <c r="BT35" s="812"/>
      <c r="BU35" s="812"/>
      <c r="BV35" s="812"/>
      <c r="BW35" s="812"/>
      <c r="BX35" s="812"/>
      <c r="BY35" s="812"/>
      <c r="BZ35" s="812"/>
      <c r="CA35" s="812"/>
      <c r="CB35" s="812"/>
      <c r="CC35" s="812"/>
      <c r="CD35" s="812"/>
      <c r="CE35" s="812"/>
      <c r="CF35" s="812"/>
      <c r="CG35" s="812"/>
      <c r="CH35" s="812"/>
      <c r="CI35" s="812"/>
      <c r="CJ35" s="812"/>
      <c r="CK35" s="812"/>
      <c r="CL35" s="812"/>
      <c r="CM35" s="812"/>
      <c r="CN35" s="812"/>
      <c r="CO35" s="812"/>
      <c r="CP35" s="812"/>
      <c r="CQ35" s="812"/>
      <c r="CR35" s="812"/>
      <c r="CS35" s="812"/>
      <c r="CT35" s="812"/>
      <c r="CU35" s="812"/>
      <c r="CV35" s="812"/>
      <c r="CW35" s="812"/>
      <c r="CX35" s="812"/>
      <c r="CY35" s="812"/>
      <c r="CZ35" s="812"/>
      <c r="DA35" s="812"/>
      <c r="DB35" s="812"/>
      <c r="DC35" s="812"/>
      <c r="DD35" s="812"/>
      <c r="DE35" s="812"/>
      <c r="DF35" s="812"/>
      <c r="DG35" s="812"/>
      <c r="DH35" s="812"/>
      <c r="DI35" s="812"/>
      <c r="DJ35" s="812"/>
      <c r="DK35" s="812"/>
      <c r="DL35" s="812"/>
      <c r="DM35" s="812"/>
      <c r="DN35" s="812"/>
      <c r="DO35" s="812"/>
      <c r="DP35" s="812"/>
      <c r="DQ35" s="812"/>
      <c r="DR35" s="812"/>
      <c r="DS35" s="812"/>
      <c r="DT35" s="812"/>
      <c r="DU35" s="812"/>
      <c r="DV35" s="812"/>
      <c r="DW35" s="812"/>
      <c r="DX35" s="812"/>
      <c r="DY35" s="812"/>
      <c r="DZ35" s="812"/>
      <c r="EA35" s="812"/>
      <c r="EB35" s="812"/>
      <c r="EC35" s="812"/>
      <c r="ED35" s="812"/>
      <c r="EE35" s="812"/>
      <c r="EF35" s="812"/>
      <c r="EG35" s="812"/>
      <c r="EH35" s="812"/>
      <c r="EI35" s="812"/>
      <c r="EJ35" s="812"/>
      <c r="EK35" s="812"/>
      <c r="EL35" s="812"/>
      <c r="EM35" s="812"/>
      <c r="EN35" s="812"/>
      <c r="EO35" s="812"/>
      <c r="EP35" s="812"/>
      <c r="EQ35" s="812"/>
      <c r="ER35" s="812"/>
      <c r="ES35" s="812"/>
      <c r="ET35" s="812"/>
      <c r="EU35" s="812"/>
      <c r="EV35" s="812"/>
      <c r="EW35" s="812"/>
      <c r="EX35" s="812"/>
      <c r="EY35" s="812"/>
      <c r="EZ35" s="812"/>
      <c r="FA35" s="812"/>
      <c r="FB35" s="812"/>
      <c r="FC35" s="812"/>
      <c r="FD35" s="812"/>
      <c r="FE35" s="812"/>
      <c r="FF35" s="812"/>
      <c r="FG35" s="812"/>
      <c r="FH35" s="812"/>
      <c r="FI35" s="812"/>
      <c r="FJ35" s="812"/>
      <c r="FK35" s="812"/>
      <c r="FL35" s="812"/>
      <c r="FM35" s="812"/>
      <c r="FN35" s="812"/>
      <c r="FO35" s="812"/>
      <c r="FP35" s="812"/>
      <c r="FQ35" s="812"/>
      <c r="FR35" s="812"/>
      <c r="FS35" s="812"/>
      <c r="FT35" s="812"/>
      <c r="FU35" s="812"/>
      <c r="FV35" s="812"/>
      <c r="FW35" s="812"/>
      <c r="FX35" s="812"/>
      <c r="FY35" s="812"/>
      <c r="FZ35" s="812"/>
      <c r="GA35" s="812"/>
      <c r="GB35" s="812"/>
    </row>
    <row r="36" spans="1:184" s="824" customFormat="1" ht="17.25" thickBot="1" x14ac:dyDescent="0.25">
      <c r="A36" s="823"/>
      <c r="B36" s="1114" t="s">
        <v>1519</v>
      </c>
      <c r="C36" s="1115"/>
      <c r="D36" s="1115"/>
      <c r="E36" s="1115"/>
      <c r="F36" s="1115"/>
      <c r="G36" s="1116"/>
      <c r="H36" s="829">
        <f>ROUND(H34*H35,0)</f>
        <v>625059180</v>
      </c>
      <c r="I36" s="816"/>
      <c r="J36" s="812"/>
      <c r="K36" s="812"/>
      <c r="L36" s="812"/>
      <c r="M36" s="812"/>
      <c r="N36" s="812"/>
      <c r="O36" s="812"/>
      <c r="P36" s="812"/>
      <c r="Q36" s="812"/>
      <c r="R36" s="812"/>
      <c r="S36" s="812"/>
      <c r="T36" s="812"/>
      <c r="U36" s="812"/>
      <c r="V36" s="812"/>
      <c r="W36" s="812"/>
      <c r="X36" s="812"/>
      <c r="Y36" s="812"/>
      <c r="Z36" s="812"/>
      <c r="AA36" s="812"/>
      <c r="AB36" s="812"/>
      <c r="AC36" s="812"/>
      <c r="AD36" s="812"/>
      <c r="AE36" s="812"/>
      <c r="AF36" s="812"/>
      <c r="AG36" s="812"/>
      <c r="AH36" s="812"/>
      <c r="AI36" s="812"/>
      <c r="AJ36" s="812"/>
      <c r="AK36" s="812"/>
      <c r="AL36" s="812"/>
      <c r="AM36" s="812"/>
      <c r="AN36" s="812"/>
      <c r="AO36" s="812"/>
      <c r="AP36" s="812"/>
      <c r="AQ36" s="812"/>
      <c r="AR36" s="812"/>
      <c r="AS36" s="812"/>
      <c r="AT36" s="812"/>
      <c r="AU36" s="812"/>
      <c r="AV36" s="812"/>
      <c r="AW36" s="812"/>
      <c r="AX36" s="812"/>
      <c r="AY36" s="812"/>
      <c r="AZ36" s="812"/>
      <c r="BA36" s="812"/>
      <c r="BB36" s="812"/>
      <c r="BC36" s="812"/>
      <c r="BD36" s="812"/>
      <c r="BE36" s="812"/>
      <c r="BF36" s="812"/>
      <c r="BG36" s="812"/>
      <c r="BH36" s="812"/>
      <c r="BI36" s="812"/>
      <c r="BJ36" s="812"/>
      <c r="BK36" s="812"/>
      <c r="BL36" s="812"/>
      <c r="BM36" s="812"/>
      <c r="BN36" s="812"/>
      <c r="BO36" s="812"/>
      <c r="BP36" s="812"/>
      <c r="BQ36" s="812"/>
      <c r="BR36" s="812"/>
      <c r="BS36" s="812"/>
      <c r="BT36" s="812"/>
      <c r="BU36" s="812"/>
      <c r="BV36" s="812"/>
      <c r="BW36" s="812"/>
      <c r="BX36" s="812"/>
      <c r="BY36" s="812"/>
      <c r="BZ36" s="812"/>
      <c r="CA36" s="812"/>
      <c r="CB36" s="812"/>
      <c r="CC36" s="812"/>
      <c r="CD36" s="812"/>
      <c r="CE36" s="812"/>
      <c r="CF36" s="812"/>
      <c r="CG36" s="812"/>
      <c r="CH36" s="812"/>
      <c r="CI36" s="812"/>
      <c r="CJ36" s="812"/>
      <c r="CK36" s="812"/>
      <c r="CL36" s="812"/>
      <c r="CM36" s="812"/>
      <c r="CN36" s="812"/>
      <c r="CO36" s="812"/>
      <c r="CP36" s="812"/>
      <c r="CQ36" s="812"/>
      <c r="CR36" s="812"/>
      <c r="CS36" s="812"/>
      <c r="CT36" s="812"/>
      <c r="CU36" s="812"/>
      <c r="CV36" s="812"/>
      <c r="CW36" s="812"/>
      <c r="CX36" s="812"/>
      <c r="CY36" s="812"/>
      <c r="CZ36" s="812"/>
      <c r="DA36" s="812"/>
      <c r="DB36" s="812"/>
      <c r="DC36" s="812"/>
      <c r="DD36" s="812"/>
      <c r="DE36" s="812"/>
      <c r="DF36" s="812"/>
      <c r="DG36" s="812"/>
      <c r="DH36" s="812"/>
      <c r="DI36" s="812"/>
      <c r="DJ36" s="812"/>
      <c r="DK36" s="812"/>
      <c r="DL36" s="812"/>
      <c r="DM36" s="812"/>
      <c r="DN36" s="812"/>
      <c r="DO36" s="812"/>
      <c r="DP36" s="812"/>
      <c r="DQ36" s="812"/>
      <c r="DR36" s="812"/>
      <c r="DS36" s="812"/>
      <c r="DT36" s="812"/>
      <c r="DU36" s="812"/>
      <c r="DV36" s="812"/>
      <c r="DW36" s="812"/>
      <c r="DX36" s="812"/>
      <c r="DY36" s="812"/>
      <c r="DZ36" s="812"/>
      <c r="EA36" s="812"/>
      <c r="EB36" s="812"/>
      <c r="EC36" s="812"/>
      <c r="ED36" s="812"/>
      <c r="EE36" s="812"/>
      <c r="EF36" s="812"/>
      <c r="EG36" s="812"/>
      <c r="EH36" s="812"/>
      <c r="EI36" s="812"/>
      <c r="EJ36" s="812"/>
      <c r="EK36" s="812"/>
      <c r="EL36" s="812"/>
      <c r="EM36" s="812"/>
      <c r="EN36" s="812"/>
      <c r="EO36" s="812"/>
      <c r="EP36" s="812"/>
      <c r="EQ36" s="812"/>
      <c r="ER36" s="812"/>
      <c r="ES36" s="812"/>
      <c r="ET36" s="812"/>
      <c r="EU36" s="812"/>
      <c r="EV36" s="812"/>
      <c r="EW36" s="812"/>
      <c r="EX36" s="812"/>
      <c r="EY36" s="812"/>
      <c r="EZ36" s="812"/>
      <c r="FA36" s="812"/>
      <c r="FB36" s="812"/>
      <c r="FC36" s="812"/>
      <c r="FD36" s="812"/>
      <c r="FE36" s="812"/>
      <c r="FF36" s="812"/>
      <c r="FG36" s="812"/>
      <c r="FH36" s="812"/>
      <c r="FI36" s="812"/>
      <c r="FJ36" s="812"/>
      <c r="FK36" s="812"/>
      <c r="FL36" s="812"/>
      <c r="FM36" s="812"/>
      <c r="FN36" s="812"/>
      <c r="FO36" s="812"/>
      <c r="FP36" s="812"/>
      <c r="FQ36" s="812"/>
      <c r="FR36" s="812"/>
      <c r="FS36" s="812"/>
      <c r="FT36" s="812"/>
      <c r="FU36" s="812"/>
      <c r="FV36" s="812"/>
      <c r="FW36" s="812"/>
      <c r="FX36" s="812"/>
      <c r="FY36" s="812"/>
      <c r="FZ36" s="812"/>
      <c r="GA36" s="812"/>
      <c r="GB36" s="812"/>
    </row>
    <row r="37" spans="1:184" s="824" customFormat="1" ht="12.6" customHeight="1" x14ac:dyDescent="0.2">
      <c r="A37" s="823"/>
      <c r="B37" s="1063" t="s">
        <v>46</v>
      </c>
      <c r="C37" s="1065" t="s">
        <v>1520</v>
      </c>
      <c r="D37" s="1065" t="s">
        <v>1521</v>
      </c>
      <c r="E37" s="1061" t="s">
        <v>1522</v>
      </c>
      <c r="F37" s="1061" t="s">
        <v>1498</v>
      </c>
      <c r="G37" s="1061" t="s">
        <v>1523</v>
      </c>
      <c r="H37" s="1090" t="s">
        <v>1524</v>
      </c>
      <c r="I37" s="816"/>
      <c r="J37" s="812"/>
      <c r="K37" s="812"/>
      <c r="L37" s="812"/>
      <c r="M37" s="812"/>
      <c r="N37" s="812"/>
      <c r="O37" s="812"/>
      <c r="P37" s="812"/>
      <c r="Q37" s="812"/>
      <c r="R37" s="812"/>
      <c r="S37" s="812"/>
      <c r="T37" s="812"/>
      <c r="U37" s="812"/>
      <c r="V37" s="812"/>
      <c r="W37" s="812"/>
      <c r="X37" s="812"/>
      <c r="Y37" s="812"/>
      <c r="Z37" s="812"/>
      <c r="AA37" s="812"/>
      <c r="AB37" s="812"/>
      <c r="AC37" s="812"/>
      <c r="AD37" s="812"/>
      <c r="AE37" s="812"/>
      <c r="AF37" s="812"/>
      <c r="AG37" s="812"/>
      <c r="AH37" s="812"/>
      <c r="AI37" s="812"/>
      <c r="AJ37" s="812"/>
      <c r="AK37" s="812"/>
      <c r="AL37" s="812"/>
      <c r="AM37" s="812"/>
      <c r="AN37" s="812"/>
      <c r="AO37" s="812"/>
      <c r="AP37" s="812"/>
      <c r="AQ37" s="812"/>
      <c r="AR37" s="812"/>
      <c r="AS37" s="812"/>
      <c r="AT37" s="812"/>
      <c r="AU37" s="812"/>
      <c r="AV37" s="812"/>
      <c r="AW37" s="812"/>
      <c r="AX37" s="812"/>
      <c r="AY37" s="812"/>
      <c r="AZ37" s="812"/>
      <c r="BA37" s="812"/>
      <c r="BB37" s="812"/>
      <c r="BC37" s="812"/>
      <c r="BD37" s="812"/>
      <c r="BE37" s="812"/>
      <c r="BF37" s="812"/>
      <c r="BG37" s="812"/>
      <c r="BH37" s="812"/>
      <c r="BI37" s="812"/>
      <c r="BJ37" s="812"/>
      <c r="BK37" s="812"/>
      <c r="BL37" s="812"/>
      <c r="BM37" s="812"/>
      <c r="BN37" s="812"/>
      <c r="BO37" s="812"/>
      <c r="BP37" s="812"/>
      <c r="BQ37" s="812"/>
      <c r="BR37" s="812"/>
      <c r="BS37" s="812"/>
      <c r="BT37" s="812"/>
      <c r="BU37" s="812"/>
      <c r="BV37" s="812"/>
      <c r="BW37" s="812"/>
      <c r="BX37" s="812"/>
      <c r="BY37" s="812"/>
      <c r="BZ37" s="812"/>
      <c r="CA37" s="812"/>
      <c r="CB37" s="812"/>
      <c r="CC37" s="812"/>
      <c r="CD37" s="812"/>
      <c r="CE37" s="812"/>
      <c r="CF37" s="812"/>
      <c r="CG37" s="812"/>
      <c r="CH37" s="812"/>
      <c r="CI37" s="812"/>
      <c r="CJ37" s="812"/>
      <c r="CK37" s="812"/>
      <c r="CL37" s="812"/>
      <c r="CM37" s="812"/>
      <c r="CN37" s="812"/>
      <c r="CO37" s="812"/>
      <c r="CP37" s="812"/>
      <c r="CQ37" s="812"/>
      <c r="CR37" s="812"/>
      <c r="CS37" s="812"/>
      <c r="CT37" s="812"/>
      <c r="CU37" s="812"/>
      <c r="CV37" s="812"/>
      <c r="CW37" s="812"/>
      <c r="CX37" s="812"/>
      <c r="CY37" s="812"/>
      <c r="CZ37" s="812"/>
      <c r="DA37" s="812"/>
      <c r="DB37" s="812"/>
      <c r="DC37" s="812"/>
      <c r="DD37" s="812"/>
      <c r="DE37" s="812"/>
      <c r="DF37" s="812"/>
      <c r="DG37" s="812"/>
      <c r="DH37" s="812"/>
      <c r="DI37" s="812"/>
      <c r="DJ37" s="812"/>
      <c r="DK37" s="812"/>
      <c r="DL37" s="812"/>
      <c r="DM37" s="812"/>
      <c r="DN37" s="812"/>
      <c r="DO37" s="812"/>
      <c r="DP37" s="812"/>
      <c r="DQ37" s="812"/>
      <c r="DR37" s="812"/>
      <c r="DS37" s="812"/>
      <c r="DT37" s="812"/>
      <c r="DU37" s="812"/>
      <c r="DV37" s="812"/>
      <c r="DW37" s="812"/>
      <c r="DX37" s="812"/>
      <c r="DY37" s="812"/>
      <c r="DZ37" s="812"/>
      <c r="EA37" s="812"/>
      <c r="EB37" s="812"/>
      <c r="EC37" s="812"/>
      <c r="ED37" s="812"/>
      <c r="EE37" s="812"/>
      <c r="EF37" s="812"/>
      <c r="EG37" s="812"/>
      <c r="EH37" s="812"/>
      <c r="EI37" s="812"/>
      <c r="EJ37" s="812"/>
      <c r="EK37" s="812"/>
      <c r="EL37" s="812"/>
      <c r="EM37" s="812"/>
      <c r="EN37" s="812"/>
      <c r="EO37" s="812"/>
      <c r="EP37" s="812"/>
      <c r="EQ37" s="812"/>
      <c r="ER37" s="812"/>
      <c r="ES37" s="812"/>
      <c r="ET37" s="812"/>
      <c r="EU37" s="812"/>
      <c r="EV37" s="812"/>
      <c r="EW37" s="812"/>
      <c r="EX37" s="812"/>
      <c r="EY37" s="812"/>
      <c r="EZ37" s="812"/>
      <c r="FA37" s="812"/>
      <c r="FB37" s="812"/>
      <c r="FC37" s="812"/>
      <c r="FD37" s="812"/>
      <c r="FE37" s="812"/>
      <c r="FF37" s="812"/>
      <c r="FG37" s="812"/>
      <c r="FH37" s="812"/>
      <c r="FI37" s="812"/>
      <c r="FJ37" s="812"/>
      <c r="FK37" s="812"/>
      <c r="FL37" s="812"/>
      <c r="FM37" s="812"/>
      <c r="FN37" s="812"/>
      <c r="FO37" s="812"/>
      <c r="FP37" s="812"/>
      <c r="FQ37" s="812"/>
      <c r="FR37" s="812"/>
      <c r="FS37" s="812"/>
      <c r="FT37" s="812"/>
      <c r="FU37" s="812"/>
      <c r="FV37" s="812"/>
      <c r="FW37" s="812"/>
      <c r="FX37" s="812"/>
      <c r="FY37" s="812"/>
      <c r="FZ37" s="812"/>
      <c r="GA37" s="812"/>
      <c r="GB37" s="812"/>
    </row>
    <row r="38" spans="1:184" s="824" customFormat="1" ht="12" customHeight="1" x14ac:dyDescent="0.2">
      <c r="A38" s="823"/>
      <c r="B38" s="1064"/>
      <c r="C38" s="1066"/>
      <c r="D38" s="1066"/>
      <c r="E38" s="1062" t="s">
        <v>1525</v>
      </c>
      <c r="F38" s="1062" t="s">
        <v>1503</v>
      </c>
      <c r="G38" s="1062" t="s">
        <v>1504</v>
      </c>
      <c r="H38" s="1086" t="s">
        <v>1505</v>
      </c>
      <c r="I38" s="816"/>
      <c r="J38" s="812"/>
      <c r="K38" s="812"/>
      <c r="L38" s="812"/>
      <c r="M38" s="812"/>
      <c r="N38" s="812"/>
      <c r="O38" s="812"/>
      <c r="P38" s="812"/>
      <c r="Q38" s="812"/>
      <c r="R38" s="812"/>
      <c r="S38" s="812"/>
      <c r="T38" s="812"/>
      <c r="U38" s="812"/>
      <c r="V38" s="812"/>
      <c r="W38" s="812"/>
      <c r="X38" s="812"/>
      <c r="Y38" s="812"/>
      <c r="Z38" s="812"/>
      <c r="AA38" s="812"/>
      <c r="AB38" s="812"/>
      <c r="AC38" s="812"/>
      <c r="AD38" s="812"/>
      <c r="AE38" s="812"/>
      <c r="AF38" s="812"/>
      <c r="AG38" s="812"/>
      <c r="AH38" s="812"/>
      <c r="AI38" s="812"/>
      <c r="AJ38" s="812"/>
      <c r="AK38" s="812"/>
      <c r="AL38" s="812"/>
      <c r="AM38" s="812"/>
      <c r="AN38" s="812"/>
      <c r="AO38" s="812"/>
      <c r="AP38" s="812"/>
      <c r="AQ38" s="812"/>
      <c r="AR38" s="812"/>
      <c r="AS38" s="812"/>
      <c r="AT38" s="812"/>
      <c r="AU38" s="812"/>
      <c r="AV38" s="812"/>
      <c r="AW38" s="812"/>
      <c r="AX38" s="812"/>
      <c r="AY38" s="812"/>
      <c r="AZ38" s="812"/>
      <c r="BA38" s="812"/>
      <c r="BB38" s="812"/>
      <c r="BC38" s="812"/>
      <c r="BD38" s="812"/>
      <c r="BE38" s="812"/>
      <c r="BF38" s="812"/>
      <c r="BG38" s="812"/>
      <c r="BH38" s="812"/>
      <c r="BI38" s="812"/>
      <c r="BJ38" s="812"/>
      <c r="BK38" s="812"/>
      <c r="BL38" s="812"/>
      <c r="BM38" s="812"/>
      <c r="BN38" s="812"/>
      <c r="BO38" s="812"/>
      <c r="BP38" s="812"/>
      <c r="BQ38" s="812"/>
      <c r="BR38" s="812"/>
      <c r="BS38" s="812"/>
      <c r="BT38" s="812"/>
      <c r="BU38" s="812"/>
      <c r="BV38" s="812"/>
      <c r="BW38" s="812"/>
      <c r="BX38" s="812"/>
      <c r="BY38" s="812"/>
      <c r="BZ38" s="812"/>
      <c r="CA38" s="812"/>
      <c r="CB38" s="812"/>
      <c r="CC38" s="812"/>
      <c r="CD38" s="812"/>
      <c r="CE38" s="812"/>
      <c r="CF38" s="812"/>
      <c r="CG38" s="812"/>
      <c r="CH38" s="812"/>
      <c r="CI38" s="812"/>
      <c r="CJ38" s="812"/>
      <c r="CK38" s="812"/>
      <c r="CL38" s="812"/>
      <c r="CM38" s="812"/>
      <c r="CN38" s="812"/>
      <c r="CO38" s="812"/>
      <c r="CP38" s="812"/>
      <c r="CQ38" s="812"/>
      <c r="CR38" s="812"/>
      <c r="CS38" s="812"/>
      <c r="CT38" s="812"/>
      <c r="CU38" s="812"/>
      <c r="CV38" s="812"/>
      <c r="CW38" s="812"/>
      <c r="CX38" s="812"/>
      <c r="CY38" s="812"/>
      <c r="CZ38" s="812"/>
      <c r="DA38" s="812"/>
      <c r="DB38" s="812"/>
      <c r="DC38" s="812"/>
      <c r="DD38" s="812"/>
      <c r="DE38" s="812"/>
      <c r="DF38" s="812"/>
      <c r="DG38" s="812"/>
      <c r="DH38" s="812"/>
      <c r="DI38" s="812"/>
      <c r="DJ38" s="812"/>
      <c r="DK38" s="812"/>
      <c r="DL38" s="812"/>
      <c r="DM38" s="812"/>
      <c r="DN38" s="812"/>
      <c r="DO38" s="812"/>
      <c r="DP38" s="812"/>
      <c r="DQ38" s="812"/>
      <c r="DR38" s="812"/>
      <c r="DS38" s="812"/>
      <c r="DT38" s="812"/>
      <c r="DU38" s="812"/>
      <c r="DV38" s="812"/>
      <c r="DW38" s="812"/>
      <c r="DX38" s="812"/>
      <c r="DY38" s="812"/>
      <c r="DZ38" s="812"/>
      <c r="EA38" s="812"/>
      <c r="EB38" s="812"/>
      <c r="EC38" s="812"/>
      <c r="ED38" s="812"/>
      <c r="EE38" s="812"/>
      <c r="EF38" s="812"/>
      <c r="EG38" s="812"/>
      <c r="EH38" s="812"/>
      <c r="EI38" s="812"/>
      <c r="EJ38" s="812"/>
      <c r="EK38" s="812"/>
      <c r="EL38" s="812"/>
      <c r="EM38" s="812"/>
      <c r="EN38" s="812"/>
      <c r="EO38" s="812"/>
      <c r="EP38" s="812"/>
      <c r="EQ38" s="812"/>
      <c r="ER38" s="812"/>
      <c r="ES38" s="812"/>
      <c r="ET38" s="812"/>
      <c r="EU38" s="812"/>
      <c r="EV38" s="812"/>
      <c r="EW38" s="812"/>
      <c r="EX38" s="812"/>
      <c r="EY38" s="812"/>
      <c r="EZ38" s="812"/>
      <c r="FA38" s="812"/>
      <c r="FB38" s="812"/>
      <c r="FC38" s="812"/>
      <c r="FD38" s="812"/>
      <c r="FE38" s="812"/>
      <c r="FF38" s="812"/>
      <c r="FG38" s="812"/>
      <c r="FH38" s="812"/>
      <c r="FI38" s="812"/>
      <c r="FJ38" s="812"/>
      <c r="FK38" s="812"/>
      <c r="FL38" s="812"/>
      <c r="FM38" s="812"/>
      <c r="FN38" s="812"/>
      <c r="FO38" s="812"/>
      <c r="FP38" s="812"/>
      <c r="FQ38" s="812"/>
      <c r="FR38" s="812"/>
      <c r="FS38" s="812"/>
      <c r="FT38" s="812"/>
      <c r="FU38" s="812"/>
      <c r="FV38" s="812"/>
      <c r="FW38" s="812"/>
      <c r="FX38" s="812"/>
      <c r="FY38" s="812"/>
      <c r="FZ38" s="812"/>
      <c r="GA38" s="812"/>
      <c r="GB38" s="812"/>
    </row>
    <row r="39" spans="1:184" s="824" customFormat="1" ht="17.25" thickBot="1" x14ac:dyDescent="0.25">
      <c r="A39" s="823"/>
      <c r="B39" s="825" t="s">
        <v>1526</v>
      </c>
      <c r="C39" s="1067"/>
      <c r="D39" s="1067"/>
      <c r="E39" s="826" t="s">
        <v>1527</v>
      </c>
      <c r="F39" s="826" t="s">
        <v>1528</v>
      </c>
      <c r="G39" s="826" t="s">
        <v>1529</v>
      </c>
      <c r="H39" s="827" t="s">
        <v>1530</v>
      </c>
      <c r="I39" s="816"/>
      <c r="J39" s="812"/>
      <c r="K39" s="812"/>
      <c r="L39" s="812"/>
      <c r="M39" s="812"/>
      <c r="N39" s="812"/>
      <c r="O39" s="812"/>
      <c r="P39" s="812"/>
      <c r="Q39" s="812"/>
      <c r="R39" s="812"/>
      <c r="S39" s="812"/>
      <c r="T39" s="812"/>
      <c r="U39" s="812"/>
      <c r="V39" s="812"/>
      <c r="W39" s="812"/>
      <c r="X39" s="812"/>
      <c r="Y39" s="812"/>
      <c r="Z39" s="812"/>
      <c r="AA39" s="812"/>
      <c r="AB39" s="812"/>
      <c r="AC39" s="812"/>
      <c r="AD39" s="812"/>
      <c r="AE39" s="812"/>
      <c r="AF39" s="812"/>
      <c r="AG39" s="812"/>
      <c r="AH39" s="812"/>
      <c r="AI39" s="812"/>
      <c r="AJ39" s="812"/>
      <c r="AK39" s="812"/>
      <c r="AL39" s="812"/>
      <c r="AM39" s="812"/>
      <c r="AN39" s="812"/>
      <c r="AO39" s="812"/>
      <c r="AP39" s="812"/>
      <c r="AQ39" s="812"/>
      <c r="AR39" s="812"/>
      <c r="AS39" s="812"/>
      <c r="AT39" s="812"/>
      <c r="AU39" s="812"/>
      <c r="AV39" s="812"/>
      <c r="AW39" s="812"/>
      <c r="AX39" s="812"/>
      <c r="AY39" s="812"/>
      <c r="AZ39" s="812"/>
      <c r="BA39" s="812"/>
      <c r="BB39" s="812"/>
      <c r="BC39" s="812"/>
      <c r="BD39" s="812"/>
      <c r="BE39" s="812"/>
      <c r="BF39" s="812"/>
      <c r="BG39" s="812"/>
      <c r="BH39" s="812"/>
      <c r="BI39" s="812"/>
      <c r="BJ39" s="812"/>
      <c r="BK39" s="812"/>
      <c r="BL39" s="812"/>
      <c r="BM39" s="812"/>
      <c r="BN39" s="812"/>
      <c r="BO39" s="812"/>
      <c r="BP39" s="812"/>
      <c r="BQ39" s="812"/>
      <c r="BR39" s="812"/>
      <c r="BS39" s="812"/>
      <c r="BT39" s="812"/>
      <c r="BU39" s="812"/>
      <c r="BV39" s="812"/>
      <c r="BW39" s="812"/>
      <c r="BX39" s="812"/>
      <c r="BY39" s="812"/>
      <c r="BZ39" s="812"/>
      <c r="CA39" s="812"/>
      <c r="CB39" s="812"/>
      <c r="CC39" s="812"/>
      <c r="CD39" s="812"/>
      <c r="CE39" s="812"/>
      <c r="CF39" s="812"/>
      <c r="CG39" s="812"/>
      <c r="CH39" s="812"/>
      <c r="CI39" s="812"/>
      <c r="CJ39" s="812"/>
      <c r="CK39" s="812"/>
      <c r="CL39" s="812"/>
      <c r="CM39" s="812"/>
      <c r="CN39" s="812"/>
      <c r="CO39" s="812"/>
      <c r="CP39" s="812"/>
      <c r="CQ39" s="812"/>
      <c r="CR39" s="812"/>
      <c r="CS39" s="812"/>
      <c r="CT39" s="812"/>
      <c r="CU39" s="812"/>
      <c r="CV39" s="812"/>
      <c r="CW39" s="812"/>
      <c r="CX39" s="812"/>
      <c r="CY39" s="812"/>
      <c r="CZ39" s="812"/>
      <c r="DA39" s="812"/>
      <c r="DB39" s="812"/>
      <c r="DC39" s="812"/>
      <c r="DD39" s="812"/>
      <c r="DE39" s="812"/>
      <c r="DF39" s="812"/>
      <c r="DG39" s="812"/>
      <c r="DH39" s="812"/>
      <c r="DI39" s="812"/>
      <c r="DJ39" s="812"/>
      <c r="DK39" s="812"/>
      <c r="DL39" s="812"/>
      <c r="DM39" s="812"/>
      <c r="DN39" s="812"/>
      <c r="DO39" s="812"/>
      <c r="DP39" s="812"/>
      <c r="DQ39" s="812"/>
      <c r="DR39" s="812"/>
      <c r="DS39" s="812"/>
      <c r="DT39" s="812"/>
      <c r="DU39" s="812"/>
      <c r="DV39" s="812"/>
      <c r="DW39" s="812"/>
      <c r="DX39" s="812"/>
      <c r="DY39" s="812"/>
      <c r="DZ39" s="812"/>
      <c r="EA39" s="812"/>
      <c r="EB39" s="812"/>
      <c r="EC39" s="812"/>
      <c r="ED39" s="812"/>
      <c r="EE39" s="812"/>
      <c r="EF39" s="812"/>
      <c r="EG39" s="812"/>
      <c r="EH39" s="812"/>
      <c r="EI39" s="812"/>
      <c r="EJ39" s="812"/>
      <c r="EK39" s="812"/>
      <c r="EL39" s="812"/>
      <c r="EM39" s="812"/>
      <c r="EN39" s="812"/>
      <c r="EO39" s="812"/>
      <c r="EP39" s="812"/>
      <c r="EQ39" s="812"/>
      <c r="ER39" s="812"/>
      <c r="ES39" s="812"/>
      <c r="ET39" s="812"/>
      <c r="EU39" s="812"/>
      <c r="EV39" s="812"/>
      <c r="EW39" s="812"/>
      <c r="EX39" s="812"/>
      <c r="EY39" s="812"/>
      <c r="EZ39" s="812"/>
      <c r="FA39" s="812"/>
      <c r="FB39" s="812"/>
      <c r="FC39" s="812"/>
      <c r="FD39" s="812"/>
      <c r="FE39" s="812"/>
      <c r="FF39" s="812"/>
      <c r="FG39" s="812"/>
      <c r="FH39" s="812"/>
      <c r="FI39" s="812"/>
      <c r="FJ39" s="812"/>
      <c r="FK39" s="812"/>
      <c r="FL39" s="812"/>
      <c r="FM39" s="812"/>
      <c r="FN39" s="812"/>
      <c r="FO39" s="812"/>
      <c r="FP39" s="812"/>
      <c r="FQ39" s="812"/>
      <c r="FR39" s="812"/>
      <c r="FS39" s="812"/>
      <c r="FT39" s="812"/>
      <c r="FU39" s="812"/>
      <c r="FV39" s="812"/>
      <c r="FW39" s="812"/>
      <c r="FX39" s="812"/>
      <c r="FY39" s="812"/>
      <c r="FZ39" s="812"/>
      <c r="GA39" s="812"/>
      <c r="GB39" s="812"/>
    </row>
    <row r="40" spans="1:184" s="824" customFormat="1" ht="21.6" customHeight="1" x14ac:dyDescent="0.2">
      <c r="A40" s="823"/>
      <c r="B40" s="1074" t="s">
        <v>1531</v>
      </c>
      <c r="C40" s="1075"/>
      <c r="D40" s="1075"/>
      <c r="E40" s="1075"/>
      <c r="F40" s="1075"/>
      <c r="G40" s="1075"/>
      <c r="H40" s="1076"/>
      <c r="I40" s="816"/>
      <c r="J40" s="812"/>
      <c r="K40" s="812"/>
      <c r="L40" s="812"/>
      <c r="M40" s="812"/>
      <c r="N40" s="812"/>
      <c r="O40" s="812"/>
      <c r="P40" s="812"/>
      <c r="Q40" s="812"/>
      <c r="R40" s="812"/>
      <c r="S40" s="812"/>
      <c r="T40" s="812"/>
      <c r="U40" s="812"/>
      <c r="V40" s="812"/>
      <c r="W40" s="812"/>
      <c r="X40" s="812"/>
      <c r="Y40" s="812"/>
      <c r="Z40" s="812"/>
      <c r="AA40" s="812"/>
      <c r="AB40" s="812"/>
      <c r="AC40" s="812"/>
      <c r="AD40" s="812"/>
      <c r="AE40" s="812"/>
      <c r="AF40" s="812"/>
      <c r="AG40" s="812"/>
      <c r="AH40" s="812"/>
      <c r="AI40" s="812"/>
      <c r="AJ40" s="812"/>
      <c r="AK40" s="812"/>
      <c r="AL40" s="812"/>
      <c r="AM40" s="812"/>
      <c r="AN40" s="812"/>
      <c r="AO40" s="812"/>
      <c r="AP40" s="812"/>
      <c r="AQ40" s="812"/>
      <c r="AR40" s="812"/>
      <c r="AS40" s="812"/>
      <c r="AT40" s="812"/>
      <c r="AU40" s="812"/>
      <c r="AV40" s="812"/>
      <c r="AW40" s="812"/>
      <c r="AX40" s="812"/>
      <c r="AY40" s="812"/>
      <c r="AZ40" s="812"/>
      <c r="BA40" s="812"/>
      <c r="BB40" s="812"/>
      <c r="BC40" s="812"/>
      <c r="BD40" s="812"/>
      <c r="BE40" s="812"/>
      <c r="BF40" s="812"/>
      <c r="BG40" s="812"/>
      <c r="BH40" s="812"/>
      <c r="BI40" s="812"/>
      <c r="BJ40" s="812"/>
      <c r="BK40" s="812"/>
      <c r="BL40" s="812"/>
      <c r="BM40" s="812"/>
      <c r="BN40" s="812"/>
      <c r="BO40" s="812"/>
      <c r="BP40" s="812"/>
      <c r="BQ40" s="812"/>
      <c r="BR40" s="812"/>
      <c r="BS40" s="812"/>
      <c r="BT40" s="812"/>
      <c r="BU40" s="812"/>
      <c r="BV40" s="812"/>
      <c r="BW40" s="812"/>
      <c r="BX40" s="812"/>
      <c r="BY40" s="812"/>
      <c r="BZ40" s="812"/>
      <c r="CA40" s="812"/>
      <c r="CB40" s="812"/>
      <c r="CC40" s="812"/>
      <c r="CD40" s="812"/>
      <c r="CE40" s="812"/>
      <c r="CF40" s="812"/>
      <c r="CG40" s="812"/>
      <c r="CH40" s="812"/>
      <c r="CI40" s="812"/>
      <c r="CJ40" s="812"/>
      <c r="CK40" s="812"/>
      <c r="CL40" s="812"/>
      <c r="CM40" s="812"/>
      <c r="CN40" s="812"/>
      <c r="CO40" s="812"/>
      <c r="CP40" s="812"/>
      <c r="CQ40" s="812"/>
      <c r="CR40" s="812"/>
      <c r="CS40" s="812"/>
      <c r="CT40" s="812"/>
      <c r="CU40" s="812"/>
      <c r="CV40" s="812"/>
      <c r="CW40" s="812"/>
      <c r="CX40" s="812"/>
      <c r="CY40" s="812"/>
      <c r="CZ40" s="812"/>
      <c r="DA40" s="812"/>
      <c r="DB40" s="812"/>
      <c r="DC40" s="812"/>
      <c r="DD40" s="812"/>
      <c r="DE40" s="812"/>
      <c r="DF40" s="812"/>
      <c r="DG40" s="812"/>
      <c r="DH40" s="812"/>
      <c r="DI40" s="812"/>
      <c r="DJ40" s="812"/>
      <c r="DK40" s="812"/>
      <c r="DL40" s="812"/>
      <c r="DM40" s="812"/>
      <c r="DN40" s="812"/>
      <c r="DO40" s="812"/>
      <c r="DP40" s="812"/>
      <c r="DQ40" s="812"/>
      <c r="DR40" s="812"/>
      <c r="DS40" s="812"/>
      <c r="DT40" s="812"/>
      <c r="DU40" s="812"/>
      <c r="DV40" s="812"/>
      <c r="DW40" s="812"/>
      <c r="DX40" s="812"/>
      <c r="DY40" s="812"/>
      <c r="DZ40" s="812"/>
      <c r="EA40" s="812"/>
      <c r="EB40" s="812"/>
      <c r="EC40" s="812"/>
      <c r="ED40" s="812"/>
      <c r="EE40" s="812"/>
      <c r="EF40" s="812"/>
      <c r="EG40" s="812"/>
      <c r="EH40" s="812"/>
      <c r="EI40" s="812"/>
      <c r="EJ40" s="812"/>
      <c r="EK40" s="812"/>
      <c r="EL40" s="812"/>
      <c r="EM40" s="812"/>
      <c r="EN40" s="812"/>
      <c r="EO40" s="812"/>
      <c r="EP40" s="812"/>
      <c r="EQ40" s="812"/>
      <c r="ER40" s="812"/>
      <c r="ES40" s="812"/>
      <c r="ET40" s="812"/>
      <c r="EU40" s="812"/>
      <c r="EV40" s="812"/>
      <c r="EW40" s="812"/>
      <c r="EX40" s="812"/>
      <c r="EY40" s="812"/>
      <c r="EZ40" s="812"/>
      <c r="FA40" s="812"/>
      <c r="FB40" s="812"/>
      <c r="FC40" s="812"/>
      <c r="FD40" s="812"/>
      <c r="FE40" s="812"/>
      <c r="FF40" s="812"/>
      <c r="FG40" s="812"/>
      <c r="FH40" s="812"/>
      <c r="FI40" s="812"/>
      <c r="FJ40" s="812"/>
      <c r="FK40" s="812"/>
      <c r="FL40" s="812"/>
      <c r="FM40" s="812"/>
      <c r="FN40" s="812"/>
      <c r="FO40" s="812"/>
      <c r="FP40" s="812"/>
      <c r="FQ40" s="812"/>
      <c r="FR40" s="812"/>
      <c r="FS40" s="812"/>
      <c r="FT40" s="812"/>
      <c r="FU40" s="812"/>
      <c r="FV40" s="812"/>
      <c r="FW40" s="812"/>
      <c r="FX40" s="812"/>
      <c r="FY40" s="812"/>
      <c r="FZ40" s="812"/>
      <c r="GA40" s="812"/>
      <c r="GB40" s="812"/>
    </row>
    <row r="41" spans="1:184" s="824" customFormat="1" x14ac:dyDescent="0.2">
      <c r="A41" s="823"/>
      <c r="B41" s="1077" t="s">
        <v>1532</v>
      </c>
      <c r="C41" s="1078"/>
      <c r="D41" s="1078"/>
      <c r="E41" s="1078"/>
      <c r="F41" s="1078"/>
      <c r="G41" s="1078"/>
      <c r="H41" s="1079"/>
      <c r="I41" s="816"/>
      <c r="J41" s="812"/>
      <c r="K41" s="812"/>
      <c r="L41" s="812"/>
      <c r="M41" s="812"/>
      <c r="N41" s="812"/>
      <c r="O41" s="812"/>
      <c r="P41" s="812"/>
      <c r="Q41" s="812"/>
      <c r="R41" s="812"/>
      <c r="S41" s="812"/>
      <c r="T41" s="812"/>
      <c r="U41" s="812"/>
      <c r="V41" s="812"/>
      <c r="W41" s="812"/>
      <c r="X41" s="812"/>
      <c r="Y41" s="812"/>
      <c r="Z41" s="812"/>
      <c r="AA41" s="812"/>
      <c r="AB41" s="812"/>
      <c r="AC41" s="812"/>
      <c r="AD41" s="812"/>
      <c r="AE41" s="812"/>
      <c r="AF41" s="812"/>
      <c r="AG41" s="812"/>
      <c r="AH41" s="812"/>
      <c r="AI41" s="812"/>
      <c r="AJ41" s="812"/>
      <c r="AK41" s="812"/>
      <c r="AL41" s="812"/>
      <c r="AM41" s="812"/>
      <c r="AN41" s="812"/>
      <c r="AO41" s="812"/>
      <c r="AP41" s="812"/>
      <c r="AQ41" s="812"/>
      <c r="AR41" s="812"/>
      <c r="AS41" s="812"/>
      <c r="AT41" s="812"/>
      <c r="AU41" s="812"/>
      <c r="AV41" s="812"/>
      <c r="AW41" s="812"/>
      <c r="AX41" s="812"/>
      <c r="AY41" s="812"/>
      <c r="AZ41" s="812"/>
      <c r="BA41" s="812"/>
      <c r="BB41" s="812"/>
      <c r="BC41" s="812"/>
      <c r="BD41" s="812"/>
      <c r="BE41" s="812"/>
      <c r="BF41" s="812"/>
      <c r="BG41" s="812"/>
      <c r="BH41" s="812"/>
      <c r="BI41" s="812"/>
      <c r="BJ41" s="812"/>
      <c r="BK41" s="812"/>
      <c r="BL41" s="812"/>
      <c r="BM41" s="812"/>
      <c r="BN41" s="812"/>
      <c r="BO41" s="812"/>
      <c r="BP41" s="812"/>
      <c r="BQ41" s="812"/>
      <c r="BR41" s="812"/>
      <c r="BS41" s="812"/>
      <c r="BT41" s="812"/>
      <c r="BU41" s="812"/>
      <c r="BV41" s="812"/>
      <c r="BW41" s="812"/>
      <c r="BX41" s="812"/>
      <c r="BY41" s="812"/>
      <c r="BZ41" s="812"/>
      <c r="CA41" s="812"/>
      <c r="CB41" s="812"/>
      <c r="CC41" s="812"/>
      <c r="CD41" s="812"/>
      <c r="CE41" s="812"/>
      <c r="CF41" s="812"/>
      <c r="CG41" s="812"/>
      <c r="CH41" s="812"/>
      <c r="CI41" s="812"/>
      <c r="CJ41" s="812"/>
      <c r="CK41" s="812"/>
      <c r="CL41" s="812"/>
      <c r="CM41" s="812"/>
      <c r="CN41" s="812"/>
      <c r="CO41" s="812"/>
      <c r="CP41" s="812"/>
      <c r="CQ41" s="812"/>
      <c r="CR41" s="812"/>
      <c r="CS41" s="812"/>
      <c r="CT41" s="812"/>
      <c r="CU41" s="812"/>
      <c r="CV41" s="812"/>
      <c r="CW41" s="812"/>
      <c r="CX41" s="812"/>
      <c r="CY41" s="812"/>
      <c r="CZ41" s="812"/>
      <c r="DA41" s="812"/>
      <c r="DB41" s="812"/>
      <c r="DC41" s="812"/>
      <c r="DD41" s="812"/>
      <c r="DE41" s="812"/>
      <c r="DF41" s="812"/>
      <c r="DG41" s="812"/>
      <c r="DH41" s="812"/>
      <c r="DI41" s="812"/>
      <c r="DJ41" s="812"/>
      <c r="DK41" s="812"/>
      <c r="DL41" s="812"/>
      <c r="DM41" s="812"/>
      <c r="DN41" s="812"/>
      <c r="DO41" s="812"/>
      <c r="DP41" s="812"/>
      <c r="DQ41" s="812"/>
      <c r="DR41" s="812"/>
      <c r="DS41" s="812"/>
      <c r="DT41" s="812"/>
      <c r="DU41" s="812"/>
      <c r="DV41" s="812"/>
      <c r="DW41" s="812"/>
      <c r="DX41" s="812"/>
      <c r="DY41" s="812"/>
      <c r="DZ41" s="812"/>
      <c r="EA41" s="812"/>
      <c r="EB41" s="812"/>
      <c r="EC41" s="812"/>
      <c r="ED41" s="812"/>
      <c r="EE41" s="812"/>
      <c r="EF41" s="812"/>
      <c r="EG41" s="812"/>
      <c r="EH41" s="812"/>
      <c r="EI41" s="812"/>
      <c r="EJ41" s="812"/>
      <c r="EK41" s="812"/>
      <c r="EL41" s="812"/>
      <c r="EM41" s="812"/>
      <c r="EN41" s="812"/>
      <c r="EO41" s="812"/>
      <c r="EP41" s="812"/>
      <c r="EQ41" s="812"/>
      <c r="ER41" s="812"/>
      <c r="ES41" s="812"/>
      <c r="ET41" s="812"/>
      <c r="EU41" s="812"/>
      <c r="EV41" s="812"/>
      <c r="EW41" s="812"/>
      <c r="EX41" s="812"/>
      <c r="EY41" s="812"/>
      <c r="EZ41" s="812"/>
      <c r="FA41" s="812"/>
      <c r="FB41" s="812"/>
      <c r="FC41" s="812"/>
      <c r="FD41" s="812"/>
      <c r="FE41" s="812"/>
      <c r="FF41" s="812"/>
      <c r="FG41" s="812"/>
      <c r="FH41" s="812"/>
      <c r="FI41" s="812"/>
      <c r="FJ41" s="812"/>
      <c r="FK41" s="812"/>
      <c r="FL41" s="812"/>
      <c r="FM41" s="812"/>
      <c r="FN41" s="812"/>
      <c r="FO41" s="812"/>
      <c r="FP41" s="812"/>
      <c r="FQ41" s="812"/>
      <c r="FR41" s="812"/>
      <c r="FS41" s="812"/>
      <c r="FT41" s="812"/>
      <c r="FU41" s="812"/>
      <c r="FV41" s="812"/>
      <c r="FW41" s="812"/>
      <c r="FX41" s="812"/>
      <c r="FY41" s="812"/>
      <c r="FZ41" s="812"/>
      <c r="GA41" s="812"/>
      <c r="GB41" s="812"/>
    </row>
    <row r="42" spans="1:184" s="824" customFormat="1" ht="26.25" customHeight="1" x14ac:dyDescent="0.2">
      <c r="A42" s="823"/>
      <c r="B42" s="178">
        <v>1</v>
      </c>
      <c r="C42" s="904" t="s">
        <v>1484</v>
      </c>
      <c r="D42" s="840"/>
      <c r="E42" s="913">
        <v>3829000</v>
      </c>
      <c r="F42" s="220">
        <v>0.05</v>
      </c>
      <c r="G42" s="844">
        <v>6</v>
      </c>
      <c r="H42" s="841">
        <f>IF(B42="","",ROUND(B42*E42*F42*G42,0))</f>
        <v>1148700</v>
      </c>
      <c r="I42" s="816"/>
      <c r="J42" s="812"/>
      <c r="K42" s="812"/>
      <c r="L42" s="812"/>
      <c r="M42" s="812"/>
      <c r="N42" s="812"/>
      <c r="O42" s="812"/>
      <c r="P42" s="812"/>
      <c r="Q42" s="812"/>
      <c r="R42" s="812"/>
      <c r="S42" s="812"/>
      <c r="T42" s="812"/>
      <c r="U42" s="812"/>
      <c r="V42" s="812"/>
      <c r="W42" s="812"/>
      <c r="X42" s="812"/>
      <c r="Y42" s="812"/>
      <c r="Z42" s="812"/>
      <c r="AA42" s="812"/>
      <c r="AB42" s="812"/>
      <c r="AC42" s="812"/>
      <c r="AD42" s="812"/>
      <c r="AE42" s="812"/>
      <c r="AF42" s="812"/>
      <c r="AG42" s="812"/>
      <c r="AH42" s="812"/>
      <c r="AI42" s="812"/>
      <c r="AJ42" s="812"/>
      <c r="AK42" s="812"/>
      <c r="AL42" s="812"/>
      <c r="AM42" s="812"/>
      <c r="AN42" s="812"/>
      <c r="AO42" s="812"/>
      <c r="AP42" s="812"/>
      <c r="AQ42" s="812"/>
      <c r="AR42" s="812"/>
      <c r="AS42" s="812"/>
      <c r="AT42" s="812"/>
      <c r="AU42" s="812"/>
      <c r="AV42" s="812"/>
      <c r="AW42" s="812"/>
      <c r="AX42" s="812"/>
      <c r="AY42" s="812"/>
      <c r="AZ42" s="812"/>
      <c r="BA42" s="812"/>
      <c r="BB42" s="812"/>
      <c r="BC42" s="812"/>
      <c r="BD42" s="812"/>
      <c r="BE42" s="812"/>
      <c r="BF42" s="812"/>
      <c r="BG42" s="812"/>
      <c r="BH42" s="812"/>
      <c r="BI42" s="812"/>
      <c r="BJ42" s="812"/>
      <c r="BK42" s="812"/>
      <c r="BL42" s="812"/>
      <c r="BM42" s="812"/>
      <c r="BN42" s="812"/>
      <c r="BO42" s="812"/>
      <c r="BP42" s="812"/>
      <c r="BQ42" s="812"/>
      <c r="BR42" s="812"/>
      <c r="BS42" s="812"/>
      <c r="BT42" s="812"/>
      <c r="BU42" s="812"/>
      <c r="BV42" s="812"/>
      <c r="BW42" s="812"/>
      <c r="BX42" s="812"/>
      <c r="BY42" s="812"/>
      <c r="BZ42" s="812"/>
      <c r="CA42" s="812"/>
      <c r="CB42" s="812"/>
      <c r="CC42" s="812"/>
      <c r="CD42" s="812"/>
      <c r="CE42" s="812"/>
      <c r="CF42" s="812"/>
      <c r="CG42" s="812"/>
      <c r="CH42" s="812"/>
      <c r="CI42" s="812"/>
      <c r="CJ42" s="812"/>
      <c r="CK42" s="812"/>
      <c r="CL42" s="812"/>
      <c r="CM42" s="812"/>
      <c r="CN42" s="812"/>
      <c r="CO42" s="812"/>
      <c r="CP42" s="812"/>
      <c r="CQ42" s="812"/>
      <c r="CR42" s="812"/>
      <c r="CS42" s="812"/>
      <c r="CT42" s="812"/>
      <c r="CU42" s="812"/>
      <c r="CV42" s="812"/>
      <c r="CW42" s="812"/>
      <c r="CX42" s="812"/>
      <c r="CY42" s="812"/>
      <c r="CZ42" s="812"/>
      <c r="DA42" s="812"/>
      <c r="DB42" s="812"/>
      <c r="DC42" s="812"/>
      <c r="DD42" s="812"/>
      <c r="DE42" s="812"/>
      <c r="DF42" s="812"/>
      <c r="DG42" s="812"/>
      <c r="DH42" s="812"/>
      <c r="DI42" s="812"/>
      <c r="DJ42" s="812"/>
      <c r="DK42" s="812"/>
      <c r="DL42" s="812"/>
      <c r="DM42" s="812"/>
      <c r="DN42" s="812"/>
      <c r="DO42" s="812"/>
      <c r="DP42" s="812"/>
      <c r="DQ42" s="812"/>
      <c r="DR42" s="812"/>
      <c r="DS42" s="812"/>
      <c r="DT42" s="812"/>
      <c r="DU42" s="812"/>
      <c r="DV42" s="812"/>
      <c r="DW42" s="812"/>
      <c r="DX42" s="812"/>
      <c r="DY42" s="812"/>
      <c r="DZ42" s="812"/>
      <c r="EA42" s="812"/>
      <c r="EB42" s="812"/>
      <c r="EC42" s="812"/>
      <c r="ED42" s="812"/>
      <c r="EE42" s="812"/>
      <c r="EF42" s="812"/>
      <c r="EG42" s="812"/>
      <c r="EH42" s="812"/>
      <c r="EI42" s="812"/>
      <c r="EJ42" s="812"/>
      <c r="EK42" s="812"/>
      <c r="EL42" s="812"/>
      <c r="EM42" s="812"/>
      <c r="EN42" s="812"/>
      <c r="EO42" s="812"/>
      <c r="EP42" s="812"/>
      <c r="EQ42" s="812"/>
      <c r="ER42" s="812"/>
      <c r="ES42" s="812"/>
      <c r="ET42" s="812"/>
      <c r="EU42" s="812"/>
      <c r="EV42" s="812"/>
      <c r="EW42" s="812"/>
      <c r="EX42" s="812"/>
      <c r="EY42" s="812"/>
      <c r="EZ42" s="812"/>
      <c r="FA42" s="812"/>
      <c r="FB42" s="812"/>
      <c r="FC42" s="812"/>
      <c r="FD42" s="812"/>
      <c r="FE42" s="812"/>
      <c r="FF42" s="812"/>
      <c r="FG42" s="812"/>
      <c r="FH42" s="812"/>
      <c r="FI42" s="812"/>
      <c r="FJ42" s="812"/>
      <c r="FK42" s="812"/>
      <c r="FL42" s="812"/>
      <c r="FM42" s="812"/>
      <c r="FN42" s="812"/>
      <c r="FO42" s="812"/>
      <c r="FP42" s="812"/>
      <c r="FQ42" s="812"/>
      <c r="FR42" s="812"/>
      <c r="FS42" s="812"/>
      <c r="FT42" s="812"/>
      <c r="FU42" s="812"/>
      <c r="FV42" s="812"/>
      <c r="FW42" s="812"/>
      <c r="FX42" s="812"/>
      <c r="FY42" s="812"/>
      <c r="FZ42" s="812"/>
      <c r="GA42" s="812"/>
      <c r="GB42" s="812"/>
    </row>
    <row r="43" spans="1:184" s="824" customFormat="1" x14ac:dyDescent="0.2">
      <c r="A43" s="823"/>
      <c r="B43" s="178"/>
      <c r="C43" s="870"/>
      <c r="D43" s="840"/>
      <c r="E43" s="840"/>
      <c r="F43" s="220"/>
      <c r="G43" s="844"/>
      <c r="H43" s="841" t="str">
        <f>IF(B43="","",ROUND(B43*E43*F43*G43,0))</f>
        <v/>
      </c>
      <c r="I43" s="816"/>
      <c r="J43" s="812"/>
      <c r="K43" s="812"/>
      <c r="L43" s="812"/>
      <c r="M43" s="812"/>
      <c r="N43" s="812"/>
      <c r="O43" s="812"/>
      <c r="P43" s="812"/>
      <c r="Q43" s="812"/>
      <c r="R43" s="812"/>
      <c r="S43" s="812"/>
      <c r="T43" s="812"/>
      <c r="U43" s="812"/>
      <c r="V43" s="812"/>
      <c r="W43" s="812"/>
      <c r="X43" s="812"/>
      <c r="Y43" s="812"/>
      <c r="Z43" s="812"/>
      <c r="AA43" s="812"/>
      <c r="AB43" s="812"/>
      <c r="AC43" s="812"/>
      <c r="AD43" s="812"/>
      <c r="AE43" s="812"/>
      <c r="AF43" s="812"/>
      <c r="AG43" s="812"/>
      <c r="AH43" s="812"/>
      <c r="AI43" s="812"/>
      <c r="AJ43" s="812"/>
      <c r="AK43" s="812"/>
      <c r="AL43" s="812"/>
      <c r="AM43" s="812"/>
      <c r="AN43" s="812"/>
      <c r="AO43" s="812"/>
      <c r="AP43" s="812"/>
      <c r="AQ43" s="812"/>
      <c r="AR43" s="812"/>
      <c r="AS43" s="812"/>
      <c r="AT43" s="812"/>
      <c r="AU43" s="812"/>
      <c r="AV43" s="812"/>
      <c r="AW43" s="812"/>
      <c r="AX43" s="812"/>
      <c r="AY43" s="812"/>
      <c r="AZ43" s="812"/>
      <c r="BA43" s="812"/>
      <c r="BB43" s="812"/>
      <c r="BC43" s="812"/>
      <c r="BD43" s="812"/>
      <c r="BE43" s="812"/>
      <c r="BF43" s="812"/>
      <c r="BG43" s="812"/>
      <c r="BH43" s="812"/>
      <c r="BI43" s="812"/>
      <c r="BJ43" s="812"/>
      <c r="BK43" s="812"/>
      <c r="BL43" s="812"/>
      <c r="BM43" s="812"/>
      <c r="BN43" s="812"/>
      <c r="BO43" s="812"/>
      <c r="BP43" s="812"/>
      <c r="BQ43" s="812"/>
      <c r="BR43" s="812"/>
      <c r="BS43" s="812"/>
      <c r="BT43" s="812"/>
      <c r="BU43" s="812"/>
      <c r="BV43" s="812"/>
      <c r="BW43" s="812"/>
      <c r="BX43" s="812"/>
      <c r="BY43" s="812"/>
      <c r="BZ43" s="812"/>
      <c r="CA43" s="812"/>
      <c r="CB43" s="812"/>
      <c r="CC43" s="812"/>
      <c r="CD43" s="812"/>
      <c r="CE43" s="812"/>
      <c r="CF43" s="812"/>
      <c r="CG43" s="812"/>
      <c r="CH43" s="812"/>
      <c r="CI43" s="812"/>
      <c r="CJ43" s="812"/>
      <c r="CK43" s="812"/>
      <c r="CL43" s="812"/>
      <c r="CM43" s="812"/>
      <c r="CN43" s="812"/>
      <c r="CO43" s="812"/>
      <c r="CP43" s="812"/>
      <c r="CQ43" s="812"/>
      <c r="CR43" s="812"/>
      <c r="CS43" s="812"/>
      <c r="CT43" s="812"/>
      <c r="CU43" s="812"/>
      <c r="CV43" s="812"/>
      <c r="CW43" s="812"/>
      <c r="CX43" s="812"/>
      <c r="CY43" s="812"/>
      <c r="CZ43" s="812"/>
      <c r="DA43" s="812"/>
      <c r="DB43" s="812"/>
      <c r="DC43" s="812"/>
      <c r="DD43" s="812"/>
      <c r="DE43" s="812"/>
      <c r="DF43" s="812"/>
      <c r="DG43" s="812"/>
      <c r="DH43" s="812"/>
      <c r="DI43" s="812"/>
      <c r="DJ43" s="812"/>
      <c r="DK43" s="812"/>
      <c r="DL43" s="812"/>
      <c r="DM43" s="812"/>
      <c r="DN43" s="812"/>
      <c r="DO43" s="812"/>
      <c r="DP43" s="812"/>
      <c r="DQ43" s="812"/>
      <c r="DR43" s="812"/>
      <c r="DS43" s="812"/>
      <c r="DT43" s="812"/>
      <c r="DU43" s="812"/>
      <c r="DV43" s="812"/>
      <c r="DW43" s="812"/>
      <c r="DX43" s="812"/>
      <c r="DY43" s="812"/>
      <c r="DZ43" s="812"/>
      <c r="EA43" s="812"/>
      <c r="EB43" s="812"/>
      <c r="EC43" s="812"/>
      <c r="ED43" s="812"/>
      <c r="EE43" s="812"/>
      <c r="EF43" s="812"/>
      <c r="EG43" s="812"/>
      <c r="EH43" s="812"/>
      <c r="EI43" s="812"/>
      <c r="EJ43" s="812"/>
      <c r="EK43" s="812"/>
      <c r="EL43" s="812"/>
      <c r="EM43" s="812"/>
      <c r="EN43" s="812"/>
      <c r="EO43" s="812"/>
      <c r="EP43" s="812"/>
      <c r="EQ43" s="812"/>
      <c r="ER43" s="812"/>
      <c r="ES43" s="812"/>
      <c r="ET43" s="812"/>
      <c r="EU43" s="812"/>
      <c r="EV43" s="812"/>
      <c r="EW43" s="812"/>
      <c r="EX43" s="812"/>
      <c r="EY43" s="812"/>
      <c r="EZ43" s="812"/>
      <c r="FA43" s="812"/>
      <c r="FB43" s="812"/>
      <c r="FC43" s="812"/>
      <c r="FD43" s="812"/>
      <c r="FE43" s="812"/>
      <c r="FF43" s="812"/>
      <c r="FG43" s="812"/>
      <c r="FH43" s="812"/>
      <c r="FI43" s="812"/>
      <c r="FJ43" s="812"/>
      <c r="FK43" s="812"/>
      <c r="FL43" s="812"/>
      <c r="FM43" s="812"/>
      <c r="FN43" s="812"/>
      <c r="FO43" s="812"/>
      <c r="FP43" s="812"/>
      <c r="FQ43" s="812"/>
      <c r="FR43" s="812"/>
      <c r="FS43" s="812"/>
      <c r="FT43" s="812"/>
      <c r="FU43" s="812"/>
      <c r="FV43" s="812"/>
      <c r="FW43" s="812"/>
      <c r="FX43" s="812"/>
      <c r="FY43" s="812"/>
      <c r="FZ43" s="812"/>
      <c r="GA43" s="812"/>
      <c r="GB43" s="812"/>
    </row>
    <row r="44" spans="1:184" s="824" customFormat="1" x14ac:dyDescent="0.2">
      <c r="A44" s="823"/>
      <c r="B44" s="178"/>
      <c r="C44" s="870"/>
      <c r="D44" s="840"/>
      <c r="E44" s="840"/>
      <c r="F44" s="220"/>
      <c r="G44" s="844"/>
      <c r="H44" s="841" t="str">
        <f>IF(B44="","",ROUND(B44*E44*F44*G44,0))</f>
        <v/>
      </c>
      <c r="I44" s="816"/>
      <c r="J44" s="812"/>
      <c r="K44" s="812"/>
      <c r="L44" s="812"/>
      <c r="M44" s="812"/>
      <c r="N44" s="812"/>
      <c r="O44" s="812"/>
      <c r="P44" s="812"/>
      <c r="Q44" s="812"/>
      <c r="R44" s="812"/>
      <c r="S44" s="812"/>
      <c r="T44" s="812"/>
      <c r="U44" s="812"/>
      <c r="V44" s="812"/>
      <c r="W44" s="812"/>
      <c r="X44" s="812"/>
      <c r="Y44" s="812"/>
      <c r="Z44" s="812"/>
      <c r="AA44" s="812"/>
      <c r="AB44" s="812"/>
      <c r="AC44" s="812"/>
      <c r="AD44" s="812"/>
      <c r="AE44" s="812"/>
      <c r="AF44" s="812"/>
      <c r="AG44" s="812"/>
      <c r="AH44" s="812"/>
      <c r="AI44" s="812"/>
      <c r="AJ44" s="812"/>
      <c r="AK44" s="812"/>
      <c r="AL44" s="812"/>
      <c r="AM44" s="812"/>
      <c r="AN44" s="812"/>
      <c r="AO44" s="812"/>
      <c r="AP44" s="812"/>
      <c r="AQ44" s="812"/>
      <c r="AR44" s="812"/>
      <c r="AS44" s="812"/>
      <c r="AT44" s="812"/>
      <c r="AU44" s="812"/>
      <c r="AV44" s="812"/>
      <c r="AW44" s="812"/>
      <c r="AX44" s="812"/>
      <c r="AY44" s="812"/>
      <c r="AZ44" s="812"/>
      <c r="BA44" s="812"/>
      <c r="BB44" s="812"/>
      <c r="BC44" s="812"/>
      <c r="BD44" s="812"/>
      <c r="BE44" s="812"/>
      <c r="BF44" s="812"/>
      <c r="BG44" s="812"/>
      <c r="BH44" s="812"/>
      <c r="BI44" s="812"/>
      <c r="BJ44" s="812"/>
      <c r="BK44" s="812"/>
      <c r="BL44" s="812"/>
      <c r="BM44" s="812"/>
      <c r="BN44" s="812"/>
      <c r="BO44" s="812"/>
      <c r="BP44" s="812"/>
      <c r="BQ44" s="812"/>
      <c r="BR44" s="812"/>
      <c r="BS44" s="812"/>
      <c r="BT44" s="812"/>
      <c r="BU44" s="812"/>
      <c r="BV44" s="812"/>
      <c r="BW44" s="812"/>
      <c r="BX44" s="812"/>
      <c r="BY44" s="812"/>
      <c r="BZ44" s="812"/>
      <c r="CA44" s="812"/>
      <c r="CB44" s="812"/>
      <c r="CC44" s="812"/>
      <c r="CD44" s="812"/>
      <c r="CE44" s="812"/>
      <c r="CF44" s="812"/>
      <c r="CG44" s="812"/>
      <c r="CH44" s="812"/>
      <c r="CI44" s="812"/>
      <c r="CJ44" s="812"/>
      <c r="CK44" s="812"/>
      <c r="CL44" s="812"/>
      <c r="CM44" s="812"/>
      <c r="CN44" s="812"/>
      <c r="CO44" s="812"/>
      <c r="CP44" s="812"/>
      <c r="CQ44" s="812"/>
      <c r="CR44" s="812"/>
      <c r="CS44" s="812"/>
      <c r="CT44" s="812"/>
      <c r="CU44" s="812"/>
      <c r="CV44" s="812"/>
      <c r="CW44" s="812"/>
      <c r="CX44" s="812"/>
      <c r="CY44" s="812"/>
      <c r="CZ44" s="812"/>
      <c r="DA44" s="812"/>
      <c r="DB44" s="812"/>
      <c r="DC44" s="812"/>
      <c r="DD44" s="812"/>
      <c r="DE44" s="812"/>
      <c r="DF44" s="812"/>
      <c r="DG44" s="812"/>
      <c r="DH44" s="812"/>
      <c r="DI44" s="812"/>
      <c r="DJ44" s="812"/>
      <c r="DK44" s="812"/>
      <c r="DL44" s="812"/>
      <c r="DM44" s="812"/>
      <c r="DN44" s="812"/>
      <c r="DO44" s="812"/>
      <c r="DP44" s="812"/>
      <c r="DQ44" s="812"/>
      <c r="DR44" s="812"/>
      <c r="DS44" s="812"/>
      <c r="DT44" s="812"/>
      <c r="DU44" s="812"/>
      <c r="DV44" s="812"/>
      <c r="DW44" s="812"/>
      <c r="DX44" s="812"/>
      <c r="DY44" s="812"/>
      <c r="DZ44" s="812"/>
      <c r="EA44" s="812"/>
      <c r="EB44" s="812"/>
      <c r="EC44" s="812"/>
      <c r="ED44" s="812"/>
      <c r="EE44" s="812"/>
      <c r="EF44" s="812"/>
      <c r="EG44" s="812"/>
      <c r="EH44" s="812"/>
      <c r="EI44" s="812"/>
      <c r="EJ44" s="812"/>
      <c r="EK44" s="812"/>
      <c r="EL44" s="812"/>
      <c r="EM44" s="812"/>
      <c r="EN44" s="812"/>
      <c r="EO44" s="812"/>
      <c r="EP44" s="812"/>
      <c r="EQ44" s="812"/>
      <c r="ER44" s="812"/>
      <c r="ES44" s="812"/>
      <c r="ET44" s="812"/>
      <c r="EU44" s="812"/>
      <c r="EV44" s="812"/>
      <c r="EW44" s="812"/>
      <c r="EX44" s="812"/>
      <c r="EY44" s="812"/>
      <c r="EZ44" s="812"/>
      <c r="FA44" s="812"/>
      <c r="FB44" s="812"/>
      <c r="FC44" s="812"/>
      <c r="FD44" s="812"/>
      <c r="FE44" s="812"/>
      <c r="FF44" s="812"/>
      <c r="FG44" s="812"/>
      <c r="FH44" s="812"/>
      <c r="FI44" s="812"/>
      <c r="FJ44" s="812"/>
      <c r="FK44" s="812"/>
      <c r="FL44" s="812"/>
      <c r="FM44" s="812"/>
      <c r="FN44" s="812"/>
      <c r="FO44" s="812"/>
      <c r="FP44" s="812"/>
      <c r="FQ44" s="812"/>
      <c r="FR44" s="812"/>
      <c r="FS44" s="812"/>
      <c r="FT44" s="812"/>
      <c r="FU44" s="812"/>
      <c r="FV44" s="812"/>
      <c r="FW44" s="812"/>
      <c r="FX44" s="812"/>
      <c r="FY44" s="812"/>
      <c r="FZ44" s="812"/>
      <c r="GA44" s="812"/>
      <c r="GB44" s="812"/>
    </row>
    <row r="45" spans="1:184" s="824" customFormat="1" x14ac:dyDescent="0.2">
      <c r="A45" s="823"/>
      <c r="B45" s="178"/>
      <c r="C45" s="870"/>
      <c r="D45" s="840"/>
      <c r="E45" s="840"/>
      <c r="F45" s="220"/>
      <c r="G45" s="844"/>
      <c r="H45" s="841" t="str">
        <f>IF(B45="","",ROUND(B45*E45*F45*G45,0))</f>
        <v/>
      </c>
      <c r="I45" s="816"/>
      <c r="J45" s="812"/>
      <c r="K45" s="812"/>
      <c r="L45" s="812"/>
      <c r="M45" s="812"/>
      <c r="N45" s="812"/>
      <c r="O45" s="812"/>
      <c r="P45" s="812"/>
      <c r="Q45" s="812"/>
      <c r="R45" s="812"/>
      <c r="S45" s="812"/>
      <c r="T45" s="812"/>
      <c r="U45" s="812"/>
      <c r="V45" s="812"/>
      <c r="W45" s="812"/>
      <c r="X45" s="812"/>
      <c r="Y45" s="812"/>
      <c r="Z45" s="812"/>
      <c r="AA45" s="812"/>
      <c r="AB45" s="812"/>
      <c r="AC45" s="812"/>
      <c r="AD45" s="812"/>
      <c r="AE45" s="812"/>
      <c r="AF45" s="812"/>
      <c r="AG45" s="812"/>
      <c r="AH45" s="812"/>
      <c r="AI45" s="812"/>
      <c r="AJ45" s="812"/>
      <c r="AK45" s="812"/>
      <c r="AL45" s="812"/>
      <c r="AM45" s="812"/>
      <c r="AN45" s="812"/>
      <c r="AO45" s="812"/>
      <c r="AP45" s="812"/>
      <c r="AQ45" s="812"/>
      <c r="AR45" s="812"/>
      <c r="AS45" s="812"/>
      <c r="AT45" s="812"/>
      <c r="AU45" s="812"/>
      <c r="AV45" s="812"/>
      <c r="AW45" s="812"/>
      <c r="AX45" s="812"/>
      <c r="AY45" s="812"/>
      <c r="AZ45" s="812"/>
      <c r="BA45" s="812"/>
      <c r="BB45" s="812"/>
      <c r="BC45" s="812"/>
      <c r="BD45" s="812"/>
      <c r="BE45" s="812"/>
      <c r="BF45" s="812"/>
      <c r="BG45" s="812"/>
      <c r="BH45" s="812"/>
      <c r="BI45" s="812"/>
      <c r="BJ45" s="812"/>
      <c r="BK45" s="812"/>
      <c r="BL45" s="812"/>
      <c r="BM45" s="812"/>
      <c r="BN45" s="812"/>
      <c r="BO45" s="812"/>
      <c r="BP45" s="812"/>
      <c r="BQ45" s="812"/>
      <c r="BR45" s="812"/>
      <c r="BS45" s="812"/>
      <c r="BT45" s="812"/>
      <c r="BU45" s="812"/>
      <c r="BV45" s="812"/>
      <c r="BW45" s="812"/>
      <c r="BX45" s="812"/>
      <c r="BY45" s="812"/>
      <c r="BZ45" s="812"/>
      <c r="CA45" s="812"/>
      <c r="CB45" s="812"/>
      <c r="CC45" s="812"/>
      <c r="CD45" s="812"/>
      <c r="CE45" s="812"/>
      <c r="CF45" s="812"/>
      <c r="CG45" s="812"/>
      <c r="CH45" s="812"/>
      <c r="CI45" s="812"/>
      <c r="CJ45" s="812"/>
      <c r="CK45" s="812"/>
      <c r="CL45" s="812"/>
      <c r="CM45" s="812"/>
      <c r="CN45" s="812"/>
      <c r="CO45" s="812"/>
      <c r="CP45" s="812"/>
      <c r="CQ45" s="812"/>
      <c r="CR45" s="812"/>
      <c r="CS45" s="812"/>
      <c r="CT45" s="812"/>
      <c r="CU45" s="812"/>
      <c r="CV45" s="812"/>
      <c r="CW45" s="812"/>
      <c r="CX45" s="812"/>
      <c r="CY45" s="812"/>
      <c r="CZ45" s="812"/>
      <c r="DA45" s="812"/>
      <c r="DB45" s="812"/>
      <c r="DC45" s="812"/>
      <c r="DD45" s="812"/>
      <c r="DE45" s="812"/>
      <c r="DF45" s="812"/>
      <c r="DG45" s="812"/>
      <c r="DH45" s="812"/>
      <c r="DI45" s="812"/>
      <c r="DJ45" s="812"/>
      <c r="DK45" s="812"/>
      <c r="DL45" s="812"/>
      <c r="DM45" s="812"/>
      <c r="DN45" s="812"/>
      <c r="DO45" s="812"/>
      <c r="DP45" s="812"/>
      <c r="DQ45" s="812"/>
      <c r="DR45" s="812"/>
      <c r="DS45" s="812"/>
      <c r="DT45" s="812"/>
      <c r="DU45" s="812"/>
      <c r="DV45" s="812"/>
      <c r="DW45" s="812"/>
      <c r="DX45" s="812"/>
      <c r="DY45" s="812"/>
      <c r="DZ45" s="812"/>
      <c r="EA45" s="812"/>
      <c r="EB45" s="812"/>
      <c r="EC45" s="812"/>
      <c r="ED45" s="812"/>
      <c r="EE45" s="812"/>
      <c r="EF45" s="812"/>
      <c r="EG45" s="812"/>
      <c r="EH45" s="812"/>
      <c r="EI45" s="812"/>
      <c r="EJ45" s="812"/>
      <c r="EK45" s="812"/>
      <c r="EL45" s="812"/>
      <c r="EM45" s="812"/>
      <c r="EN45" s="812"/>
      <c r="EO45" s="812"/>
      <c r="EP45" s="812"/>
      <c r="EQ45" s="812"/>
      <c r="ER45" s="812"/>
      <c r="ES45" s="812"/>
      <c r="ET45" s="812"/>
      <c r="EU45" s="812"/>
      <c r="EV45" s="812"/>
      <c r="EW45" s="812"/>
      <c r="EX45" s="812"/>
      <c r="EY45" s="812"/>
      <c r="EZ45" s="812"/>
      <c r="FA45" s="812"/>
      <c r="FB45" s="812"/>
      <c r="FC45" s="812"/>
      <c r="FD45" s="812"/>
      <c r="FE45" s="812"/>
      <c r="FF45" s="812"/>
      <c r="FG45" s="812"/>
      <c r="FH45" s="812"/>
      <c r="FI45" s="812"/>
      <c r="FJ45" s="812"/>
      <c r="FK45" s="812"/>
      <c r="FL45" s="812"/>
      <c r="FM45" s="812"/>
      <c r="FN45" s="812"/>
      <c r="FO45" s="812"/>
      <c r="FP45" s="812"/>
      <c r="FQ45" s="812"/>
      <c r="FR45" s="812"/>
      <c r="FS45" s="812"/>
      <c r="FT45" s="812"/>
      <c r="FU45" s="812"/>
      <c r="FV45" s="812"/>
      <c r="FW45" s="812"/>
      <c r="FX45" s="812"/>
      <c r="FY45" s="812"/>
      <c r="FZ45" s="812"/>
      <c r="GA45" s="812"/>
      <c r="GB45" s="812"/>
    </row>
    <row r="46" spans="1:184" s="824" customFormat="1" x14ac:dyDescent="0.2">
      <c r="A46" s="823"/>
      <c r="B46" s="1080" t="s">
        <v>1533</v>
      </c>
      <c r="C46" s="1081"/>
      <c r="D46" s="1081"/>
      <c r="E46" s="1081"/>
      <c r="F46" s="1081"/>
      <c r="G46" s="1081"/>
      <c r="H46" s="1082"/>
      <c r="I46" s="816"/>
      <c r="J46" s="812"/>
      <c r="K46" s="812"/>
      <c r="L46" s="812"/>
      <c r="M46" s="812"/>
      <c r="N46" s="812"/>
      <c r="O46" s="812"/>
      <c r="P46" s="812"/>
      <c r="Q46" s="812"/>
      <c r="R46" s="812"/>
      <c r="S46" s="812"/>
      <c r="T46" s="812"/>
      <c r="U46" s="812"/>
      <c r="V46" s="812"/>
      <c r="W46" s="812"/>
      <c r="X46" s="812"/>
      <c r="Y46" s="812"/>
      <c r="Z46" s="812"/>
      <c r="AA46" s="812"/>
      <c r="AB46" s="812"/>
      <c r="AC46" s="812"/>
      <c r="AD46" s="812"/>
      <c r="AE46" s="812"/>
      <c r="AF46" s="812"/>
      <c r="AG46" s="812"/>
      <c r="AH46" s="812"/>
      <c r="AI46" s="812"/>
      <c r="AJ46" s="812"/>
      <c r="AK46" s="812"/>
      <c r="AL46" s="812"/>
      <c r="AM46" s="812"/>
      <c r="AN46" s="812"/>
      <c r="AO46" s="812"/>
      <c r="AP46" s="812"/>
      <c r="AQ46" s="812"/>
      <c r="AR46" s="812"/>
      <c r="AS46" s="812"/>
      <c r="AT46" s="812"/>
      <c r="AU46" s="812"/>
      <c r="AV46" s="812"/>
      <c r="AW46" s="812"/>
      <c r="AX46" s="812"/>
      <c r="AY46" s="812"/>
      <c r="AZ46" s="812"/>
      <c r="BA46" s="812"/>
      <c r="BB46" s="812"/>
      <c r="BC46" s="812"/>
      <c r="BD46" s="812"/>
      <c r="BE46" s="812"/>
      <c r="BF46" s="812"/>
      <c r="BG46" s="812"/>
      <c r="BH46" s="812"/>
      <c r="BI46" s="812"/>
      <c r="BJ46" s="812"/>
      <c r="BK46" s="812"/>
      <c r="BL46" s="812"/>
      <c r="BM46" s="812"/>
      <c r="BN46" s="812"/>
      <c r="BO46" s="812"/>
      <c r="BP46" s="812"/>
      <c r="BQ46" s="812"/>
      <c r="BR46" s="812"/>
      <c r="BS46" s="812"/>
      <c r="BT46" s="812"/>
      <c r="BU46" s="812"/>
      <c r="BV46" s="812"/>
      <c r="BW46" s="812"/>
      <c r="BX46" s="812"/>
      <c r="BY46" s="812"/>
      <c r="BZ46" s="812"/>
      <c r="CA46" s="812"/>
      <c r="CB46" s="812"/>
      <c r="CC46" s="812"/>
      <c r="CD46" s="812"/>
      <c r="CE46" s="812"/>
      <c r="CF46" s="812"/>
      <c r="CG46" s="812"/>
      <c r="CH46" s="812"/>
      <c r="CI46" s="812"/>
      <c r="CJ46" s="812"/>
      <c r="CK46" s="812"/>
      <c r="CL46" s="812"/>
      <c r="CM46" s="812"/>
      <c r="CN46" s="812"/>
      <c r="CO46" s="812"/>
      <c r="CP46" s="812"/>
      <c r="CQ46" s="812"/>
      <c r="CR46" s="812"/>
      <c r="CS46" s="812"/>
      <c r="CT46" s="812"/>
      <c r="CU46" s="812"/>
      <c r="CV46" s="812"/>
      <c r="CW46" s="812"/>
      <c r="CX46" s="812"/>
      <c r="CY46" s="812"/>
      <c r="CZ46" s="812"/>
      <c r="DA46" s="812"/>
      <c r="DB46" s="812"/>
      <c r="DC46" s="812"/>
      <c r="DD46" s="812"/>
      <c r="DE46" s="812"/>
      <c r="DF46" s="812"/>
      <c r="DG46" s="812"/>
      <c r="DH46" s="812"/>
      <c r="DI46" s="812"/>
      <c r="DJ46" s="812"/>
      <c r="DK46" s="812"/>
      <c r="DL46" s="812"/>
      <c r="DM46" s="812"/>
      <c r="DN46" s="812"/>
      <c r="DO46" s="812"/>
      <c r="DP46" s="812"/>
      <c r="DQ46" s="812"/>
      <c r="DR46" s="812"/>
      <c r="DS46" s="812"/>
      <c r="DT46" s="812"/>
      <c r="DU46" s="812"/>
      <c r="DV46" s="812"/>
      <c r="DW46" s="812"/>
      <c r="DX46" s="812"/>
      <c r="DY46" s="812"/>
      <c r="DZ46" s="812"/>
      <c r="EA46" s="812"/>
      <c r="EB46" s="812"/>
      <c r="EC46" s="812"/>
      <c r="ED46" s="812"/>
      <c r="EE46" s="812"/>
      <c r="EF46" s="812"/>
      <c r="EG46" s="812"/>
      <c r="EH46" s="812"/>
      <c r="EI46" s="812"/>
      <c r="EJ46" s="812"/>
      <c r="EK46" s="812"/>
      <c r="EL46" s="812"/>
      <c r="EM46" s="812"/>
      <c r="EN46" s="812"/>
      <c r="EO46" s="812"/>
      <c r="EP46" s="812"/>
      <c r="EQ46" s="812"/>
      <c r="ER46" s="812"/>
      <c r="ES46" s="812"/>
      <c r="ET46" s="812"/>
      <c r="EU46" s="812"/>
      <c r="EV46" s="812"/>
      <c r="EW46" s="812"/>
      <c r="EX46" s="812"/>
      <c r="EY46" s="812"/>
      <c r="EZ46" s="812"/>
      <c r="FA46" s="812"/>
      <c r="FB46" s="812"/>
      <c r="FC46" s="812"/>
      <c r="FD46" s="812"/>
      <c r="FE46" s="812"/>
      <c r="FF46" s="812"/>
      <c r="FG46" s="812"/>
      <c r="FH46" s="812"/>
      <c r="FI46" s="812"/>
      <c r="FJ46" s="812"/>
      <c r="FK46" s="812"/>
      <c r="FL46" s="812"/>
      <c r="FM46" s="812"/>
      <c r="FN46" s="812"/>
      <c r="FO46" s="812"/>
      <c r="FP46" s="812"/>
      <c r="FQ46" s="812"/>
      <c r="FR46" s="812"/>
      <c r="FS46" s="812"/>
      <c r="FT46" s="812"/>
      <c r="FU46" s="812"/>
      <c r="FV46" s="812"/>
      <c r="FW46" s="812"/>
      <c r="FX46" s="812"/>
      <c r="FY46" s="812"/>
      <c r="FZ46" s="812"/>
      <c r="GA46" s="812"/>
      <c r="GB46" s="812"/>
    </row>
    <row r="47" spans="1:184" s="824" customFormat="1" ht="25.5" x14ac:dyDescent="0.2">
      <c r="A47" s="823"/>
      <c r="B47" s="178">
        <v>1</v>
      </c>
      <c r="C47" s="903" t="s">
        <v>1801</v>
      </c>
      <c r="D47" s="840" t="s">
        <v>1534</v>
      </c>
      <c r="E47" s="840">
        <v>2993050</v>
      </c>
      <c r="F47" s="220">
        <v>1</v>
      </c>
      <c r="G47" s="844">
        <v>6</v>
      </c>
      <c r="H47" s="841">
        <f>IF(B47="","",ROUND(B47*E47*F47*G47,0))</f>
        <v>17958300</v>
      </c>
      <c r="I47" s="816"/>
      <c r="J47" s="812"/>
      <c r="K47" s="812"/>
      <c r="L47" s="812"/>
      <c r="M47" s="812"/>
      <c r="N47" s="812"/>
      <c r="O47" s="812"/>
      <c r="P47" s="812"/>
      <c r="Q47" s="812"/>
      <c r="R47" s="812"/>
      <c r="S47" s="812"/>
      <c r="T47" s="812"/>
      <c r="U47" s="812"/>
      <c r="V47" s="812"/>
      <c r="W47" s="812"/>
      <c r="X47" s="812"/>
      <c r="Y47" s="812"/>
      <c r="Z47" s="812"/>
      <c r="AA47" s="812"/>
      <c r="AB47" s="812"/>
      <c r="AC47" s="812"/>
      <c r="AD47" s="812"/>
      <c r="AE47" s="812"/>
      <c r="AF47" s="812"/>
      <c r="AG47" s="812"/>
      <c r="AH47" s="812"/>
      <c r="AI47" s="812"/>
      <c r="AJ47" s="812"/>
      <c r="AK47" s="812"/>
      <c r="AL47" s="812"/>
      <c r="AM47" s="812"/>
      <c r="AN47" s="812"/>
      <c r="AO47" s="812"/>
      <c r="AP47" s="812"/>
      <c r="AQ47" s="812"/>
      <c r="AR47" s="812"/>
      <c r="AS47" s="812"/>
      <c r="AT47" s="812"/>
      <c r="AU47" s="812"/>
      <c r="AV47" s="812"/>
      <c r="AW47" s="812"/>
      <c r="AX47" s="812"/>
      <c r="AY47" s="812"/>
      <c r="AZ47" s="812"/>
      <c r="BA47" s="812"/>
      <c r="BB47" s="812"/>
      <c r="BC47" s="812"/>
      <c r="BD47" s="812"/>
      <c r="BE47" s="812"/>
      <c r="BF47" s="812"/>
      <c r="BG47" s="812"/>
      <c r="BH47" s="812"/>
      <c r="BI47" s="812"/>
      <c r="BJ47" s="812"/>
      <c r="BK47" s="812"/>
      <c r="BL47" s="812"/>
      <c r="BM47" s="812"/>
      <c r="BN47" s="812"/>
      <c r="BO47" s="812"/>
      <c r="BP47" s="812"/>
      <c r="BQ47" s="812"/>
      <c r="BR47" s="812"/>
      <c r="BS47" s="812"/>
      <c r="BT47" s="812"/>
      <c r="BU47" s="812"/>
      <c r="BV47" s="812"/>
      <c r="BW47" s="812"/>
      <c r="BX47" s="812"/>
      <c r="BY47" s="812"/>
      <c r="BZ47" s="812"/>
      <c r="CA47" s="812"/>
      <c r="CB47" s="812"/>
      <c r="CC47" s="812"/>
      <c r="CD47" s="812"/>
      <c r="CE47" s="812"/>
      <c r="CF47" s="812"/>
      <c r="CG47" s="812"/>
      <c r="CH47" s="812"/>
      <c r="CI47" s="812"/>
      <c r="CJ47" s="812"/>
      <c r="CK47" s="812"/>
      <c r="CL47" s="812"/>
      <c r="CM47" s="812"/>
      <c r="CN47" s="812"/>
      <c r="CO47" s="812"/>
      <c r="CP47" s="812"/>
      <c r="CQ47" s="812"/>
      <c r="CR47" s="812"/>
      <c r="CS47" s="812"/>
      <c r="CT47" s="812"/>
      <c r="CU47" s="812"/>
      <c r="CV47" s="812"/>
      <c r="CW47" s="812"/>
      <c r="CX47" s="812"/>
      <c r="CY47" s="812"/>
      <c r="CZ47" s="812"/>
      <c r="DA47" s="812"/>
      <c r="DB47" s="812"/>
      <c r="DC47" s="812"/>
      <c r="DD47" s="812"/>
      <c r="DE47" s="812"/>
      <c r="DF47" s="812"/>
      <c r="DG47" s="812"/>
      <c r="DH47" s="812"/>
      <c r="DI47" s="812"/>
      <c r="DJ47" s="812"/>
      <c r="DK47" s="812"/>
      <c r="DL47" s="812"/>
      <c r="DM47" s="812"/>
      <c r="DN47" s="812"/>
      <c r="DO47" s="812"/>
      <c r="DP47" s="812"/>
      <c r="DQ47" s="812"/>
      <c r="DR47" s="812"/>
      <c r="DS47" s="812"/>
      <c r="DT47" s="812"/>
      <c r="DU47" s="812"/>
      <c r="DV47" s="812"/>
      <c r="DW47" s="812"/>
      <c r="DX47" s="812"/>
      <c r="DY47" s="812"/>
      <c r="DZ47" s="812"/>
      <c r="EA47" s="812"/>
      <c r="EB47" s="812"/>
      <c r="EC47" s="812"/>
      <c r="ED47" s="812"/>
      <c r="EE47" s="812"/>
      <c r="EF47" s="812"/>
      <c r="EG47" s="812"/>
      <c r="EH47" s="812"/>
      <c r="EI47" s="812"/>
      <c r="EJ47" s="812"/>
      <c r="EK47" s="812"/>
      <c r="EL47" s="812"/>
      <c r="EM47" s="812"/>
      <c r="EN47" s="812"/>
      <c r="EO47" s="812"/>
      <c r="EP47" s="812"/>
      <c r="EQ47" s="812"/>
      <c r="ER47" s="812"/>
      <c r="ES47" s="812"/>
      <c r="ET47" s="812"/>
      <c r="EU47" s="812"/>
      <c r="EV47" s="812"/>
      <c r="EW47" s="812"/>
      <c r="EX47" s="812"/>
      <c r="EY47" s="812"/>
      <c r="EZ47" s="812"/>
      <c r="FA47" s="812"/>
      <c r="FB47" s="812"/>
      <c r="FC47" s="812"/>
      <c r="FD47" s="812"/>
      <c r="FE47" s="812"/>
      <c r="FF47" s="812"/>
      <c r="FG47" s="812"/>
      <c r="FH47" s="812"/>
      <c r="FI47" s="812"/>
      <c r="FJ47" s="812"/>
      <c r="FK47" s="812"/>
      <c r="FL47" s="812"/>
      <c r="FM47" s="812"/>
      <c r="FN47" s="812"/>
      <c r="FO47" s="812"/>
      <c r="FP47" s="812"/>
      <c r="FQ47" s="812"/>
      <c r="FR47" s="812"/>
      <c r="FS47" s="812"/>
      <c r="FT47" s="812"/>
      <c r="FU47" s="812"/>
      <c r="FV47" s="812"/>
      <c r="FW47" s="812"/>
      <c r="FX47" s="812"/>
      <c r="FY47" s="812"/>
      <c r="FZ47" s="812"/>
      <c r="GA47" s="812"/>
      <c r="GB47" s="812"/>
    </row>
    <row r="48" spans="1:184" s="824" customFormat="1" ht="63.75" x14ac:dyDescent="0.2">
      <c r="A48" s="823"/>
      <c r="B48" s="178">
        <v>7</v>
      </c>
      <c r="C48" s="870" t="s">
        <v>1485</v>
      </c>
      <c r="D48" s="840" t="s">
        <v>1535</v>
      </c>
      <c r="E48" s="840">
        <v>226666.66666666666</v>
      </c>
      <c r="F48" s="220">
        <v>1</v>
      </c>
      <c r="G48" s="844">
        <v>6</v>
      </c>
      <c r="H48" s="841">
        <f>IF(B48="","",ROUND(B48*E48*F48*G48,0))</f>
        <v>9520000</v>
      </c>
      <c r="I48" s="816"/>
      <c r="J48" s="812"/>
      <c r="K48" s="812"/>
      <c r="L48" s="812"/>
      <c r="M48" s="812"/>
      <c r="N48" s="812"/>
      <c r="O48" s="812"/>
      <c r="P48" s="812"/>
      <c r="Q48" s="812"/>
      <c r="R48" s="812"/>
      <c r="S48" s="812"/>
      <c r="T48" s="812"/>
      <c r="U48" s="812"/>
      <c r="V48" s="812"/>
      <c r="W48" s="812"/>
      <c r="X48" s="812"/>
      <c r="Y48" s="812"/>
      <c r="Z48" s="812"/>
      <c r="AA48" s="812"/>
      <c r="AB48" s="812"/>
      <c r="AC48" s="812"/>
      <c r="AD48" s="812"/>
      <c r="AE48" s="812"/>
      <c r="AF48" s="812"/>
      <c r="AG48" s="812"/>
      <c r="AH48" s="812"/>
      <c r="AI48" s="812"/>
      <c r="AJ48" s="812"/>
      <c r="AK48" s="812"/>
      <c r="AL48" s="812"/>
      <c r="AM48" s="812"/>
      <c r="AN48" s="812"/>
      <c r="AO48" s="812"/>
      <c r="AP48" s="812"/>
      <c r="AQ48" s="812"/>
      <c r="AR48" s="812"/>
      <c r="AS48" s="812"/>
      <c r="AT48" s="812"/>
      <c r="AU48" s="812"/>
      <c r="AV48" s="812"/>
      <c r="AW48" s="812"/>
      <c r="AX48" s="812"/>
      <c r="AY48" s="812"/>
      <c r="AZ48" s="812"/>
      <c r="BA48" s="812"/>
      <c r="BB48" s="812"/>
      <c r="BC48" s="812"/>
      <c r="BD48" s="812"/>
      <c r="BE48" s="812"/>
      <c r="BF48" s="812"/>
      <c r="BG48" s="812"/>
      <c r="BH48" s="812"/>
      <c r="BI48" s="812"/>
      <c r="BJ48" s="812"/>
      <c r="BK48" s="812"/>
      <c r="BL48" s="812"/>
      <c r="BM48" s="812"/>
      <c r="BN48" s="812"/>
      <c r="BO48" s="812"/>
      <c r="BP48" s="812"/>
      <c r="BQ48" s="812"/>
      <c r="BR48" s="812"/>
      <c r="BS48" s="812"/>
      <c r="BT48" s="812"/>
      <c r="BU48" s="812"/>
      <c r="BV48" s="812"/>
      <c r="BW48" s="812"/>
      <c r="BX48" s="812"/>
      <c r="BY48" s="812"/>
      <c r="BZ48" s="812"/>
      <c r="CA48" s="812"/>
      <c r="CB48" s="812"/>
      <c r="CC48" s="812"/>
      <c r="CD48" s="812"/>
      <c r="CE48" s="812"/>
      <c r="CF48" s="812"/>
      <c r="CG48" s="812"/>
      <c r="CH48" s="812"/>
      <c r="CI48" s="812"/>
      <c r="CJ48" s="812"/>
      <c r="CK48" s="812"/>
      <c r="CL48" s="812"/>
      <c r="CM48" s="812"/>
      <c r="CN48" s="812"/>
      <c r="CO48" s="812"/>
      <c r="CP48" s="812"/>
      <c r="CQ48" s="812"/>
      <c r="CR48" s="812"/>
      <c r="CS48" s="812"/>
      <c r="CT48" s="812"/>
      <c r="CU48" s="812"/>
      <c r="CV48" s="812"/>
      <c r="CW48" s="812"/>
      <c r="CX48" s="812"/>
      <c r="CY48" s="812"/>
      <c r="CZ48" s="812"/>
      <c r="DA48" s="812"/>
      <c r="DB48" s="812"/>
      <c r="DC48" s="812"/>
      <c r="DD48" s="812"/>
      <c r="DE48" s="812"/>
      <c r="DF48" s="812"/>
      <c r="DG48" s="812"/>
      <c r="DH48" s="812"/>
      <c r="DI48" s="812"/>
      <c r="DJ48" s="812"/>
      <c r="DK48" s="812"/>
      <c r="DL48" s="812"/>
      <c r="DM48" s="812"/>
      <c r="DN48" s="812"/>
      <c r="DO48" s="812"/>
      <c r="DP48" s="812"/>
      <c r="DQ48" s="812"/>
      <c r="DR48" s="812"/>
      <c r="DS48" s="812"/>
      <c r="DT48" s="812"/>
      <c r="DU48" s="812"/>
      <c r="DV48" s="812"/>
      <c r="DW48" s="812"/>
      <c r="DX48" s="812"/>
      <c r="DY48" s="812"/>
      <c r="DZ48" s="812"/>
      <c r="EA48" s="812"/>
      <c r="EB48" s="812"/>
      <c r="EC48" s="812"/>
      <c r="ED48" s="812"/>
      <c r="EE48" s="812"/>
      <c r="EF48" s="812"/>
      <c r="EG48" s="812"/>
      <c r="EH48" s="812"/>
      <c r="EI48" s="812"/>
      <c r="EJ48" s="812"/>
      <c r="EK48" s="812"/>
      <c r="EL48" s="812"/>
      <c r="EM48" s="812"/>
      <c r="EN48" s="812"/>
      <c r="EO48" s="812"/>
      <c r="EP48" s="812"/>
      <c r="EQ48" s="812"/>
      <c r="ER48" s="812"/>
      <c r="ES48" s="812"/>
      <c r="ET48" s="812"/>
      <c r="EU48" s="812"/>
      <c r="EV48" s="812"/>
      <c r="EW48" s="812"/>
      <c r="EX48" s="812"/>
      <c r="EY48" s="812"/>
      <c r="EZ48" s="812"/>
      <c r="FA48" s="812"/>
      <c r="FB48" s="812"/>
      <c r="FC48" s="812"/>
      <c r="FD48" s="812"/>
      <c r="FE48" s="812"/>
      <c r="FF48" s="812"/>
      <c r="FG48" s="812"/>
      <c r="FH48" s="812"/>
      <c r="FI48" s="812"/>
      <c r="FJ48" s="812"/>
      <c r="FK48" s="812"/>
      <c r="FL48" s="812"/>
      <c r="FM48" s="812"/>
      <c r="FN48" s="812"/>
      <c r="FO48" s="812"/>
      <c r="FP48" s="812"/>
      <c r="FQ48" s="812"/>
      <c r="FR48" s="812"/>
      <c r="FS48" s="812"/>
      <c r="FT48" s="812"/>
      <c r="FU48" s="812"/>
      <c r="FV48" s="812"/>
      <c r="FW48" s="812"/>
      <c r="FX48" s="812"/>
      <c r="FY48" s="812"/>
      <c r="FZ48" s="812"/>
      <c r="GA48" s="812"/>
      <c r="GB48" s="812"/>
    </row>
    <row r="49" spans="1:184" s="824" customFormat="1" x14ac:dyDescent="0.2">
      <c r="A49" s="823"/>
      <c r="B49" s="178"/>
      <c r="C49" s="870"/>
      <c r="D49" s="840"/>
      <c r="E49" s="840"/>
      <c r="F49" s="220"/>
      <c r="G49" s="844"/>
      <c r="H49" s="841" t="str">
        <f>IF(B49="","",ROUND(B49*E49*F49*G49,0))</f>
        <v/>
      </c>
      <c r="I49" s="816"/>
      <c r="J49" s="812"/>
      <c r="K49" s="812"/>
      <c r="L49" s="812"/>
      <c r="M49" s="812"/>
      <c r="N49" s="812"/>
      <c r="O49" s="812"/>
      <c r="P49" s="812"/>
      <c r="Q49" s="812"/>
      <c r="R49" s="812"/>
      <c r="S49" s="812"/>
      <c r="T49" s="812"/>
      <c r="U49" s="812"/>
      <c r="V49" s="812"/>
      <c r="W49" s="812"/>
      <c r="X49" s="812"/>
      <c r="Y49" s="812"/>
      <c r="Z49" s="812"/>
      <c r="AA49" s="812"/>
      <c r="AB49" s="812"/>
      <c r="AC49" s="812"/>
      <c r="AD49" s="812"/>
      <c r="AE49" s="812"/>
      <c r="AF49" s="812"/>
      <c r="AG49" s="812"/>
      <c r="AH49" s="812"/>
      <c r="AI49" s="812"/>
      <c r="AJ49" s="812"/>
      <c r="AK49" s="812"/>
      <c r="AL49" s="812"/>
      <c r="AM49" s="812"/>
      <c r="AN49" s="812"/>
      <c r="AO49" s="812"/>
      <c r="AP49" s="812"/>
      <c r="AQ49" s="812"/>
      <c r="AR49" s="812"/>
      <c r="AS49" s="812"/>
      <c r="AT49" s="812"/>
      <c r="AU49" s="812"/>
      <c r="AV49" s="812"/>
      <c r="AW49" s="812"/>
      <c r="AX49" s="812"/>
      <c r="AY49" s="812"/>
      <c r="AZ49" s="812"/>
      <c r="BA49" s="812"/>
      <c r="BB49" s="812"/>
      <c r="BC49" s="812"/>
      <c r="BD49" s="812"/>
      <c r="BE49" s="812"/>
      <c r="BF49" s="812"/>
      <c r="BG49" s="812"/>
      <c r="BH49" s="812"/>
      <c r="BI49" s="812"/>
      <c r="BJ49" s="812"/>
      <c r="BK49" s="812"/>
      <c r="BL49" s="812"/>
      <c r="BM49" s="812"/>
      <c r="BN49" s="812"/>
      <c r="BO49" s="812"/>
      <c r="BP49" s="812"/>
      <c r="BQ49" s="812"/>
      <c r="BR49" s="812"/>
      <c r="BS49" s="812"/>
      <c r="BT49" s="812"/>
      <c r="BU49" s="812"/>
      <c r="BV49" s="812"/>
      <c r="BW49" s="812"/>
      <c r="BX49" s="812"/>
      <c r="BY49" s="812"/>
      <c r="BZ49" s="812"/>
      <c r="CA49" s="812"/>
      <c r="CB49" s="812"/>
      <c r="CC49" s="812"/>
      <c r="CD49" s="812"/>
      <c r="CE49" s="812"/>
      <c r="CF49" s="812"/>
      <c r="CG49" s="812"/>
      <c r="CH49" s="812"/>
      <c r="CI49" s="812"/>
      <c r="CJ49" s="812"/>
      <c r="CK49" s="812"/>
      <c r="CL49" s="812"/>
      <c r="CM49" s="812"/>
      <c r="CN49" s="812"/>
      <c r="CO49" s="812"/>
      <c r="CP49" s="812"/>
      <c r="CQ49" s="812"/>
      <c r="CR49" s="812"/>
      <c r="CS49" s="812"/>
      <c r="CT49" s="812"/>
      <c r="CU49" s="812"/>
      <c r="CV49" s="812"/>
      <c r="CW49" s="812"/>
      <c r="CX49" s="812"/>
      <c r="CY49" s="812"/>
      <c r="CZ49" s="812"/>
      <c r="DA49" s="812"/>
      <c r="DB49" s="812"/>
      <c r="DC49" s="812"/>
      <c r="DD49" s="812"/>
      <c r="DE49" s="812"/>
      <c r="DF49" s="812"/>
      <c r="DG49" s="812"/>
      <c r="DH49" s="812"/>
      <c r="DI49" s="812"/>
      <c r="DJ49" s="812"/>
      <c r="DK49" s="812"/>
      <c r="DL49" s="812"/>
      <c r="DM49" s="812"/>
      <c r="DN49" s="812"/>
      <c r="DO49" s="812"/>
      <c r="DP49" s="812"/>
      <c r="DQ49" s="812"/>
      <c r="DR49" s="812"/>
      <c r="DS49" s="812"/>
      <c r="DT49" s="812"/>
      <c r="DU49" s="812"/>
      <c r="DV49" s="812"/>
      <c r="DW49" s="812"/>
      <c r="DX49" s="812"/>
      <c r="DY49" s="812"/>
      <c r="DZ49" s="812"/>
      <c r="EA49" s="812"/>
      <c r="EB49" s="812"/>
      <c r="EC49" s="812"/>
      <c r="ED49" s="812"/>
      <c r="EE49" s="812"/>
      <c r="EF49" s="812"/>
      <c r="EG49" s="812"/>
      <c r="EH49" s="812"/>
      <c r="EI49" s="812"/>
      <c r="EJ49" s="812"/>
      <c r="EK49" s="812"/>
      <c r="EL49" s="812"/>
      <c r="EM49" s="812"/>
      <c r="EN49" s="812"/>
      <c r="EO49" s="812"/>
      <c r="EP49" s="812"/>
      <c r="EQ49" s="812"/>
      <c r="ER49" s="812"/>
      <c r="ES49" s="812"/>
      <c r="ET49" s="812"/>
      <c r="EU49" s="812"/>
      <c r="EV49" s="812"/>
      <c r="EW49" s="812"/>
      <c r="EX49" s="812"/>
      <c r="EY49" s="812"/>
      <c r="EZ49" s="812"/>
      <c r="FA49" s="812"/>
      <c r="FB49" s="812"/>
      <c r="FC49" s="812"/>
      <c r="FD49" s="812"/>
      <c r="FE49" s="812"/>
      <c r="FF49" s="812"/>
      <c r="FG49" s="812"/>
      <c r="FH49" s="812"/>
      <c r="FI49" s="812"/>
      <c r="FJ49" s="812"/>
      <c r="FK49" s="812"/>
      <c r="FL49" s="812"/>
      <c r="FM49" s="812"/>
      <c r="FN49" s="812"/>
      <c r="FO49" s="812"/>
      <c r="FP49" s="812"/>
      <c r="FQ49" s="812"/>
      <c r="FR49" s="812"/>
      <c r="FS49" s="812"/>
      <c r="FT49" s="812"/>
      <c r="FU49" s="812"/>
      <c r="FV49" s="812"/>
      <c r="FW49" s="812"/>
      <c r="FX49" s="812"/>
      <c r="FY49" s="812"/>
      <c r="FZ49" s="812"/>
      <c r="GA49" s="812"/>
      <c r="GB49" s="812"/>
    </row>
    <row r="50" spans="1:184" s="824" customFormat="1" x14ac:dyDescent="0.2">
      <c r="A50" s="823"/>
      <c r="B50" s="1083" t="s">
        <v>1536</v>
      </c>
      <c r="C50" s="1084"/>
      <c r="D50" s="1084"/>
      <c r="E50" s="1084"/>
      <c r="F50" s="1084"/>
      <c r="G50" s="1084"/>
      <c r="H50" s="1085"/>
      <c r="I50" s="816"/>
      <c r="J50" s="812"/>
      <c r="K50" s="812"/>
      <c r="L50" s="812"/>
      <c r="M50" s="812"/>
      <c r="N50" s="812"/>
      <c r="O50" s="812"/>
      <c r="P50" s="812"/>
      <c r="Q50" s="812"/>
      <c r="R50" s="812"/>
      <c r="S50" s="812"/>
      <c r="T50" s="812"/>
      <c r="U50" s="812"/>
      <c r="V50" s="812"/>
      <c r="W50" s="812"/>
      <c r="X50" s="812"/>
      <c r="Y50" s="812"/>
      <c r="Z50" s="812"/>
      <c r="AA50" s="812"/>
      <c r="AB50" s="812"/>
      <c r="AC50" s="812"/>
      <c r="AD50" s="812"/>
      <c r="AE50" s="812"/>
      <c r="AF50" s="812"/>
      <c r="AG50" s="812"/>
      <c r="AH50" s="812"/>
      <c r="AI50" s="812"/>
      <c r="AJ50" s="812"/>
      <c r="AK50" s="812"/>
      <c r="AL50" s="812"/>
      <c r="AM50" s="812"/>
      <c r="AN50" s="812"/>
      <c r="AO50" s="812"/>
      <c r="AP50" s="812"/>
      <c r="AQ50" s="812"/>
      <c r="AR50" s="812"/>
      <c r="AS50" s="812"/>
      <c r="AT50" s="812"/>
      <c r="AU50" s="812"/>
      <c r="AV50" s="812"/>
      <c r="AW50" s="812"/>
      <c r="AX50" s="812"/>
      <c r="AY50" s="812"/>
      <c r="AZ50" s="812"/>
      <c r="BA50" s="812"/>
      <c r="BB50" s="812"/>
      <c r="BC50" s="812"/>
      <c r="BD50" s="812"/>
      <c r="BE50" s="812"/>
      <c r="BF50" s="812"/>
      <c r="BG50" s="812"/>
      <c r="BH50" s="812"/>
      <c r="BI50" s="812"/>
      <c r="BJ50" s="812"/>
      <c r="BK50" s="812"/>
      <c r="BL50" s="812"/>
      <c r="BM50" s="812"/>
      <c r="BN50" s="812"/>
      <c r="BO50" s="812"/>
      <c r="BP50" s="812"/>
      <c r="BQ50" s="812"/>
      <c r="BR50" s="812"/>
      <c r="BS50" s="812"/>
      <c r="BT50" s="812"/>
      <c r="BU50" s="812"/>
      <c r="BV50" s="812"/>
      <c r="BW50" s="812"/>
      <c r="BX50" s="812"/>
      <c r="BY50" s="812"/>
      <c r="BZ50" s="812"/>
      <c r="CA50" s="812"/>
      <c r="CB50" s="812"/>
      <c r="CC50" s="812"/>
      <c r="CD50" s="812"/>
      <c r="CE50" s="812"/>
      <c r="CF50" s="812"/>
      <c r="CG50" s="812"/>
      <c r="CH50" s="812"/>
      <c r="CI50" s="812"/>
      <c r="CJ50" s="812"/>
      <c r="CK50" s="812"/>
      <c r="CL50" s="812"/>
      <c r="CM50" s="812"/>
      <c r="CN50" s="812"/>
      <c r="CO50" s="812"/>
      <c r="CP50" s="812"/>
      <c r="CQ50" s="812"/>
      <c r="CR50" s="812"/>
      <c r="CS50" s="812"/>
      <c r="CT50" s="812"/>
      <c r="CU50" s="812"/>
      <c r="CV50" s="812"/>
      <c r="CW50" s="812"/>
      <c r="CX50" s="812"/>
      <c r="CY50" s="812"/>
      <c r="CZ50" s="812"/>
      <c r="DA50" s="812"/>
      <c r="DB50" s="812"/>
      <c r="DC50" s="812"/>
      <c r="DD50" s="812"/>
      <c r="DE50" s="812"/>
      <c r="DF50" s="812"/>
      <c r="DG50" s="812"/>
      <c r="DH50" s="812"/>
      <c r="DI50" s="812"/>
      <c r="DJ50" s="812"/>
      <c r="DK50" s="812"/>
      <c r="DL50" s="812"/>
      <c r="DM50" s="812"/>
      <c r="DN50" s="812"/>
      <c r="DO50" s="812"/>
      <c r="DP50" s="812"/>
      <c r="DQ50" s="812"/>
      <c r="DR50" s="812"/>
      <c r="DS50" s="812"/>
      <c r="DT50" s="812"/>
      <c r="DU50" s="812"/>
      <c r="DV50" s="812"/>
      <c r="DW50" s="812"/>
      <c r="DX50" s="812"/>
      <c r="DY50" s="812"/>
      <c r="DZ50" s="812"/>
      <c r="EA50" s="812"/>
      <c r="EB50" s="812"/>
      <c r="EC50" s="812"/>
      <c r="ED50" s="812"/>
      <c r="EE50" s="812"/>
      <c r="EF50" s="812"/>
      <c r="EG50" s="812"/>
      <c r="EH50" s="812"/>
      <c r="EI50" s="812"/>
      <c r="EJ50" s="812"/>
      <c r="EK50" s="812"/>
      <c r="EL50" s="812"/>
      <c r="EM50" s="812"/>
      <c r="EN50" s="812"/>
      <c r="EO50" s="812"/>
      <c r="EP50" s="812"/>
      <c r="EQ50" s="812"/>
      <c r="ER50" s="812"/>
      <c r="ES50" s="812"/>
      <c r="ET50" s="812"/>
      <c r="EU50" s="812"/>
      <c r="EV50" s="812"/>
      <c r="EW50" s="812"/>
      <c r="EX50" s="812"/>
      <c r="EY50" s="812"/>
      <c r="EZ50" s="812"/>
      <c r="FA50" s="812"/>
      <c r="FB50" s="812"/>
      <c r="FC50" s="812"/>
      <c r="FD50" s="812"/>
      <c r="FE50" s="812"/>
      <c r="FF50" s="812"/>
      <c r="FG50" s="812"/>
      <c r="FH50" s="812"/>
      <c r="FI50" s="812"/>
      <c r="FJ50" s="812"/>
      <c r="FK50" s="812"/>
      <c r="FL50" s="812"/>
      <c r="FM50" s="812"/>
      <c r="FN50" s="812"/>
      <c r="FO50" s="812"/>
      <c r="FP50" s="812"/>
      <c r="FQ50" s="812"/>
      <c r="FR50" s="812"/>
      <c r="FS50" s="812"/>
      <c r="FT50" s="812"/>
      <c r="FU50" s="812"/>
      <c r="FV50" s="812"/>
      <c r="FW50" s="812"/>
      <c r="FX50" s="812"/>
      <c r="FY50" s="812"/>
      <c r="FZ50" s="812"/>
      <c r="GA50" s="812"/>
      <c r="GB50" s="812"/>
    </row>
    <row r="51" spans="1:184" s="824" customFormat="1" ht="83.45" customHeight="1" x14ac:dyDescent="0.2">
      <c r="A51" s="823"/>
      <c r="B51" s="178">
        <v>1</v>
      </c>
      <c r="C51" s="870" t="s">
        <v>1488</v>
      </c>
      <c r="D51" s="840" t="s">
        <v>1537</v>
      </c>
      <c r="E51" s="840">
        <v>5823000</v>
      </c>
      <c r="F51" s="220">
        <v>1</v>
      </c>
      <c r="G51" s="874">
        <v>6</v>
      </c>
      <c r="H51" s="841">
        <f>IF(B51="","",ROUND(B51*E51*F51*G51,0))</f>
        <v>34938000</v>
      </c>
      <c r="I51" s="816"/>
      <c r="J51" s="812"/>
      <c r="K51" s="812"/>
      <c r="L51" s="812"/>
      <c r="M51" s="812"/>
      <c r="N51" s="812"/>
      <c r="O51" s="812"/>
      <c r="P51" s="812"/>
      <c r="Q51" s="812"/>
      <c r="R51" s="812"/>
      <c r="S51" s="812"/>
      <c r="T51" s="812"/>
      <c r="U51" s="812"/>
      <c r="V51" s="812"/>
      <c r="W51" s="812"/>
      <c r="X51" s="812"/>
      <c r="Y51" s="812"/>
      <c r="Z51" s="812"/>
      <c r="AA51" s="812"/>
      <c r="AB51" s="812"/>
      <c r="AC51" s="812"/>
      <c r="AD51" s="812"/>
      <c r="AE51" s="812"/>
      <c r="AF51" s="812"/>
      <c r="AG51" s="812"/>
      <c r="AH51" s="812"/>
      <c r="AI51" s="812"/>
      <c r="AJ51" s="812"/>
      <c r="AK51" s="812"/>
      <c r="AL51" s="812"/>
      <c r="AM51" s="812"/>
      <c r="AN51" s="812"/>
      <c r="AO51" s="812"/>
      <c r="AP51" s="812"/>
      <c r="AQ51" s="812"/>
      <c r="AR51" s="812"/>
      <c r="AS51" s="812"/>
      <c r="AT51" s="812"/>
      <c r="AU51" s="812"/>
      <c r="AV51" s="812"/>
      <c r="AW51" s="812"/>
      <c r="AX51" s="812"/>
      <c r="AY51" s="812"/>
      <c r="AZ51" s="812"/>
      <c r="BA51" s="812"/>
      <c r="BB51" s="812"/>
      <c r="BC51" s="812"/>
      <c r="BD51" s="812"/>
      <c r="BE51" s="812"/>
      <c r="BF51" s="812"/>
      <c r="BG51" s="812"/>
      <c r="BH51" s="812"/>
      <c r="BI51" s="812"/>
      <c r="BJ51" s="812"/>
      <c r="BK51" s="812"/>
      <c r="BL51" s="812"/>
      <c r="BM51" s="812"/>
      <c r="BN51" s="812"/>
      <c r="BO51" s="812"/>
      <c r="BP51" s="812"/>
      <c r="BQ51" s="812"/>
      <c r="BR51" s="812"/>
      <c r="BS51" s="812"/>
      <c r="BT51" s="812"/>
      <c r="BU51" s="812"/>
      <c r="BV51" s="812"/>
      <c r="BW51" s="812"/>
      <c r="BX51" s="812"/>
      <c r="BY51" s="812"/>
      <c r="BZ51" s="812"/>
      <c r="CA51" s="812"/>
      <c r="CB51" s="812"/>
      <c r="CC51" s="812"/>
      <c r="CD51" s="812"/>
      <c r="CE51" s="812"/>
      <c r="CF51" s="812"/>
      <c r="CG51" s="812"/>
      <c r="CH51" s="812"/>
      <c r="CI51" s="812"/>
      <c r="CJ51" s="812"/>
      <c r="CK51" s="812"/>
      <c r="CL51" s="812"/>
      <c r="CM51" s="812"/>
      <c r="CN51" s="812"/>
      <c r="CO51" s="812"/>
      <c r="CP51" s="812"/>
      <c r="CQ51" s="812"/>
      <c r="CR51" s="812"/>
      <c r="CS51" s="812"/>
      <c r="CT51" s="812"/>
      <c r="CU51" s="812"/>
      <c r="CV51" s="812"/>
      <c r="CW51" s="812"/>
      <c r="CX51" s="812"/>
      <c r="CY51" s="812"/>
      <c r="CZ51" s="812"/>
      <c r="DA51" s="812"/>
      <c r="DB51" s="812"/>
      <c r="DC51" s="812"/>
      <c r="DD51" s="812"/>
      <c r="DE51" s="812"/>
      <c r="DF51" s="812"/>
      <c r="DG51" s="812"/>
      <c r="DH51" s="812"/>
      <c r="DI51" s="812"/>
      <c r="DJ51" s="812"/>
      <c r="DK51" s="812"/>
      <c r="DL51" s="812"/>
      <c r="DM51" s="812"/>
      <c r="DN51" s="812"/>
      <c r="DO51" s="812"/>
      <c r="DP51" s="812"/>
      <c r="DQ51" s="812"/>
      <c r="DR51" s="812"/>
      <c r="DS51" s="812"/>
      <c r="DT51" s="812"/>
      <c r="DU51" s="812"/>
      <c r="DV51" s="812"/>
      <c r="DW51" s="812"/>
      <c r="DX51" s="812"/>
      <c r="DY51" s="812"/>
      <c r="DZ51" s="812"/>
      <c r="EA51" s="812"/>
      <c r="EB51" s="812"/>
      <c r="EC51" s="812"/>
      <c r="ED51" s="812"/>
      <c r="EE51" s="812"/>
      <c r="EF51" s="812"/>
      <c r="EG51" s="812"/>
      <c r="EH51" s="812"/>
      <c r="EI51" s="812"/>
      <c r="EJ51" s="812"/>
      <c r="EK51" s="812"/>
      <c r="EL51" s="812"/>
      <c r="EM51" s="812"/>
      <c r="EN51" s="812"/>
      <c r="EO51" s="812"/>
      <c r="EP51" s="812"/>
      <c r="EQ51" s="812"/>
      <c r="ER51" s="812"/>
      <c r="ES51" s="812"/>
      <c r="ET51" s="812"/>
      <c r="EU51" s="812"/>
      <c r="EV51" s="812"/>
      <c r="EW51" s="812"/>
      <c r="EX51" s="812"/>
      <c r="EY51" s="812"/>
      <c r="EZ51" s="812"/>
      <c r="FA51" s="812"/>
      <c r="FB51" s="812"/>
      <c r="FC51" s="812"/>
      <c r="FD51" s="812"/>
      <c r="FE51" s="812"/>
      <c r="FF51" s="812"/>
      <c r="FG51" s="812"/>
      <c r="FH51" s="812"/>
      <c r="FI51" s="812"/>
      <c r="FJ51" s="812"/>
      <c r="FK51" s="812"/>
      <c r="FL51" s="812"/>
      <c r="FM51" s="812"/>
      <c r="FN51" s="812"/>
      <c r="FO51" s="812"/>
      <c r="FP51" s="812"/>
      <c r="FQ51" s="812"/>
      <c r="FR51" s="812"/>
      <c r="FS51" s="812"/>
      <c r="FT51" s="812"/>
      <c r="FU51" s="812"/>
      <c r="FV51" s="812"/>
      <c r="FW51" s="812"/>
      <c r="FX51" s="812"/>
      <c r="FY51" s="812"/>
      <c r="FZ51" s="812"/>
      <c r="GA51" s="812"/>
      <c r="GB51" s="812"/>
    </row>
    <row r="52" spans="1:184" s="824" customFormat="1" ht="83.45" customHeight="1" x14ac:dyDescent="0.2">
      <c r="A52" s="823"/>
      <c r="B52" s="178">
        <v>1</v>
      </c>
      <c r="C52" s="870" t="s">
        <v>1488</v>
      </c>
      <c r="D52" s="840" t="s">
        <v>1537</v>
      </c>
      <c r="E52" s="840">
        <v>5823000</v>
      </c>
      <c r="F52" s="220">
        <v>1</v>
      </c>
      <c r="G52" s="874">
        <v>5</v>
      </c>
      <c r="H52" s="841">
        <f>IF(B52="","",ROUND(B52*E52*F52*G52,0))</f>
        <v>29115000</v>
      </c>
      <c r="I52" s="816"/>
      <c r="J52" s="812"/>
      <c r="K52" s="812"/>
      <c r="L52" s="812"/>
      <c r="M52" s="812"/>
      <c r="N52" s="812"/>
      <c r="O52" s="812"/>
      <c r="P52" s="812"/>
      <c r="Q52" s="812"/>
      <c r="R52" s="812"/>
      <c r="S52" s="812"/>
      <c r="T52" s="812"/>
      <c r="U52" s="812"/>
      <c r="V52" s="812"/>
      <c r="W52" s="812"/>
      <c r="X52" s="812"/>
      <c r="Y52" s="812"/>
      <c r="Z52" s="812"/>
      <c r="AA52" s="812"/>
      <c r="AB52" s="812"/>
      <c r="AC52" s="812"/>
      <c r="AD52" s="812"/>
      <c r="AE52" s="812"/>
      <c r="AF52" s="812"/>
      <c r="AG52" s="812"/>
      <c r="AH52" s="812"/>
      <c r="AI52" s="812"/>
      <c r="AJ52" s="812"/>
      <c r="AK52" s="812"/>
      <c r="AL52" s="812"/>
      <c r="AM52" s="812"/>
      <c r="AN52" s="812"/>
      <c r="AO52" s="812"/>
      <c r="AP52" s="812"/>
      <c r="AQ52" s="812"/>
      <c r="AR52" s="812"/>
      <c r="AS52" s="812"/>
      <c r="AT52" s="812"/>
      <c r="AU52" s="812"/>
      <c r="AV52" s="812"/>
      <c r="AW52" s="812"/>
      <c r="AX52" s="812"/>
      <c r="AY52" s="812"/>
      <c r="AZ52" s="812"/>
      <c r="BA52" s="812"/>
      <c r="BB52" s="812"/>
      <c r="BC52" s="812"/>
      <c r="BD52" s="812"/>
      <c r="BE52" s="812"/>
      <c r="BF52" s="812"/>
      <c r="BG52" s="812"/>
      <c r="BH52" s="812"/>
      <c r="BI52" s="812"/>
      <c r="BJ52" s="812"/>
      <c r="BK52" s="812"/>
      <c r="BL52" s="812"/>
      <c r="BM52" s="812"/>
      <c r="BN52" s="812"/>
      <c r="BO52" s="812"/>
      <c r="BP52" s="812"/>
      <c r="BQ52" s="812"/>
      <c r="BR52" s="812"/>
      <c r="BS52" s="812"/>
      <c r="BT52" s="812"/>
      <c r="BU52" s="812"/>
      <c r="BV52" s="812"/>
      <c r="BW52" s="812"/>
      <c r="BX52" s="812"/>
      <c r="BY52" s="812"/>
      <c r="BZ52" s="812"/>
      <c r="CA52" s="812"/>
      <c r="CB52" s="812"/>
      <c r="CC52" s="812"/>
      <c r="CD52" s="812"/>
      <c r="CE52" s="812"/>
      <c r="CF52" s="812"/>
      <c r="CG52" s="812"/>
      <c r="CH52" s="812"/>
      <c r="CI52" s="812"/>
      <c r="CJ52" s="812"/>
      <c r="CK52" s="812"/>
      <c r="CL52" s="812"/>
      <c r="CM52" s="812"/>
      <c r="CN52" s="812"/>
      <c r="CO52" s="812"/>
      <c r="CP52" s="812"/>
      <c r="CQ52" s="812"/>
      <c r="CR52" s="812"/>
      <c r="CS52" s="812"/>
      <c r="CT52" s="812"/>
      <c r="CU52" s="812"/>
      <c r="CV52" s="812"/>
      <c r="CW52" s="812"/>
      <c r="CX52" s="812"/>
      <c r="CY52" s="812"/>
      <c r="CZ52" s="812"/>
      <c r="DA52" s="812"/>
      <c r="DB52" s="812"/>
      <c r="DC52" s="812"/>
      <c r="DD52" s="812"/>
      <c r="DE52" s="812"/>
      <c r="DF52" s="812"/>
      <c r="DG52" s="812"/>
      <c r="DH52" s="812"/>
      <c r="DI52" s="812"/>
      <c r="DJ52" s="812"/>
      <c r="DK52" s="812"/>
      <c r="DL52" s="812"/>
      <c r="DM52" s="812"/>
      <c r="DN52" s="812"/>
      <c r="DO52" s="812"/>
      <c r="DP52" s="812"/>
      <c r="DQ52" s="812"/>
      <c r="DR52" s="812"/>
      <c r="DS52" s="812"/>
      <c r="DT52" s="812"/>
      <c r="DU52" s="812"/>
      <c r="DV52" s="812"/>
      <c r="DW52" s="812"/>
      <c r="DX52" s="812"/>
      <c r="DY52" s="812"/>
      <c r="DZ52" s="812"/>
      <c r="EA52" s="812"/>
      <c r="EB52" s="812"/>
      <c r="EC52" s="812"/>
      <c r="ED52" s="812"/>
      <c r="EE52" s="812"/>
      <c r="EF52" s="812"/>
      <c r="EG52" s="812"/>
      <c r="EH52" s="812"/>
      <c r="EI52" s="812"/>
      <c r="EJ52" s="812"/>
      <c r="EK52" s="812"/>
      <c r="EL52" s="812"/>
      <c r="EM52" s="812"/>
      <c r="EN52" s="812"/>
      <c r="EO52" s="812"/>
      <c r="EP52" s="812"/>
      <c r="EQ52" s="812"/>
      <c r="ER52" s="812"/>
      <c r="ES52" s="812"/>
      <c r="ET52" s="812"/>
      <c r="EU52" s="812"/>
      <c r="EV52" s="812"/>
      <c r="EW52" s="812"/>
      <c r="EX52" s="812"/>
      <c r="EY52" s="812"/>
      <c r="EZ52" s="812"/>
      <c r="FA52" s="812"/>
      <c r="FB52" s="812"/>
      <c r="FC52" s="812"/>
      <c r="FD52" s="812"/>
      <c r="FE52" s="812"/>
      <c r="FF52" s="812"/>
      <c r="FG52" s="812"/>
      <c r="FH52" s="812"/>
      <c r="FI52" s="812"/>
      <c r="FJ52" s="812"/>
      <c r="FK52" s="812"/>
      <c r="FL52" s="812"/>
      <c r="FM52" s="812"/>
      <c r="FN52" s="812"/>
      <c r="FO52" s="812"/>
      <c r="FP52" s="812"/>
      <c r="FQ52" s="812"/>
      <c r="FR52" s="812"/>
      <c r="FS52" s="812"/>
      <c r="FT52" s="812"/>
      <c r="FU52" s="812"/>
      <c r="FV52" s="812"/>
      <c r="FW52" s="812"/>
      <c r="FX52" s="812"/>
      <c r="FY52" s="812"/>
      <c r="FZ52" s="812"/>
      <c r="GA52" s="812"/>
      <c r="GB52" s="812"/>
    </row>
    <row r="53" spans="1:184" s="824" customFormat="1" ht="25.5" x14ac:dyDescent="0.2">
      <c r="A53" s="823"/>
      <c r="B53" s="178">
        <v>4</v>
      </c>
      <c r="C53" s="870" t="s">
        <v>1792</v>
      </c>
      <c r="D53" s="840" t="s">
        <v>1534</v>
      </c>
      <c r="E53" s="840">
        <v>446000</v>
      </c>
      <c r="F53" s="220">
        <v>1</v>
      </c>
      <c r="G53" s="875">
        <v>6</v>
      </c>
      <c r="H53" s="841">
        <f>IF(B53="","",ROUND(B53*E53*F53*G53,0))</f>
        <v>10704000</v>
      </c>
      <c r="I53" s="816"/>
      <c r="J53" s="812"/>
      <c r="K53" s="812"/>
      <c r="L53" s="812"/>
      <c r="M53" s="812"/>
      <c r="N53" s="812"/>
      <c r="O53" s="812"/>
      <c r="P53" s="812"/>
      <c r="Q53" s="812"/>
      <c r="R53" s="812"/>
      <c r="S53" s="812"/>
      <c r="T53" s="812"/>
      <c r="U53" s="812"/>
      <c r="V53" s="812"/>
      <c r="W53" s="812"/>
      <c r="X53" s="812"/>
      <c r="Y53" s="812"/>
      <c r="Z53" s="812"/>
      <c r="AA53" s="812"/>
      <c r="AB53" s="812"/>
      <c r="AC53" s="812"/>
      <c r="AD53" s="812"/>
      <c r="AE53" s="812"/>
      <c r="AF53" s="812"/>
      <c r="AG53" s="812"/>
      <c r="AH53" s="812"/>
      <c r="AI53" s="812"/>
      <c r="AJ53" s="812"/>
      <c r="AK53" s="812"/>
      <c r="AL53" s="812"/>
      <c r="AM53" s="812"/>
      <c r="AN53" s="812"/>
      <c r="AO53" s="812"/>
      <c r="AP53" s="812"/>
      <c r="AQ53" s="812"/>
      <c r="AR53" s="812"/>
      <c r="AS53" s="812"/>
      <c r="AT53" s="812"/>
      <c r="AU53" s="812"/>
      <c r="AV53" s="812"/>
      <c r="AW53" s="812"/>
      <c r="AX53" s="812"/>
      <c r="AY53" s="812"/>
      <c r="AZ53" s="812"/>
      <c r="BA53" s="812"/>
      <c r="BB53" s="812"/>
      <c r="BC53" s="812"/>
      <c r="BD53" s="812"/>
      <c r="BE53" s="812"/>
      <c r="BF53" s="812"/>
      <c r="BG53" s="812"/>
      <c r="BH53" s="812"/>
      <c r="BI53" s="812"/>
      <c r="BJ53" s="812"/>
      <c r="BK53" s="812"/>
      <c r="BL53" s="812"/>
      <c r="BM53" s="812"/>
      <c r="BN53" s="812"/>
      <c r="BO53" s="812"/>
      <c r="BP53" s="812"/>
      <c r="BQ53" s="812"/>
      <c r="BR53" s="812"/>
      <c r="BS53" s="812"/>
      <c r="BT53" s="812"/>
      <c r="BU53" s="812"/>
      <c r="BV53" s="812"/>
      <c r="BW53" s="812"/>
      <c r="BX53" s="812"/>
      <c r="BY53" s="812"/>
      <c r="BZ53" s="812"/>
      <c r="CA53" s="812"/>
      <c r="CB53" s="812"/>
      <c r="CC53" s="812"/>
      <c r="CD53" s="812"/>
      <c r="CE53" s="812"/>
      <c r="CF53" s="812"/>
      <c r="CG53" s="812"/>
      <c r="CH53" s="812"/>
      <c r="CI53" s="812"/>
      <c r="CJ53" s="812"/>
      <c r="CK53" s="812"/>
      <c r="CL53" s="812"/>
      <c r="CM53" s="812"/>
      <c r="CN53" s="812"/>
      <c r="CO53" s="812"/>
      <c r="CP53" s="812"/>
      <c r="CQ53" s="812"/>
      <c r="CR53" s="812"/>
      <c r="CS53" s="812"/>
      <c r="CT53" s="812"/>
      <c r="CU53" s="812"/>
      <c r="CV53" s="812"/>
      <c r="CW53" s="812"/>
      <c r="CX53" s="812"/>
      <c r="CY53" s="812"/>
      <c r="CZ53" s="812"/>
      <c r="DA53" s="812"/>
      <c r="DB53" s="812"/>
      <c r="DC53" s="812"/>
      <c r="DD53" s="812"/>
      <c r="DE53" s="812"/>
      <c r="DF53" s="812"/>
      <c r="DG53" s="812"/>
      <c r="DH53" s="812"/>
      <c r="DI53" s="812"/>
      <c r="DJ53" s="812"/>
      <c r="DK53" s="812"/>
      <c r="DL53" s="812"/>
      <c r="DM53" s="812"/>
      <c r="DN53" s="812"/>
      <c r="DO53" s="812"/>
      <c r="DP53" s="812"/>
      <c r="DQ53" s="812"/>
      <c r="DR53" s="812"/>
      <c r="DS53" s="812"/>
      <c r="DT53" s="812"/>
      <c r="DU53" s="812"/>
      <c r="DV53" s="812"/>
      <c r="DW53" s="812"/>
      <c r="DX53" s="812"/>
      <c r="DY53" s="812"/>
      <c r="DZ53" s="812"/>
      <c r="EA53" s="812"/>
      <c r="EB53" s="812"/>
      <c r="EC53" s="812"/>
      <c r="ED53" s="812"/>
      <c r="EE53" s="812"/>
      <c r="EF53" s="812"/>
      <c r="EG53" s="812"/>
      <c r="EH53" s="812"/>
      <c r="EI53" s="812"/>
      <c r="EJ53" s="812"/>
      <c r="EK53" s="812"/>
      <c r="EL53" s="812"/>
      <c r="EM53" s="812"/>
      <c r="EN53" s="812"/>
      <c r="EO53" s="812"/>
      <c r="EP53" s="812"/>
      <c r="EQ53" s="812"/>
      <c r="ER53" s="812"/>
      <c r="ES53" s="812"/>
      <c r="ET53" s="812"/>
      <c r="EU53" s="812"/>
      <c r="EV53" s="812"/>
      <c r="EW53" s="812"/>
      <c r="EX53" s="812"/>
      <c r="EY53" s="812"/>
      <c r="EZ53" s="812"/>
      <c r="FA53" s="812"/>
      <c r="FB53" s="812"/>
      <c r="FC53" s="812"/>
      <c r="FD53" s="812"/>
      <c r="FE53" s="812"/>
      <c r="FF53" s="812"/>
      <c r="FG53" s="812"/>
      <c r="FH53" s="812"/>
      <c r="FI53" s="812"/>
      <c r="FJ53" s="812"/>
      <c r="FK53" s="812"/>
      <c r="FL53" s="812"/>
      <c r="FM53" s="812"/>
      <c r="FN53" s="812"/>
      <c r="FO53" s="812"/>
      <c r="FP53" s="812"/>
      <c r="FQ53" s="812"/>
      <c r="FR53" s="812"/>
      <c r="FS53" s="812"/>
      <c r="FT53" s="812"/>
      <c r="FU53" s="812"/>
      <c r="FV53" s="812"/>
      <c r="FW53" s="812"/>
      <c r="FX53" s="812"/>
      <c r="FY53" s="812"/>
      <c r="FZ53" s="812"/>
      <c r="GA53" s="812"/>
      <c r="GB53" s="812"/>
    </row>
    <row r="54" spans="1:184" s="824" customFormat="1" ht="28.15" customHeight="1" x14ac:dyDescent="0.2">
      <c r="A54" s="823"/>
      <c r="B54" s="178">
        <v>7</v>
      </c>
      <c r="C54" s="870" t="s">
        <v>1487</v>
      </c>
      <c r="D54" s="840" t="s">
        <v>1534</v>
      </c>
      <c r="E54" s="840">
        <v>127000</v>
      </c>
      <c r="F54" s="220">
        <v>1</v>
      </c>
      <c r="G54" s="875">
        <v>6</v>
      </c>
      <c r="H54" s="841">
        <f>IF(B54="","",ROUND(B54*E54*F54*G54,0))</f>
        <v>5334000</v>
      </c>
      <c r="I54" s="816"/>
      <c r="J54" s="812"/>
      <c r="K54" s="812"/>
      <c r="L54" s="812"/>
      <c r="M54" s="812"/>
      <c r="N54" s="812"/>
      <c r="O54" s="812"/>
      <c r="P54" s="812"/>
      <c r="Q54" s="812"/>
      <c r="R54" s="812"/>
      <c r="S54" s="812"/>
      <c r="T54" s="812"/>
      <c r="U54" s="812"/>
      <c r="V54" s="812"/>
      <c r="W54" s="812"/>
      <c r="X54" s="812"/>
      <c r="Y54" s="812"/>
      <c r="Z54" s="812"/>
      <c r="AA54" s="812"/>
      <c r="AB54" s="812"/>
      <c r="AC54" s="812"/>
      <c r="AD54" s="812"/>
      <c r="AE54" s="812"/>
      <c r="AF54" s="812"/>
      <c r="AG54" s="812"/>
      <c r="AH54" s="812"/>
      <c r="AI54" s="812"/>
      <c r="AJ54" s="812"/>
      <c r="AK54" s="812"/>
      <c r="AL54" s="812"/>
      <c r="AM54" s="812"/>
      <c r="AN54" s="812"/>
      <c r="AO54" s="812"/>
      <c r="AP54" s="812"/>
      <c r="AQ54" s="812"/>
      <c r="AR54" s="812"/>
      <c r="AS54" s="812"/>
      <c r="AT54" s="812"/>
      <c r="AU54" s="812"/>
      <c r="AV54" s="812"/>
      <c r="AW54" s="812"/>
      <c r="AX54" s="812"/>
      <c r="AY54" s="812"/>
      <c r="AZ54" s="812"/>
      <c r="BA54" s="812"/>
      <c r="BB54" s="812"/>
      <c r="BC54" s="812"/>
      <c r="BD54" s="812"/>
      <c r="BE54" s="812"/>
      <c r="BF54" s="812"/>
      <c r="BG54" s="812"/>
      <c r="BH54" s="812"/>
      <c r="BI54" s="812"/>
      <c r="BJ54" s="812"/>
      <c r="BK54" s="812"/>
      <c r="BL54" s="812"/>
      <c r="BM54" s="812"/>
      <c r="BN54" s="812"/>
      <c r="BO54" s="812"/>
      <c r="BP54" s="812"/>
      <c r="BQ54" s="812"/>
      <c r="BR54" s="812"/>
      <c r="BS54" s="812"/>
      <c r="BT54" s="812"/>
      <c r="BU54" s="812"/>
      <c r="BV54" s="812"/>
      <c r="BW54" s="812"/>
      <c r="BX54" s="812"/>
      <c r="BY54" s="812"/>
      <c r="BZ54" s="812"/>
      <c r="CA54" s="812"/>
      <c r="CB54" s="812"/>
      <c r="CC54" s="812"/>
      <c r="CD54" s="812"/>
      <c r="CE54" s="812"/>
      <c r="CF54" s="812"/>
      <c r="CG54" s="812"/>
      <c r="CH54" s="812"/>
      <c r="CI54" s="812"/>
      <c r="CJ54" s="812"/>
      <c r="CK54" s="812"/>
      <c r="CL54" s="812"/>
      <c r="CM54" s="812"/>
      <c r="CN54" s="812"/>
      <c r="CO54" s="812"/>
      <c r="CP54" s="812"/>
      <c r="CQ54" s="812"/>
      <c r="CR54" s="812"/>
      <c r="CS54" s="812"/>
      <c r="CT54" s="812"/>
      <c r="CU54" s="812"/>
      <c r="CV54" s="812"/>
      <c r="CW54" s="812"/>
      <c r="CX54" s="812"/>
      <c r="CY54" s="812"/>
      <c r="CZ54" s="812"/>
      <c r="DA54" s="812"/>
      <c r="DB54" s="812"/>
      <c r="DC54" s="812"/>
      <c r="DD54" s="812"/>
      <c r="DE54" s="812"/>
      <c r="DF54" s="812"/>
      <c r="DG54" s="812"/>
      <c r="DH54" s="812"/>
      <c r="DI54" s="812"/>
      <c r="DJ54" s="812"/>
      <c r="DK54" s="812"/>
      <c r="DL54" s="812"/>
      <c r="DM54" s="812"/>
      <c r="DN54" s="812"/>
      <c r="DO54" s="812"/>
      <c r="DP54" s="812"/>
      <c r="DQ54" s="812"/>
      <c r="DR54" s="812"/>
      <c r="DS54" s="812"/>
      <c r="DT54" s="812"/>
      <c r="DU54" s="812"/>
      <c r="DV54" s="812"/>
      <c r="DW54" s="812"/>
      <c r="DX54" s="812"/>
      <c r="DY54" s="812"/>
      <c r="DZ54" s="812"/>
      <c r="EA54" s="812"/>
      <c r="EB54" s="812"/>
      <c r="EC54" s="812"/>
      <c r="ED54" s="812"/>
      <c r="EE54" s="812"/>
      <c r="EF54" s="812"/>
      <c r="EG54" s="812"/>
      <c r="EH54" s="812"/>
      <c r="EI54" s="812"/>
      <c r="EJ54" s="812"/>
      <c r="EK54" s="812"/>
      <c r="EL54" s="812"/>
      <c r="EM54" s="812"/>
      <c r="EN54" s="812"/>
      <c r="EO54" s="812"/>
      <c r="EP54" s="812"/>
      <c r="EQ54" s="812"/>
      <c r="ER54" s="812"/>
      <c r="ES54" s="812"/>
      <c r="ET54" s="812"/>
      <c r="EU54" s="812"/>
      <c r="EV54" s="812"/>
      <c r="EW54" s="812"/>
      <c r="EX54" s="812"/>
      <c r="EY54" s="812"/>
      <c r="EZ54" s="812"/>
      <c r="FA54" s="812"/>
      <c r="FB54" s="812"/>
      <c r="FC54" s="812"/>
      <c r="FD54" s="812"/>
      <c r="FE54" s="812"/>
      <c r="FF54" s="812"/>
      <c r="FG54" s="812"/>
      <c r="FH54" s="812"/>
      <c r="FI54" s="812"/>
      <c r="FJ54" s="812"/>
      <c r="FK54" s="812"/>
      <c r="FL54" s="812"/>
      <c r="FM54" s="812"/>
      <c r="FN54" s="812"/>
      <c r="FO54" s="812"/>
      <c r="FP54" s="812"/>
      <c r="FQ54" s="812"/>
      <c r="FR54" s="812"/>
      <c r="FS54" s="812"/>
      <c r="FT54" s="812"/>
      <c r="FU54" s="812"/>
      <c r="FV54" s="812"/>
      <c r="FW54" s="812"/>
      <c r="FX54" s="812"/>
      <c r="FY54" s="812"/>
      <c r="FZ54" s="812"/>
      <c r="GA54" s="812"/>
      <c r="GB54" s="812"/>
    </row>
    <row r="55" spans="1:184" s="824" customFormat="1" ht="27.6" customHeight="1" thickBot="1" x14ac:dyDescent="0.25">
      <c r="A55" s="823"/>
      <c r="B55" s="178">
        <v>1</v>
      </c>
      <c r="C55" s="870" t="s">
        <v>1490</v>
      </c>
      <c r="D55" s="840" t="s">
        <v>1538</v>
      </c>
      <c r="E55" s="840">
        <v>211000</v>
      </c>
      <c r="F55" s="220">
        <v>1</v>
      </c>
      <c r="G55" s="875">
        <v>6</v>
      </c>
      <c r="H55" s="841">
        <f>IF(B55="","",ROUND(B55*E55*F55*G55,0))</f>
        <v>1266000</v>
      </c>
      <c r="I55" s="816"/>
      <c r="J55" s="812"/>
      <c r="K55" s="812"/>
      <c r="L55" s="812"/>
      <c r="M55" s="812"/>
      <c r="N55" s="812"/>
      <c r="O55" s="812"/>
      <c r="P55" s="812"/>
      <c r="Q55" s="812"/>
      <c r="R55" s="812"/>
      <c r="S55" s="812"/>
      <c r="T55" s="812"/>
      <c r="U55" s="812"/>
      <c r="V55" s="812"/>
      <c r="W55" s="812"/>
      <c r="X55" s="812"/>
      <c r="Y55" s="812"/>
      <c r="Z55" s="812"/>
      <c r="AA55" s="812"/>
      <c r="AB55" s="812"/>
      <c r="AC55" s="812"/>
      <c r="AD55" s="812"/>
      <c r="AE55" s="812"/>
      <c r="AF55" s="812"/>
      <c r="AG55" s="812"/>
      <c r="AH55" s="812"/>
      <c r="AI55" s="812"/>
      <c r="AJ55" s="812"/>
      <c r="AK55" s="812"/>
      <c r="AL55" s="812"/>
      <c r="AM55" s="812"/>
      <c r="AN55" s="812"/>
      <c r="AO55" s="812"/>
      <c r="AP55" s="812"/>
      <c r="AQ55" s="812"/>
      <c r="AR55" s="812"/>
      <c r="AS55" s="812"/>
      <c r="AT55" s="812"/>
      <c r="AU55" s="812"/>
      <c r="AV55" s="812"/>
      <c r="AW55" s="812"/>
      <c r="AX55" s="812"/>
      <c r="AY55" s="812"/>
      <c r="AZ55" s="812"/>
      <c r="BA55" s="812"/>
      <c r="BB55" s="812"/>
      <c r="BC55" s="812"/>
      <c r="BD55" s="812"/>
      <c r="BE55" s="812"/>
      <c r="BF55" s="812"/>
      <c r="BG55" s="812"/>
      <c r="BH55" s="812"/>
      <c r="BI55" s="812"/>
      <c r="BJ55" s="812"/>
      <c r="BK55" s="812"/>
      <c r="BL55" s="812"/>
      <c r="BM55" s="812"/>
      <c r="BN55" s="812"/>
      <c r="BO55" s="812"/>
      <c r="BP55" s="812"/>
      <c r="BQ55" s="812"/>
      <c r="BR55" s="812"/>
      <c r="BS55" s="812"/>
      <c r="BT55" s="812"/>
      <c r="BU55" s="812"/>
      <c r="BV55" s="812"/>
      <c r="BW55" s="812"/>
      <c r="BX55" s="812"/>
      <c r="BY55" s="812"/>
      <c r="BZ55" s="812"/>
      <c r="CA55" s="812"/>
      <c r="CB55" s="812"/>
      <c r="CC55" s="812"/>
      <c r="CD55" s="812"/>
      <c r="CE55" s="812"/>
      <c r="CF55" s="812"/>
      <c r="CG55" s="812"/>
      <c r="CH55" s="812"/>
      <c r="CI55" s="812"/>
      <c r="CJ55" s="812"/>
      <c r="CK55" s="812"/>
      <c r="CL55" s="812"/>
      <c r="CM55" s="812"/>
      <c r="CN55" s="812"/>
      <c r="CO55" s="812"/>
      <c r="CP55" s="812"/>
      <c r="CQ55" s="812"/>
      <c r="CR55" s="812"/>
      <c r="CS55" s="812"/>
      <c r="CT55" s="812"/>
      <c r="CU55" s="812"/>
      <c r="CV55" s="812"/>
      <c r="CW55" s="812"/>
      <c r="CX55" s="812"/>
      <c r="CY55" s="812"/>
      <c r="CZ55" s="812"/>
      <c r="DA55" s="812"/>
      <c r="DB55" s="812"/>
      <c r="DC55" s="812"/>
      <c r="DD55" s="812"/>
      <c r="DE55" s="812"/>
      <c r="DF55" s="812"/>
      <c r="DG55" s="812"/>
      <c r="DH55" s="812"/>
      <c r="DI55" s="812"/>
      <c r="DJ55" s="812"/>
      <c r="DK55" s="812"/>
      <c r="DL55" s="812"/>
      <c r="DM55" s="812"/>
      <c r="DN55" s="812"/>
      <c r="DO55" s="812"/>
      <c r="DP55" s="812"/>
      <c r="DQ55" s="812"/>
      <c r="DR55" s="812"/>
      <c r="DS55" s="812"/>
      <c r="DT55" s="812"/>
      <c r="DU55" s="812"/>
      <c r="DV55" s="812"/>
      <c r="DW55" s="812"/>
      <c r="DX55" s="812"/>
      <c r="DY55" s="812"/>
      <c r="DZ55" s="812"/>
      <c r="EA55" s="812"/>
      <c r="EB55" s="812"/>
      <c r="EC55" s="812"/>
      <c r="ED55" s="812"/>
      <c r="EE55" s="812"/>
      <c r="EF55" s="812"/>
      <c r="EG55" s="812"/>
      <c r="EH55" s="812"/>
      <c r="EI55" s="812"/>
      <c r="EJ55" s="812"/>
      <c r="EK55" s="812"/>
      <c r="EL55" s="812"/>
      <c r="EM55" s="812"/>
      <c r="EN55" s="812"/>
      <c r="EO55" s="812"/>
      <c r="EP55" s="812"/>
      <c r="EQ55" s="812"/>
      <c r="ER55" s="812"/>
      <c r="ES55" s="812"/>
      <c r="ET55" s="812"/>
      <c r="EU55" s="812"/>
      <c r="EV55" s="812"/>
      <c r="EW55" s="812"/>
      <c r="EX55" s="812"/>
      <c r="EY55" s="812"/>
      <c r="EZ55" s="812"/>
      <c r="FA55" s="812"/>
      <c r="FB55" s="812"/>
      <c r="FC55" s="812"/>
      <c r="FD55" s="812"/>
      <c r="FE55" s="812"/>
      <c r="FF55" s="812"/>
      <c r="FG55" s="812"/>
      <c r="FH55" s="812"/>
      <c r="FI55" s="812"/>
      <c r="FJ55" s="812"/>
      <c r="FK55" s="812"/>
      <c r="FL55" s="812"/>
      <c r="FM55" s="812"/>
      <c r="FN55" s="812"/>
      <c r="FO55" s="812"/>
      <c r="FP55" s="812"/>
      <c r="FQ55" s="812"/>
      <c r="FR55" s="812"/>
      <c r="FS55" s="812"/>
      <c r="FT55" s="812"/>
      <c r="FU55" s="812"/>
      <c r="FV55" s="812"/>
      <c r="FW55" s="812"/>
      <c r="FX55" s="812"/>
      <c r="FY55" s="812"/>
      <c r="FZ55" s="812"/>
      <c r="GA55" s="812"/>
      <c r="GB55" s="812"/>
    </row>
    <row r="56" spans="1:184" s="824" customFormat="1" x14ac:dyDescent="0.2">
      <c r="A56" s="823"/>
      <c r="B56" s="1063" t="s">
        <v>46</v>
      </c>
      <c r="C56" s="1065" t="s">
        <v>1520</v>
      </c>
      <c r="D56" s="1065" t="s">
        <v>1521</v>
      </c>
      <c r="E56" s="1061" t="s">
        <v>1539</v>
      </c>
      <c r="F56" s="1061" t="s">
        <v>1540</v>
      </c>
      <c r="G56" s="1061" t="s">
        <v>1523</v>
      </c>
      <c r="H56" s="1090" t="s">
        <v>1524</v>
      </c>
      <c r="I56" s="816"/>
      <c r="J56" s="812"/>
      <c r="K56" s="812"/>
      <c r="L56" s="812"/>
      <c r="M56" s="812"/>
      <c r="N56" s="812"/>
      <c r="O56" s="812"/>
      <c r="P56" s="812"/>
      <c r="Q56" s="812"/>
      <c r="R56" s="812"/>
      <c r="S56" s="812"/>
      <c r="T56" s="812"/>
      <c r="U56" s="812"/>
      <c r="V56" s="812"/>
      <c r="W56" s="812"/>
      <c r="X56" s="812"/>
      <c r="Y56" s="812"/>
      <c r="Z56" s="812"/>
      <c r="AA56" s="812"/>
      <c r="AB56" s="812"/>
      <c r="AC56" s="812"/>
      <c r="AD56" s="812"/>
      <c r="AE56" s="812"/>
      <c r="AF56" s="812"/>
      <c r="AG56" s="812"/>
      <c r="AH56" s="812"/>
      <c r="AI56" s="812"/>
      <c r="AJ56" s="812"/>
      <c r="AK56" s="812"/>
      <c r="AL56" s="812"/>
      <c r="AM56" s="812"/>
      <c r="AN56" s="812"/>
      <c r="AO56" s="812"/>
      <c r="AP56" s="812"/>
      <c r="AQ56" s="812"/>
      <c r="AR56" s="812"/>
      <c r="AS56" s="812"/>
      <c r="AT56" s="812"/>
      <c r="AU56" s="812"/>
      <c r="AV56" s="812"/>
      <c r="AW56" s="812"/>
      <c r="AX56" s="812"/>
      <c r="AY56" s="812"/>
      <c r="AZ56" s="812"/>
      <c r="BA56" s="812"/>
      <c r="BB56" s="812"/>
      <c r="BC56" s="812"/>
      <c r="BD56" s="812"/>
      <c r="BE56" s="812"/>
      <c r="BF56" s="812"/>
      <c r="BG56" s="812"/>
      <c r="BH56" s="812"/>
      <c r="BI56" s="812"/>
      <c r="BJ56" s="812"/>
      <c r="BK56" s="812"/>
      <c r="BL56" s="812"/>
      <c r="BM56" s="812"/>
      <c r="BN56" s="812"/>
      <c r="BO56" s="812"/>
      <c r="BP56" s="812"/>
      <c r="BQ56" s="812"/>
      <c r="BR56" s="812"/>
      <c r="BS56" s="812"/>
      <c r="BT56" s="812"/>
      <c r="BU56" s="812"/>
      <c r="BV56" s="812"/>
      <c r="BW56" s="812"/>
      <c r="BX56" s="812"/>
      <c r="BY56" s="812"/>
      <c r="BZ56" s="812"/>
      <c r="CA56" s="812"/>
      <c r="CB56" s="812"/>
      <c r="CC56" s="812"/>
      <c r="CD56" s="812"/>
      <c r="CE56" s="812"/>
      <c r="CF56" s="812"/>
      <c r="CG56" s="812"/>
      <c r="CH56" s="812"/>
      <c r="CI56" s="812"/>
      <c r="CJ56" s="812"/>
      <c r="CK56" s="812"/>
      <c r="CL56" s="812"/>
      <c r="CM56" s="812"/>
      <c r="CN56" s="812"/>
      <c r="CO56" s="812"/>
      <c r="CP56" s="812"/>
      <c r="CQ56" s="812"/>
      <c r="CR56" s="812"/>
      <c r="CS56" s="812"/>
      <c r="CT56" s="812"/>
      <c r="CU56" s="812"/>
      <c r="CV56" s="812"/>
      <c r="CW56" s="812"/>
      <c r="CX56" s="812"/>
      <c r="CY56" s="812"/>
      <c r="CZ56" s="812"/>
      <c r="DA56" s="812"/>
      <c r="DB56" s="812"/>
      <c r="DC56" s="812"/>
      <c r="DD56" s="812"/>
      <c r="DE56" s="812"/>
      <c r="DF56" s="812"/>
      <c r="DG56" s="812"/>
      <c r="DH56" s="812"/>
      <c r="DI56" s="812"/>
      <c r="DJ56" s="812"/>
      <c r="DK56" s="812"/>
      <c r="DL56" s="812"/>
      <c r="DM56" s="812"/>
      <c r="DN56" s="812"/>
      <c r="DO56" s="812"/>
      <c r="DP56" s="812"/>
      <c r="DQ56" s="812"/>
      <c r="DR56" s="812"/>
      <c r="DS56" s="812"/>
      <c r="DT56" s="812"/>
      <c r="DU56" s="812"/>
      <c r="DV56" s="812"/>
      <c r="DW56" s="812"/>
      <c r="DX56" s="812"/>
      <c r="DY56" s="812"/>
      <c r="DZ56" s="812"/>
      <c r="EA56" s="812"/>
      <c r="EB56" s="812"/>
      <c r="EC56" s="812"/>
      <c r="ED56" s="812"/>
      <c r="EE56" s="812"/>
      <c r="EF56" s="812"/>
      <c r="EG56" s="812"/>
      <c r="EH56" s="812"/>
      <c r="EI56" s="812"/>
      <c r="EJ56" s="812"/>
      <c r="EK56" s="812"/>
      <c r="EL56" s="812"/>
      <c r="EM56" s="812"/>
      <c r="EN56" s="812"/>
      <c r="EO56" s="812"/>
      <c r="EP56" s="812"/>
      <c r="EQ56" s="812"/>
      <c r="ER56" s="812"/>
      <c r="ES56" s="812"/>
      <c r="ET56" s="812"/>
      <c r="EU56" s="812"/>
      <c r="EV56" s="812"/>
      <c r="EW56" s="812"/>
      <c r="EX56" s="812"/>
      <c r="EY56" s="812"/>
      <c r="EZ56" s="812"/>
      <c r="FA56" s="812"/>
      <c r="FB56" s="812"/>
      <c r="FC56" s="812"/>
      <c r="FD56" s="812"/>
      <c r="FE56" s="812"/>
      <c r="FF56" s="812"/>
      <c r="FG56" s="812"/>
      <c r="FH56" s="812"/>
      <c r="FI56" s="812"/>
      <c r="FJ56" s="812"/>
      <c r="FK56" s="812"/>
      <c r="FL56" s="812"/>
      <c r="FM56" s="812"/>
      <c r="FN56" s="812"/>
      <c r="FO56" s="812"/>
      <c r="FP56" s="812"/>
      <c r="FQ56" s="812"/>
      <c r="FR56" s="812"/>
      <c r="FS56" s="812"/>
      <c r="FT56" s="812"/>
      <c r="FU56" s="812"/>
      <c r="FV56" s="812"/>
      <c r="FW56" s="812"/>
      <c r="FX56" s="812"/>
      <c r="FY56" s="812"/>
      <c r="FZ56" s="812"/>
      <c r="GA56" s="812"/>
      <c r="GB56" s="812"/>
    </row>
    <row r="57" spans="1:184" s="824" customFormat="1" x14ac:dyDescent="0.2">
      <c r="A57" s="823"/>
      <c r="B57" s="1064"/>
      <c r="C57" s="1066"/>
      <c r="D57" s="1066"/>
      <c r="E57" s="1062" t="s">
        <v>1525</v>
      </c>
      <c r="F57" s="1062" t="s">
        <v>1503</v>
      </c>
      <c r="G57" s="1062" t="s">
        <v>1504</v>
      </c>
      <c r="H57" s="1086" t="s">
        <v>1505</v>
      </c>
      <c r="I57" s="816"/>
      <c r="J57" s="812"/>
      <c r="K57" s="812"/>
      <c r="L57" s="812"/>
      <c r="M57" s="812"/>
      <c r="N57" s="812"/>
      <c r="O57" s="812"/>
      <c r="P57" s="812"/>
      <c r="Q57" s="812"/>
      <c r="R57" s="812"/>
      <c r="S57" s="812"/>
      <c r="T57" s="812"/>
      <c r="U57" s="812"/>
      <c r="V57" s="812"/>
      <c r="W57" s="812"/>
      <c r="X57" s="812"/>
      <c r="Y57" s="812"/>
      <c r="Z57" s="812"/>
      <c r="AA57" s="812"/>
      <c r="AB57" s="812"/>
      <c r="AC57" s="812"/>
      <c r="AD57" s="812"/>
      <c r="AE57" s="812"/>
      <c r="AF57" s="812"/>
      <c r="AG57" s="812"/>
      <c r="AH57" s="812"/>
      <c r="AI57" s="812"/>
      <c r="AJ57" s="812"/>
      <c r="AK57" s="812"/>
      <c r="AL57" s="812"/>
      <c r="AM57" s="812"/>
      <c r="AN57" s="812"/>
      <c r="AO57" s="812"/>
      <c r="AP57" s="812"/>
      <c r="AQ57" s="812"/>
      <c r="AR57" s="812"/>
      <c r="AS57" s="812"/>
      <c r="AT57" s="812"/>
      <c r="AU57" s="812"/>
      <c r="AV57" s="812"/>
      <c r="AW57" s="812"/>
      <c r="AX57" s="812"/>
      <c r="AY57" s="812"/>
      <c r="AZ57" s="812"/>
      <c r="BA57" s="812"/>
      <c r="BB57" s="812"/>
      <c r="BC57" s="812"/>
      <c r="BD57" s="812"/>
      <c r="BE57" s="812"/>
      <c r="BF57" s="812"/>
      <c r="BG57" s="812"/>
      <c r="BH57" s="812"/>
      <c r="BI57" s="812"/>
      <c r="BJ57" s="812"/>
      <c r="BK57" s="812"/>
      <c r="BL57" s="812"/>
      <c r="BM57" s="812"/>
      <c r="BN57" s="812"/>
      <c r="BO57" s="812"/>
      <c r="BP57" s="812"/>
      <c r="BQ57" s="812"/>
      <c r="BR57" s="812"/>
      <c r="BS57" s="812"/>
      <c r="BT57" s="812"/>
      <c r="BU57" s="812"/>
      <c r="BV57" s="812"/>
      <c r="BW57" s="812"/>
      <c r="BX57" s="812"/>
      <c r="BY57" s="812"/>
      <c r="BZ57" s="812"/>
      <c r="CA57" s="812"/>
      <c r="CB57" s="812"/>
      <c r="CC57" s="812"/>
      <c r="CD57" s="812"/>
      <c r="CE57" s="812"/>
      <c r="CF57" s="812"/>
      <c r="CG57" s="812"/>
      <c r="CH57" s="812"/>
      <c r="CI57" s="812"/>
      <c r="CJ57" s="812"/>
      <c r="CK57" s="812"/>
      <c r="CL57" s="812"/>
      <c r="CM57" s="812"/>
      <c r="CN57" s="812"/>
      <c r="CO57" s="812"/>
      <c r="CP57" s="812"/>
      <c r="CQ57" s="812"/>
      <c r="CR57" s="812"/>
      <c r="CS57" s="812"/>
      <c r="CT57" s="812"/>
      <c r="CU57" s="812"/>
      <c r="CV57" s="812"/>
      <c r="CW57" s="812"/>
      <c r="CX57" s="812"/>
      <c r="CY57" s="812"/>
      <c r="CZ57" s="812"/>
      <c r="DA57" s="812"/>
      <c r="DB57" s="812"/>
      <c r="DC57" s="812"/>
      <c r="DD57" s="812"/>
      <c r="DE57" s="812"/>
      <c r="DF57" s="812"/>
      <c r="DG57" s="812"/>
      <c r="DH57" s="812"/>
      <c r="DI57" s="812"/>
      <c r="DJ57" s="812"/>
      <c r="DK57" s="812"/>
      <c r="DL57" s="812"/>
      <c r="DM57" s="812"/>
      <c r="DN57" s="812"/>
      <c r="DO57" s="812"/>
      <c r="DP57" s="812"/>
      <c r="DQ57" s="812"/>
      <c r="DR57" s="812"/>
      <c r="DS57" s="812"/>
      <c r="DT57" s="812"/>
      <c r="DU57" s="812"/>
      <c r="DV57" s="812"/>
      <c r="DW57" s="812"/>
      <c r="DX57" s="812"/>
      <c r="DY57" s="812"/>
      <c r="DZ57" s="812"/>
      <c r="EA57" s="812"/>
      <c r="EB57" s="812"/>
      <c r="EC57" s="812"/>
      <c r="ED57" s="812"/>
      <c r="EE57" s="812"/>
      <c r="EF57" s="812"/>
      <c r="EG57" s="812"/>
      <c r="EH57" s="812"/>
      <c r="EI57" s="812"/>
      <c r="EJ57" s="812"/>
      <c r="EK57" s="812"/>
      <c r="EL57" s="812"/>
      <c r="EM57" s="812"/>
      <c r="EN57" s="812"/>
      <c r="EO57" s="812"/>
      <c r="EP57" s="812"/>
      <c r="EQ57" s="812"/>
      <c r="ER57" s="812"/>
      <c r="ES57" s="812"/>
      <c r="ET57" s="812"/>
      <c r="EU57" s="812"/>
      <c r="EV57" s="812"/>
      <c r="EW57" s="812"/>
      <c r="EX57" s="812"/>
      <c r="EY57" s="812"/>
      <c r="EZ57" s="812"/>
      <c r="FA57" s="812"/>
      <c r="FB57" s="812"/>
      <c r="FC57" s="812"/>
      <c r="FD57" s="812"/>
      <c r="FE57" s="812"/>
      <c r="FF57" s="812"/>
      <c r="FG57" s="812"/>
      <c r="FH57" s="812"/>
      <c r="FI57" s="812"/>
      <c r="FJ57" s="812"/>
      <c r="FK57" s="812"/>
      <c r="FL57" s="812"/>
      <c r="FM57" s="812"/>
      <c r="FN57" s="812"/>
      <c r="FO57" s="812"/>
      <c r="FP57" s="812"/>
      <c r="FQ57" s="812"/>
      <c r="FR57" s="812"/>
      <c r="FS57" s="812"/>
      <c r="FT57" s="812"/>
      <c r="FU57" s="812"/>
      <c r="FV57" s="812"/>
      <c r="FW57" s="812"/>
      <c r="FX57" s="812"/>
      <c r="FY57" s="812"/>
      <c r="FZ57" s="812"/>
      <c r="GA57" s="812"/>
      <c r="GB57" s="812"/>
    </row>
    <row r="58" spans="1:184" s="824" customFormat="1" ht="30" thickBot="1" x14ac:dyDescent="0.25">
      <c r="A58" s="823"/>
      <c r="B58" s="825" t="s">
        <v>1541</v>
      </c>
      <c r="C58" s="1067"/>
      <c r="D58" s="1067"/>
      <c r="E58" s="826" t="s">
        <v>1542</v>
      </c>
      <c r="F58" s="826" t="s">
        <v>1543</v>
      </c>
      <c r="G58" s="826" t="s">
        <v>1544</v>
      </c>
      <c r="H58" s="827" t="s">
        <v>1545</v>
      </c>
      <c r="I58" s="816"/>
      <c r="J58" s="812"/>
      <c r="K58" s="812"/>
      <c r="L58" s="812"/>
      <c r="M58" s="812"/>
      <c r="N58" s="812"/>
      <c r="O58" s="812"/>
      <c r="P58" s="812"/>
      <c r="Q58" s="812"/>
      <c r="R58" s="812"/>
      <c r="S58" s="812"/>
      <c r="T58" s="812"/>
      <c r="U58" s="812"/>
      <c r="V58" s="812"/>
      <c r="W58" s="812"/>
      <c r="X58" s="812"/>
      <c r="Y58" s="812"/>
      <c r="Z58" s="812"/>
      <c r="AA58" s="812"/>
      <c r="AB58" s="812"/>
      <c r="AC58" s="812"/>
      <c r="AD58" s="812"/>
      <c r="AE58" s="812"/>
      <c r="AF58" s="812"/>
      <c r="AG58" s="812"/>
      <c r="AH58" s="812"/>
      <c r="AI58" s="812"/>
      <c r="AJ58" s="812"/>
      <c r="AK58" s="812"/>
      <c r="AL58" s="812"/>
      <c r="AM58" s="812"/>
      <c r="AN58" s="812"/>
      <c r="AO58" s="812"/>
      <c r="AP58" s="812"/>
      <c r="AQ58" s="812"/>
      <c r="AR58" s="812"/>
      <c r="AS58" s="812"/>
      <c r="AT58" s="812"/>
      <c r="AU58" s="812"/>
      <c r="AV58" s="812"/>
      <c r="AW58" s="812"/>
      <c r="AX58" s="812"/>
      <c r="AY58" s="812"/>
      <c r="AZ58" s="812"/>
      <c r="BA58" s="812"/>
      <c r="BB58" s="812"/>
      <c r="BC58" s="812"/>
      <c r="BD58" s="812"/>
      <c r="BE58" s="812"/>
      <c r="BF58" s="812"/>
      <c r="BG58" s="812"/>
      <c r="BH58" s="812"/>
      <c r="BI58" s="812"/>
      <c r="BJ58" s="812"/>
      <c r="BK58" s="812"/>
      <c r="BL58" s="812"/>
      <c r="BM58" s="812"/>
      <c r="BN58" s="812"/>
      <c r="BO58" s="812"/>
      <c r="BP58" s="812"/>
      <c r="BQ58" s="812"/>
      <c r="BR58" s="812"/>
      <c r="BS58" s="812"/>
      <c r="BT58" s="812"/>
      <c r="BU58" s="812"/>
      <c r="BV58" s="812"/>
      <c r="BW58" s="812"/>
      <c r="BX58" s="812"/>
      <c r="BY58" s="812"/>
      <c r="BZ58" s="812"/>
      <c r="CA58" s="812"/>
      <c r="CB58" s="812"/>
      <c r="CC58" s="812"/>
      <c r="CD58" s="812"/>
      <c r="CE58" s="812"/>
      <c r="CF58" s="812"/>
      <c r="CG58" s="812"/>
      <c r="CH58" s="812"/>
      <c r="CI58" s="812"/>
      <c r="CJ58" s="812"/>
      <c r="CK58" s="812"/>
      <c r="CL58" s="812"/>
      <c r="CM58" s="812"/>
      <c r="CN58" s="812"/>
      <c r="CO58" s="812"/>
      <c r="CP58" s="812"/>
      <c r="CQ58" s="812"/>
      <c r="CR58" s="812"/>
      <c r="CS58" s="812"/>
      <c r="CT58" s="812"/>
      <c r="CU58" s="812"/>
      <c r="CV58" s="812"/>
      <c r="CW58" s="812"/>
      <c r="CX58" s="812"/>
      <c r="CY58" s="812"/>
      <c r="CZ58" s="812"/>
      <c r="DA58" s="812"/>
      <c r="DB58" s="812"/>
      <c r="DC58" s="812"/>
      <c r="DD58" s="812"/>
      <c r="DE58" s="812"/>
      <c r="DF58" s="812"/>
      <c r="DG58" s="812"/>
      <c r="DH58" s="812"/>
      <c r="DI58" s="812"/>
      <c r="DJ58" s="812"/>
      <c r="DK58" s="812"/>
      <c r="DL58" s="812"/>
      <c r="DM58" s="812"/>
      <c r="DN58" s="812"/>
      <c r="DO58" s="812"/>
      <c r="DP58" s="812"/>
      <c r="DQ58" s="812"/>
      <c r="DR58" s="812"/>
      <c r="DS58" s="812"/>
      <c r="DT58" s="812"/>
      <c r="DU58" s="812"/>
      <c r="DV58" s="812"/>
      <c r="DW58" s="812"/>
      <c r="DX58" s="812"/>
      <c r="DY58" s="812"/>
      <c r="DZ58" s="812"/>
      <c r="EA58" s="812"/>
      <c r="EB58" s="812"/>
      <c r="EC58" s="812"/>
      <c r="ED58" s="812"/>
      <c r="EE58" s="812"/>
      <c r="EF58" s="812"/>
      <c r="EG58" s="812"/>
      <c r="EH58" s="812"/>
      <c r="EI58" s="812"/>
      <c r="EJ58" s="812"/>
      <c r="EK58" s="812"/>
      <c r="EL58" s="812"/>
      <c r="EM58" s="812"/>
      <c r="EN58" s="812"/>
      <c r="EO58" s="812"/>
      <c r="EP58" s="812"/>
      <c r="EQ58" s="812"/>
      <c r="ER58" s="812"/>
      <c r="ES58" s="812"/>
      <c r="ET58" s="812"/>
      <c r="EU58" s="812"/>
      <c r="EV58" s="812"/>
      <c r="EW58" s="812"/>
      <c r="EX58" s="812"/>
      <c r="EY58" s="812"/>
      <c r="EZ58" s="812"/>
      <c r="FA58" s="812"/>
      <c r="FB58" s="812"/>
      <c r="FC58" s="812"/>
      <c r="FD58" s="812"/>
      <c r="FE58" s="812"/>
      <c r="FF58" s="812"/>
      <c r="FG58" s="812"/>
      <c r="FH58" s="812"/>
      <c r="FI58" s="812"/>
      <c r="FJ58" s="812"/>
      <c r="FK58" s="812"/>
      <c r="FL58" s="812"/>
      <c r="FM58" s="812"/>
      <c r="FN58" s="812"/>
      <c r="FO58" s="812"/>
      <c r="FP58" s="812"/>
      <c r="FQ58" s="812"/>
      <c r="FR58" s="812"/>
      <c r="FS58" s="812"/>
      <c r="FT58" s="812"/>
      <c r="FU58" s="812"/>
      <c r="FV58" s="812"/>
      <c r="FW58" s="812"/>
      <c r="FX58" s="812"/>
      <c r="FY58" s="812"/>
      <c r="FZ58" s="812"/>
      <c r="GA58" s="812"/>
      <c r="GB58" s="812"/>
    </row>
    <row r="59" spans="1:184" s="824" customFormat="1" x14ac:dyDescent="0.2">
      <c r="A59" s="823"/>
      <c r="B59" s="1083" t="s">
        <v>1546</v>
      </c>
      <c r="C59" s="1084"/>
      <c r="D59" s="1084"/>
      <c r="E59" s="1084"/>
      <c r="F59" s="1084"/>
      <c r="G59" s="1084"/>
      <c r="H59" s="1085"/>
      <c r="I59" s="816"/>
      <c r="J59" s="812"/>
      <c r="K59" s="812"/>
      <c r="L59" s="812"/>
      <c r="M59" s="812"/>
      <c r="N59" s="812"/>
      <c r="O59" s="812"/>
      <c r="P59" s="812"/>
      <c r="Q59" s="812"/>
      <c r="R59" s="812"/>
      <c r="S59" s="812"/>
      <c r="T59" s="812"/>
      <c r="U59" s="812"/>
      <c r="V59" s="812"/>
      <c r="W59" s="812"/>
      <c r="X59" s="812"/>
      <c r="Y59" s="812"/>
      <c r="Z59" s="812"/>
      <c r="AA59" s="812"/>
      <c r="AB59" s="812"/>
      <c r="AC59" s="812"/>
      <c r="AD59" s="812"/>
      <c r="AE59" s="812"/>
      <c r="AF59" s="812"/>
      <c r="AG59" s="812"/>
      <c r="AH59" s="812"/>
      <c r="AI59" s="812"/>
      <c r="AJ59" s="812"/>
      <c r="AK59" s="812"/>
      <c r="AL59" s="812"/>
      <c r="AM59" s="812"/>
      <c r="AN59" s="812"/>
      <c r="AO59" s="812"/>
      <c r="AP59" s="812"/>
      <c r="AQ59" s="812"/>
      <c r="AR59" s="812"/>
      <c r="AS59" s="812"/>
      <c r="AT59" s="812"/>
      <c r="AU59" s="812"/>
      <c r="AV59" s="812"/>
      <c r="AW59" s="812"/>
      <c r="AX59" s="812"/>
      <c r="AY59" s="812"/>
      <c r="AZ59" s="812"/>
      <c r="BA59" s="812"/>
      <c r="BB59" s="812"/>
      <c r="BC59" s="812"/>
      <c r="BD59" s="812"/>
      <c r="BE59" s="812"/>
      <c r="BF59" s="812"/>
      <c r="BG59" s="812"/>
      <c r="BH59" s="812"/>
      <c r="BI59" s="812"/>
      <c r="BJ59" s="812"/>
      <c r="BK59" s="812"/>
      <c r="BL59" s="812"/>
      <c r="BM59" s="812"/>
      <c r="BN59" s="812"/>
      <c r="BO59" s="812"/>
      <c r="BP59" s="812"/>
      <c r="BQ59" s="812"/>
      <c r="BR59" s="812"/>
      <c r="BS59" s="812"/>
      <c r="BT59" s="812"/>
      <c r="BU59" s="812"/>
      <c r="BV59" s="812"/>
      <c r="BW59" s="812"/>
      <c r="BX59" s="812"/>
      <c r="BY59" s="812"/>
      <c r="BZ59" s="812"/>
      <c r="CA59" s="812"/>
      <c r="CB59" s="812"/>
      <c r="CC59" s="812"/>
      <c r="CD59" s="812"/>
      <c r="CE59" s="812"/>
      <c r="CF59" s="812"/>
      <c r="CG59" s="812"/>
      <c r="CH59" s="812"/>
      <c r="CI59" s="812"/>
      <c r="CJ59" s="812"/>
      <c r="CK59" s="812"/>
      <c r="CL59" s="812"/>
      <c r="CM59" s="812"/>
      <c r="CN59" s="812"/>
      <c r="CO59" s="812"/>
      <c r="CP59" s="812"/>
      <c r="CQ59" s="812"/>
      <c r="CR59" s="812"/>
      <c r="CS59" s="812"/>
      <c r="CT59" s="812"/>
      <c r="CU59" s="812"/>
      <c r="CV59" s="812"/>
      <c r="CW59" s="812"/>
      <c r="CX59" s="812"/>
      <c r="CY59" s="812"/>
      <c r="CZ59" s="812"/>
      <c r="DA59" s="812"/>
      <c r="DB59" s="812"/>
      <c r="DC59" s="812"/>
      <c r="DD59" s="812"/>
      <c r="DE59" s="812"/>
      <c r="DF59" s="812"/>
      <c r="DG59" s="812"/>
      <c r="DH59" s="812"/>
      <c r="DI59" s="812"/>
      <c r="DJ59" s="812"/>
      <c r="DK59" s="812"/>
      <c r="DL59" s="812"/>
      <c r="DM59" s="812"/>
      <c r="DN59" s="812"/>
      <c r="DO59" s="812"/>
      <c r="DP59" s="812"/>
      <c r="DQ59" s="812"/>
      <c r="DR59" s="812"/>
      <c r="DS59" s="812"/>
      <c r="DT59" s="812"/>
      <c r="DU59" s="812"/>
      <c r="DV59" s="812"/>
      <c r="DW59" s="812"/>
      <c r="DX59" s="812"/>
      <c r="DY59" s="812"/>
      <c r="DZ59" s="812"/>
      <c r="EA59" s="812"/>
      <c r="EB59" s="812"/>
      <c r="EC59" s="812"/>
      <c r="ED59" s="812"/>
      <c r="EE59" s="812"/>
      <c r="EF59" s="812"/>
      <c r="EG59" s="812"/>
      <c r="EH59" s="812"/>
      <c r="EI59" s="812"/>
      <c r="EJ59" s="812"/>
      <c r="EK59" s="812"/>
      <c r="EL59" s="812"/>
      <c r="EM59" s="812"/>
      <c r="EN59" s="812"/>
      <c r="EO59" s="812"/>
      <c r="EP59" s="812"/>
      <c r="EQ59" s="812"/>
      <c r="ER59" s="812"/>
      <c r="ES59" s="812"/>
      <c r="ET59" s="812"/>
      <c r="EU59" s="812"/>
      <c r="EV59" s="812"/>
      <c r="EW59" s="812"/>
      <c r="EX59" s="812"/>
      <c r="EY59" s="812"/>
      <c r="EZ59" s="812"/>
      <c r="FA59" s="812"/>
      <c r="FB59" s="812"/>
      <c r="FC59" s="812"/>
      <c r="FD59" s="812"/>
      <c r="FE59" s="812"/>
      <c r="FF59" s="812"/>
      <c r="FG59" s="812"/>
      <c r="FH59" s="812"/>
      <c r="FI59" s="812"/>
      <c r="FJ59" s="812"/>
      <c r="FK59" s="812"/>
      <c r="FL59" s="812"/>
      <c r="FM59" s="812"/>
      <c r="FN59" s="812"/>
      <c r="FO59" s="812"/>
      <c r="FP59" s="812"/>
      <c r="FQ59" s="812"/>
      <c r="FR59" s="812"/>
      <c r="FS59" s="812"/>
      <c r="FT59" s="812"/>
      <c r="FU59" s="812"/>
      <c r="FV59" s="812"/>
      <c r="FW59" s="812"/>
      <c r="FX59" s="812"/>
      <c r="FY59" s="812"/>
      <c r="FZ59" s="812"/>
      <c r="GA59" s="812"/>
      <c r="GB59" s="812"/>
    </row>
    <row r="60" spans="1:184" s="824" customFormat="1" ht="140.25" x14ac:dyDescent="0.2">
      <c r="A60" s="823"/>
      <c r="B60" s="178">
        <v>10</v>
      </c>
      <c r="C60" s="870" t="s">
        <v>1547</v>
      </c>
      <c r="D60" s="840" t="s">
        <v>1548</v>
      </c>
      <c r="E60" s="940">
        <v>791253.84</v>
      </c>
      <c r="F60" s="874"/>
      <c r="G60" s="914">
        <v>6</v>
      </c>
      <c r="H60" s="841">
        <f>E60*B60*G60</f>
        <v>47475230.399999999</v>
      </c>
      <c r="I60" s="816"/>
      <c r="J60" s="812"/>
      <c r="K60" s="812"/>
      <c r="L60" s="812"/>
      <c r="M60" s="812"/>
      <c r="N60" s="812"/>
      <c r="O60" s="812"/>
      <c r="P60" s="812"/>
      <c r="Q60" s="812"/>
      <c r="R60" s="812"/>
      <c r="S60" s="812"/>
      <c r="T60" s="812"/>
      <c r="U60" s="812"/>
      <c r="V60" s="812"/>
      <c r="W60" s="812"/>
      <c r="X60" s="812"/>
      <c r="Y60" s="812"/>
      <c r="Z60" s="812"/>
      <c r="AA60" s="812"/>
      <c r="AB60" s="812"/>
      <c r="AC60" s="812"/>
      <c r="AD60" s="812"/>
      <c r="AE60" s="812"/>
      <c r="AF60" s="812"/>
      <c r="AG60" s="812"/>
      <c r="AH60" s="812"/>
      <c r="AI60" s="812"/>
      <c r="AJ60" s="812"/>
      <c r="AK60" s="812"/>
      <c r="AL60" s="812"/>
      <c r="AM60" s="812"/>
      <c r="AN60" s="812"/>
      <c r="AO60" s="812"/>
      <c r="AP60" s="812"/>
      <c r="AQ60" s="812"/>
      <c r="AR60" s="812"/>
      <c r="AS60" s="812"/>
      <c r="AT60" s="812"/>
      <c r="AU60" s="812"/>
      <c r="AV60" s="812"/>
      <c r="AW60" s="812"/>
      <c r="AX60" s="812"/>
      <c r="AY60" s="812"/>
      <c r="AZ60" s="812"/>
      <c r="BA60" s="812"/>
      <c r="BB60" s="812"/>
      <c r="BC60" s="812"/>
      <c r="BD60" s="812"/>
      <c r="BE60" s="812"/>
      <c r="BF60" s="812"/>
      <c r="BG60" s="812"/>
      <c r="BH60" s="812"/>
      <c r="BI60" s="812"/>
      <c r="BJ60" s="812"/>
      <c r="BK60" s="812"/>
      <c r="BL60" s="812"/>
      <c r="BM60" s="812"/>
      <c r="BN60" s="812"/>
      <c r="BO60" s="812"/>
      <c r="BP60" s="812"/>
      <c r="BQ60" s="812"/>
      <c r="BR60" s="812"/>
      <c r="BS60" s="812"/>
      <c r="BT60" s="812"/>
      <c r="BU60" s="812"/>
      <c r="BV60" s="812"/>
      <c r="BW60" s="812"/>
      <c r="BX60" s="812"/>
      <c r="BY60" s="812"/>
      <c r="BZ60" s="812"/>
      <c r="CA60" s="812"/>
      <c r="CB60" s="812"/>
      <c r="CC60" s="812"/>
      <c r="CD60" s="812"/>
      <c r="CE60" s="812"/>
      <c r="CF60" s="812"/>
      <c r="CG60" s="812"/>
      <c r="CH60" s="812"/>
      <c r="CI60" s="812"/>
      <c r="CJ60" s="812"/>
      <c r="CK60" s="812"/>
      <c r="CL60" s="812"/>
      <c r="CM60" s="812"/>
      <c r="CN60" s="812"/>
      <c r="CO60" s="812"/>
      <c r="CP60" s="812"/>
      <c r="CQ60" s="812"/>
      <c r="CR60" s="812"/>
      <c r="CS60" s="812"/>
      <c r="CT60" s="812"/>
      <c r="CU60" s="812"/>
      <c r="CV60" s="812"/>
      <c r="CW60" s="812"/>
      <c r="CX60" s="812"/>
      <c r="CY60" s="812"/>
      <c r="CZ60" s="812"/>
      <c r="DA60" s="812"/>
      <c r="DB60" s="812"/>
      <c r="DC60" s="812"/>
      <c r="DD60" s="812"/>
      <c r="DE60" s="812"/>
      <c r="DF60" s="812"/>
      <c r="DG60" s="812"/>
      <c r="DH60" s="812"/>
      <c r="DI60" s="812"/>
      <c r="DJ60" s="812"/>
      <c r="DK60" s="812"/>
      <c r="DL60" s="812"/>
      <c r="DM60" s="812"/>
      <c r="DN60" s="812"/>
      <c r="DO60" s="812"/>
      <c r="DP60" s="812"/>
      <c r="DQ60" s="812"/>
      <c r="DR60" s="812"/>
      <c r="DS60" s="812"/>
      <c r="DT60" s="812"/>
      <c r="DU60" s="812"/>
      <c r="DV60" s="812"/>
      <c r="DW60" s="812"/>
      <c r="DX60" s="812"/>
      <c r="DY60" s="812"/>
      <c r="DZ60" s="812"/>
      <c r="EA60" s="812"/>
      <c r="EB60" s="812"/>
      <c r="EC60" s="812"/>
      <c r="ED60" s="812"/>
      <c r="EE60" s="812"/>
      <c r="EF60" s="812"/>
      <c r="EG60" s="812"/>
      <c r="EH60" s="812"/>
      <c r="EI60" s="812"/>
      <c r="EJ60" s="812"/>
      <c r="EK60" s="812"/>
      <c r="EL60" s="812"/>
      <c r="EM60" s="812"/>
      <c r="EN60" s="812"/>
      <c r="EO60" s="812"/>
      <c r="EP60" s="812"/>
      <c r="EQ60" s="812"/>
      <c r="ER60" s="812"/>
      <c r="ES60" s="812"/>
      <c r="ET60" s="812"/>
      <c r="EU60" s="812"/>
      <c r="EV60" s="812"/>
      <c r="EW60" s="812"/>
      <c r="EX60" s="812"/>
      <c r="EY60" s="812"/>
      <c r="EZ60" s="812"/>
      <c r="FA60" s="812"/>
      <c r="FB60" s="812"/>
      <c r="FC60" s="812"/>
      <c r="FD60" s="812"/>
      <c r="FE60" s="812"/>
      <c r="FF60" s="812"/>
      <c r="FG60" s="812"/>
      <c r="FH60" s="812"/>
      <c r="FI60" s="812"/>
      <c r="FJ60" s="812"/>
      <c r="FK60" s="812"/>
      <c r="FL60" s="812"/>
      <c r="FM60" s="812"/>
      <c r="FN60" s="812"/>
      <c r="FO60" s="812"/>
      <c r="FP60" s="812"/>
      <c r="FQ60" s="812"/>
      <c r="FR60" s="812"/>
      <c r="FS60" s="812"/>
      <c r="FT60" s="812"/>
      <c r="FU60" s="812"/>
      <c r="FV60" s="812"/>
      <c r="FW60" s="812"/>
      <c r="FX60" s="812"/>
      <c r="FY60" s="812"/>
      <c r="FZ60" s="812"/>
      <c r="GA60" s="812"/>
      <c r="GB60" s="812"/>
    </row>
    <row r="61" spans="1:184" s="824" customFormat="1" x14ac:dyDescent="0.2">
      <c r="A61" s="823"/>
      <c r="B61" s="178"/>
      <c r="C61" s="870"/>
      <c r="D61" s="840"/>
      <c r="E61" s="840"/>
      <c r="F61" s="220"/>
      <c r="G61" s="830"/>
      <c r="H61" s="841" t="str">
        <f>IF(B61="","",ROUND(B61*E61*F61*G61,0))</f>
        <v/>
      </c>
      <c r="I61" s="816"/>
      <c r="J61" s="812"/>
      <c r="K61" s="812"/>
      <c r="L61" s="812"/>
      <c r="M61" s="812"/>
      <c r="N61" s="812"/>
      <c r="O61" s="812"/>
      <c r="P61" s="812"/>
      <c r="Q61" s="812"/>
      <c r="R61" s="812"/>
      <c r="S61" s="812"/>
      <c r="T61" s="812"/>
      <c r="U61" s="812"/>
      <c r="V61" s="812"/>
      <c r="W61" s="812"/>
      <c r="X61" s="812"/>
      <c r="Y61" s="812"/>
      <c r="Z61" s="812"/>
      <c r="AA61" s="812"/>
      <c r="AB61" s="812"/>
      <c r="AC61" s="812"/>
      <c r="AD61" s="812"/>
      <c r="AE61" s="812"/>
      <c r="AF61" s="812"/>
      <c r="AG61" s="812"/>
      <c r="AH61" s="812"/>
      <c r="AI61" s="812"/>
      <c r="AJ61" s="812"/>
      <c r="AK61" s="812"/>
      <c r="AL61" s="812"/>
      <c r="AM61" s="812"/>
      <c r="AN61" s="812"/>
      <c r="AO61" s="812"/>
      <c r="AP61" s="812"/>
      <c r="AQ61" s="812"/>
      <c r="AR61" s="812"/>
      <c r="AS61" s="812"/>
      <c r="AT61" s="812"/>
      <c r="AU61" s="812"/>
      <c r="AV61" s="812"/>
      <c r="AW61" s="812"/>
      <c r="AX61" s="812"/>
      <c r="AY61" s="812"/>
      <c r="AZ61" s="812"/>
      <c r="BA61" s="812"/>
      <c r="BB61" s="812"/>
      <c r="BC61" s="812"/>
      <c r="BD61" s="812"/>
      <c r="BE61" s="812"/>
      <c r="BF61" s="812"/>
      <c r="BG61" s="812"/>
      <c r="BH61" s="812"/>
      <c r="BI61" s="812"/>
      <c r="BJ61" s="812"/>
      <c r="BK61" s="812"/>
      <c r="BL61" s="812"/>
      <c r="BM61" s="812"/>
      <c r="BN61" s="812"/>
      <c r="BO61" s="812"/>
      <c r="BP61" s="812"/>
      <c r="BQ61" s="812"/>
      <c r="BR61" s="812"/>
      <c r="BS61" s="812"/>
      <c r="BT61" s="812"/>
      <c r="BU61" s="812"/>
      <c r="BV61" s="812"/>
      <c r="BW61" s="812"/>
      <c r="BX61" s="812"/>
      <c r="BY61" s="812"/>
      <c r="BZ61" s="812"/>
      <c r="CA61" s="812"/>
      <c r="CB61" s="812"/>
      <c r="CC61" s="812"/>
      <c r="CD61" s="812"/>
      <c r="CE61" s="812"/>
      <c r="CF61" s="812"/>
      <c r="CG61" s="812"/>
      <c r="CH61" s="812"/>
      <c r="CI61" s="812"/>
      <c r="CJ61" s="812"/>
      <c r="CK61" s="812"/>
      <c r="CL61" s="812"/>
      <c r="CM61" s="812"/>
      <c r="CN61" s="812"/>
      <c r="CO61" s="812"/>
      <c r="CP61" s="812"/>
      <c r="CQ61" s="812"/>
      <c r="CR61" s="812"/>
      <c r="CS61" s="812"/>
      <c r="CT61" s="812"/>
      <c r="CU61" s="812"/>
      <c r="CV61" s="812"/>
      <c r="CW61" s="812"/>
      <c r="CX61" s="812"/>
      <c r="CY61" s="812"/>
      <c r="CZ61" s="812"/>
      <c r="DA61" s="812"/>
      <c r="DB61" s="812"/>
      <c r="DC61" s="812"/>
      <c r="DD61" s="812"/>
      <c r="DE61" s="812"/>
      <c r="DF61" s="812"/>
      <c r="DG61" s="812"/>
      <c r="DH61" s="812"/>
      <c r="DI61" s="812"/>
      <c r="DJ61" s="812"/>
      <c r="DK61" s="812"/>
      <c r="DL61" s="812"/>
      <c r="DM61" s="812"/>
      <c r="DN61" s="812"/>
      <c r="DO61" s="812"/>
      <c r="DP61" s="812"/>
      <c r="DQ61" s="812"/>
      <c r="DR61" s="812"/>
      <c r="DS61" s="812"/>
      <c r="DT61" s="812"/>
      <c r="DU61" s="812"/>
      <c r="DV61" s="812"/>
      <c r="DW61" s="812"/>
      <c r="DX61" s="812"/>
      <c r="DY61" s="812"/>
      <c r="DZ61" s="812"/>
      <c r="EA61" s="812"/>
      <c r="EB61" s="812"/>
      <c r="EC61" s="812"/>
      <c r="ED61" s="812"/>
      <c r="EE61" s="812"/>
      <c r="EF61" s="812"/>
      <c r="EG61" s="812"/>
      <c r="EH61" s="812"/>
      <c r="EI61" s="812"/>
      <c r="EJ61" s="812"/>
      <c r="EK61" s="812"/>
      <c r="EL61" s="812"/>
      <c r="EM61" s="812"/>
      <c r="EN61" s="812"/>
      <c r="EO61" s="812"/>
      <c r="EP61" s="812"/>
      <c r="EQ61" s="812"/>
      <c r="ER61" s="812"/>
      <c r="ES61" s="812"/>
      <c r="ET61" s="812"/>
      <c r="EU61" s="812"/>
      <c r="EV61" s="812"/>
      <c r="EW61" s="812"/>
      <c r="EX61" s="812"/>
      <c r="EY61" s="812"/>
      <c r="EZ61" s="812"/>
      <c r="FA61" s="812"/>
      <c r="FB61" s="812"/>
      <c r="FC61" s="812"/>
      <c r="FD61" s="812"/>
      <c r="FE61" s="812"/>
      <c r="FF61" s="812"/>
      <c r="FG61" s="812"/>
      <c r="FH61" s="812"/>
      <c r="FI61" s="812"/>
      <c r="FJ61" s="812"/>
      <c r="FK61" s="812"/>
      <c r="FL61" s="812"/>
      <c r="FM61" s="812"/>
      <c r="FN61" s="812"/>
      <c r="FO61" s="812"/>
      <c r="FP61" s="812"/>
      <c r="FQ61" s="812"/>
      <c r="FR61" s="812"/>
      <c r="FS61" s="812"/>
      <c r="FT61" s="812"/>
      <c r="FU61" s="812"/>
      <c r="FV61" s="812"/>
      <c r="FW61" s="812"/>
      <c r="FX61" s="812"/>
      <c r="FY61" s="812"/>
      <c r="FZ61" s="812"/>
      <c r="GA61" s="812"/>
      <c r="GB61" s="812"/>
    </row>
    <row r="62" spans="1:184" s="824" customFormat="1" x14ac:dyDescent="0.2">
      <c r="A62" s="823"/>
      <c r="B62" s="1064" t="s">
        <v>46</v>
      </c>
      <c r="C62" s="1122" t="s">
        <v>1520</v>
      </c>
      <c r="D62" s="1062" t="s">
        <v>1521</v>
      </c>
      <c r="E62" s="1062" t="s">
        <v>1549</v>
      </c>
      <c r="F62" s="1056" t="s">
        <v>1550</v>
      </c>
      <c r="G62" s="1057"/>
      <c r="H62" s="1086" t="s">
        <v>1500</v>
      </c>
      <c r="I62" s="816"/>
      <c r="J62" s="812"/>
      <c r="K62" s="812"/>
      <c r="L62" s="812"/>
      <c r="M62" s="812"/>
      <c r="N62" s="812"/>
      <c r="O62" s="812"/>
      <c r="P62" s="812"/>
      <c r="Q62" s="812"/>
      <c r="R62" s="812"/>
      <c r="S62" s="812"/>
      <c r="T62" s="812"/>
      <c r="U62" s="812"/>
      <c r="V62" s="812"/>
      <c r="W62" s="812"/>
      <c r="X62" s="812"/>
      <c r="Y62" s="812"/>
      <c r="Z62" s="812"/>
      <c r="AA62" s="812"/>
      <c r="AB62" s="812"/>
      <c r="AC62" s="812"/>
      <c r="AD62" s="812"/>
      <c r="AE62" s="812"/>
      <c r="AF62" s="812"/>
      <c r="AG62" s="812"/>
      <c r="AH62" s="812"/>
      <c r="AI62" s="812"/>
      <c r="AJ62" s="812"/>
      <c r="AK62" s="812"/>
      <c r="AL62" s="812"/>
      <c r="AM62" s="812"/>
      <c r="AN62" s="812"/>
      <c r="AO62" s="812"/>
      <c r="AP62" s="812"/>
      <c r="AQ62" s="812"/>
      <c r="AR62" s="812"/>
      <c r="AS62" s="812"/>
      <c r="AT62" s="812"/>
      <c r="AU62" s="812"/>
      <c r="AV62" s="812"/>
      <c r="AW62" s="812"/>
      <c r="AX62" s="812"/>
      <c r="AY62" s="812"/>
      <c r="AZ62" s="812"/>
      <c r="BA62" s="812"/>
      <c r="BB62" s="812"/>
      <c r="BC62" s="812"/>
      <c r="BD62" s="812"/>
      <c r="BE62" s="812"/>
      <c r="BF62" s="812"/>
      <c r="BG62" s="812"/>
      <c r="BH62" s="812"/>
      <c r="BI62" s="812"/>
      <c r="BJ62" s="812"/>
      <c r="BK62" s="812"/>
      <c r="BL62" s="812"/>
      <c r="BM62" s="812"/>
      <c r="BN62" s="812"/>
      <c r="BO62" s="812"/>
      <c r="BP62" s="812"/>
      <c r="BQ62" s="812"/>
      <c r="BR62" s="812"/>
      <c r="BS62" s="812"/>
      <c r="BT62" s="812"/>
      <c r="BU62" s="812"/>
      <c r="BV62" s="812"/>
      <c r="BW62" s="812"/>
      <c r="BX62" s="812"/>
      <c r="BY62" s="812"/>
      <c r="BZ62" s="812"/>
      <c r="CA62" s="812"/>
      <c r="CB62" s="812"/>
      <c r="CC62" s="812"/>
      <c r="CD62" s="812"/>
      <c r="CE62" s="812"/>
      <c r="CF62" s="812"/>
      <c r="CG62" s="812"/>
      <c r="CH62" s="812"/>
      <c r="CI62" s="812"/>
      <c r="CJ62" s="812"/>
      <c r="CK62" s="812"/>
      <c r="CL62" s="812"/>
      <c r="CM62" s="812"/>
      <c r="CN62" s="812"/>
      <c r="CO62" s="812"/>
      <c r="CP62" s="812"/>
      <c r="CQ62" s="812"/>
      <c r="CR62" s="812"/>
      <c r="CS62" s="812"/>
      <c r="CT62" s="812"/>
      <c r="CU62" s="812"/>
      <c r="CV62" s="812"/>
      <c r="CW62" s="812"/>
      <c r="CX62" s="812"/>
      <c r="CY62" s="812"/>
      <c r="CZ62" s="812"/>
      <c r="DA62" s="812"/>
      <c r="DB62" s="812"/>
      <c r="DC62" s="812"/>
      <c r="DD62" s="812"/>
      <c r="DE62" s="812"/>
      <c r="DF62" s="812"/>
      <c r="DG62" s="812"/>
      <c r="DH62" s="812"/>
      <c r="DI62" s="812"/>
      <c r="DJ62" s="812"/>
      <c r="DK62" s="812"/>
      <c r="DL62" s="812"/>
      <c r="DM62" s="812"/>
      <c r="DN62" s="812"/>
      <c r="DO62" s="812"/>
      <c r="DP62" s="812"/>
      <c r="DQ62" s="812"/>
      <c r="DR62" s="812"/>
      <c r="DS62" s="812"/>
      <c r="DT62" s="812"/>
      <c r="DU62" s="812"/>
      <c r="DV62" s="812"/>
      <c r="DW62" s="812"/>
      <c r="DX62" s="812"/>
      <c r="DY62" s="812"/>
      <c r="DZ62" s="812"/>
      <c r="EA62" s="812"/>
      <c r="EB62" s="812"/>
      <c r="EC62" s="812"/>
      <c r="ED62" s="812"/>
      <c r="EE62" s="812"/>
      <c r="EF62" s="812"/>
      <c r="EG62" s="812"/>
      <c r="EH62" s="812"/>
      <c r="EI62" s="812"/>
      <c r="EJ62" s="812"/>
      <c r="EK62" s="812"/>
      <c r="EL62" s="812"/>
      <c r="EM62" s="812"/>
      <c r="EN62" s="812"/>
      <c r="EO62" s="812"/>
      <c r="EP62" s="812"/>
      <c r="EQ62" s="812"/>
      <c r="ER62" s="812"/>
      <c r="ES62" s="812"/>
      <c r="ET62" s="812"/>
      <c r="EU62" s="812"/>
      <c r="EV62" s="812"/>
      <c r="EW62" s="812"/>
      <c r="EX62" s="812"/>
      <c r="EY62" s="812"/>
      <c r="EZ62" s="812"/>
      <c r="FA62" s="812"/>
      <c r="FB62" s="812"/>
      <c r="FC62" s="812"/>
      <c r="FD62" s="812"/>
      <c r="FE62" s="812"/>
      <c r="FF62" s="812"/>
      <c r="FG62" s="812"/>
      <c r="FH62" s="812"/>
      <c r="FI62" s="812"/>
      <c r="FJ62" s="812"/>
      <c r="FK62" s="812"/>
      <c r="FL62" s="812"/>
      <c r="FM62" s="812"/>
      <c r="FN62" s="812"/>
      <c r="FO62" s="812"/>
      <c r="FP62" s="812"/>
      <c r="FQ62" s="812"/>
      <c r="FR62" s="812"/>
      <c r="FS62" s="812"/>
      <c r="FT62" s="812"/>
      <c r="FU62" s="812"/>
      <c r="FV62" s="812"/>
      <c r="FW62" s="812"/>
      <c r="FX62" s="812"/>
      <c r="FY62" s="812"/>
      <c r="FZ62" s="812"/>
      <c r="GA62" s="812"/>
      <c r="GB62" s="812"/>
    </row>
    <row r="63" spans="1:184" s="824" customFormat="1" x14ac:dyDescent="0.2">
      <c r="A63" s="823"/>
      <c r="B63" s="1121"/>
      <c r="C63" s="1123"/>
      <c r="D63" s="1120"/>
      <c r="E63" s="1120" t="s">
        <v>1525</v>
      </c>
      <c r="F63" s="1056"/>
      <c r="G63" s="1057"/>
      <c r="H63" s="1087" t="s">
        <v>1505</v>
      </c>
      <c r="I63" s="816"/>
      <c r="J63" s="812"/>
      <c r="K63" s="812"/>
      <c r="L63" s="812"/>
      <c r="M63" s="812"/>
      <c r="N63" s="812"/>
      <c r="O63" s="812"/>
      <c r="P63" s="812"/>
      <c r="Q63" s="812"/>
      <c r="R63" s="812"/>
      <c r="S63" s="812"/>
      <c r="T63" s="812"/>
      <c r="U63" s="812"/>
      <c r="V63" s="812"/>
      <c r="W63" s="812"/>
      <c r="X63" s="812"/>
      <c r="Y63" s="812"/>
      <c r="Z63" s="812"/>
      <c r="AA63" s="812"/>
      <c r="AB63" s="812"/>
      <c r="AC63" s="812"/>
      <c r="AD63" s="812"/>
      <c r="AE63" s="812"/>
      <c r="AF63" s="812"/>
      <c r="AG63" s="812"/>
      <c r="AH63" s="812"/>
      <c r="AI63" s="812"/>
      <c r="AJ63" s="812"/>
      <c r="AK63" s="812"/>
      <c r="AL63" s="812"/>
      <c r="AM63" s="812"/>
      <c r="AN63" s="812"/>
      <c r="AO63" s="812"/>
      <c r="AP63" s="812"/>
      <c r="AQ63" s="812"/>
      <c r="AR63" s="812"/>
      <c r="AS63" s="812"/>
      <c r="AT63" s="812"/>
      <c r="AU63" s="812"/>
      <c r="AV63" s="812"/>
      <c r="AW63" s="812"/>
      <c r="AX63" s="812"/>
      <c r="AY63" s="812"/>
      <c r="AZ63" s="812"/>
      <c r="BA63" s="812"/>
      <c r="BB63" s="812"/>
      <c r="BC63" s="812"/>
      <c r="BD63" s="812"/>
      <c r="BE63" s="812"/>
      <c r="BF63" s="812"/>
      <c r="BG63" s="812"/>
      <c r="BH63" s="812"/>
      <c r="BI63" s="812"/>
      <c r="BJ63" s="812"/>
      <c r="BK63" s="812"/>
      <c r="BL63" s="812"/>
      <c r="BM63" s="812"/>
      <c r="BN63" s="812"/>
      <c r="BO63" s="812"/>
      <c r="BP63" s="812"/>
      <c r="BQ63" s="812"/>
      <c r="BR63" s="812"/>
      <c r="BS63" s="812"/>
      <c r="BT63" s="812"/>
      <c r="BU63" s="812"/>
      <c r="BV63" s="812"/>
      <c r="BW63" s="812"/>
      <c r="BX63" s="812"/>
      <c r="BY63" s="812"/>
      <c r="BZ63" s="812"/>
      <c r="CA63" s="812"/>
      <c r="CB63" s="812"/>
      <c r="CC63" s="812"/>
      <c r="CD63" s="812"/>
      <c r="CE63" s="812"/>
      <c r="CF63" s="812"/>
      <c r="CG63" s="812"/>
      <c r="CH63" s="812"/>
      <c r="CI63" s="812"/>
      <c r="CJ63" s="812"/>
      <c r="CK63" s="812"/>
      <c r="CL63" s="812"/>
      <c r="CM63" s="812"/>
      <c r="CN63" s="812"/>
      <c r="CO63" s="812"/>
      <c r="CP63" s="812"/>
      <c r="CQ63" s="812"/>
      <c r="CR63" s="812"/>
      <c r="CS63" s="812"/>
      <c r="CT63" s="812"/>
      <c r="CU63" s="812"/>
      <c r="CV63" s="812"/>
      <c r="CW63" s="812"/>
      <c r="CX63" s="812"/>
      <c r="CY63" s="812"/>
      <c r="CZ63" s="812"/>
      <c r="DA63" s="812"/>
      <c r="DB63" s="812"/>
      <c r="DC63" s="812"/>
      <c r="DD63" s="812"/>
      <c r="DE63" s="812"/>
      <c r="DF63" s="812"/>
      <c r="DG63" s="812"/>
      <c r="DH63" s="812"/>
      <c r="DI63" s="812"/>
      <c r="DJ63" s="812"/>
      <c r="DK63" s="812"/>
      <c r="DL63" s="812"/>
      <c r="DM63" s="812"/>
      <c r="DN63" s="812"/>
      <c r="DO63" s="812"/>
      <c r="DP63" s="812"/>
      <c r="DQ63" s="812"/>
      <c r="DR63" s="812"/>
      <c r="DS63" s="812"/>
      <c r="DT63" s="812"/>
      <c r="DU63" s="812"/>
      <c r="DV63" s="812"/>
      <c r="DW63" s="812"/>
      <c r="DX63" s="812"/>
      <c r="DY63" s="812"/>
      <c r="DZ63" s="812"/>
      <c r="EA63" s="812"/>
      <c r="EB63" s="812"/>
      <c r="EC63" s="812"/>
      <c r="ED63" s="812"/>
      <c r="EE63" s="812"/>
      <c r="EF63" s="812"/>
      <c r="EG63" s="812"/>
      <c r="EH63" s="812"/>
      <c r="EI63" s="812"/>
      <c r="EJ63" s="812"/>
      <c r="EK63" s="812"/>
      <c r="EL63" s="812"/>
      <c r="EM63" s="812"/>
      <c r="EN63" s="812"/>
      <c r="EO63" s="812"/>
      <c r="EP63" s="812"/>
      <c r="EQ63" s="812"/>
      <c r="ER63" s="812"/>
      <c r="ES63" s="812"/>
      <c r="ET63" s="812"/>
      <c r="EU63" s="812"/>
      <c r="EV63" s="812"/>
      <c r="EW63" s="812"/>
      <c r="EX63" s="812"/>
      <c r="EY63" s="812"/>
      <c r="EZ63" s="812"/>
      <c r="FA63" s="812"/>
      <c r="FB63" s="812"/>
      <c r="FC63" s="812"/>
      <c r="FD63" s="812"/>
      <c r="FE63" s="812"/>
      <c r="FF63" s="812"/>
      <c r="FG63" s="812"/>
      <c r="FH63" s="812"/>
      <c r="FI63" s="812"/>
      <c r="FJ63" s="812"/>
      <c r="FK63" s="812"/>
      <c r="FL63" s="812"/>
      <c r="FM63" s="812"/>
      <c r="FN63" s="812"/>
      <c r="FO63" s="812"/>
      <c r="FP63" s="812"/>
      <c r="FQ63" s="812"/>
      <c r="FR63" s="812"/>
      <c r="FS63" s="812"/>
      <c r="FT63" s="812"/>
      <c r="FU63" s="812"/>
      <c r="FV63" s="812"/>
      <c r="FW63" s="812"/>
      <c r="FX63" s="812"/>
      <c r="FY63" s="812"/>
      <c r="FZ63" s="812"/>
      <c r="GA63" s="812"/>
      <c r="GB63" s="812"/>
    </row>
    <row r="64" spans="1:184" s="824" customFormat="1" x14ac:dyDescent="0.2">
      <c r="A64" s="823"/>
      <c r="B64" s="871" t="s">
        <v>1551</v>
      </c>
      <c r="C64" s="1123"/>
      <c r="D64" s="1120"/>
      <c r="E64" s="845" t="s">
        <v>1552</v>
      </c>
      <c r="F64" s="1088"/>
      <c r="G64" s="1089"/>
      <c r="H64" s="846" t="s">
        <v>1553</v>
      </c>
      <c r="I64" s="816"/>
      <c r="J64" s="812"/>
      <c r="K64" s="812"/>
      <c r="L64" s="812"/>
      <c r="M64" s="812"/>
      <c r="N64" s="812"/>
      <c r="O64" s="812"/>
      <c r="P64" s="812"/>
      <c r="Q64" s="812"/>
      <c r="R64" s="812"/>
      <c r="S64" s="812"/>
      <c r="T64" s="812"/>
      <c r="U64" s="812"/>
      <c r="V64" s="812"/>
      <c r="W64" s="812"/>
      <c r="X64" s="812"/>
      <c r="Y64" s="812"/>
      <c r="Z64" s="812"/>
      <c r="AA64" s="812"/>
      <c r="AB64" s="812"/>
      <c r="AC64" s="812"/>
      <c r="AD64" s="812"/>
      <c r="AE64" s="812"/>
      <c r="AF64" s="812"/>
      <c r="AG64" s="812"/>
      <c r="AH64" s="812"/>
      <c r="AI64" s="812"/>
      <c r="AJ64" s="812"/>
      <c r="AK64" s="812"/>
      <c r="AL64" s="812"/>
      <c r="AM64" s="812"/>
      <c r="AN64" s="812"/>
      <c r="AO64" s="812"/>
      <c r="AP64" s="812"/>
      <c r="AQ64" s="812"/>
      <c r="AR64" s="812"/>
      <c r="AS64" s="812"/>
      <c r="AT64" s="812"/>
      <c r="AU64" s="812"/>
      <c r="AV64" s="812"/>
      <c r="AW64" s="812"/>
      <c r="AX64" s="812"/>
      <c r="AY64" s="812"/>
      <c r="AZ64" s="812"/>
      <c r="BA64" s="812"/>
      <c r="BB64" s="812"/>
      <c r="BC64" s="812"/>
      <c r="BD64" s="812"/>
      <c r="BE64" s="812"/>
      <c r="BF64" s="812"/>
      <c r="BG64" s="812"/>
      <c r="BH64" s="812"/>
      <c r="BI64" s="812"/>
      <c r="BJ64" s="812"/>
      <c r="BK64" s="812"/>
      <c r="BL64" s="812"/>
      <c r="BM64" s="812"/>
      <c r="BN64" s="812"/>
      <c r="BO64" s="812"/>
      <c r="BP64" s="812"/>
      <c r="BQ64" s="812"/>
      <c r="BR64" s="812"/>
      <c r="BS64" s="812"/>
      <c r="BT64" s="812"/>
      <c r="BU64" s="812"/>
      <c r="BV64" s="812"/>
      <c r="BW64" s="812"/>
      <c r="BX64" s="812"/>
      <c r="BY64" s="812"/>
      <c r="BZ64" s="812"/>
      <c r="CA64" s="812"/>
      <c r="CB64" s="812"/>
      <c r="CC64" s="812"/>
      <c r="CD64" s="812"/>
      <c r="CE64" s="812"/>
      <c r="CF64" s="812"/>
      <c r="CG64" s="812"/>
      <c r="CH64" s="812"/>
      <c r="CI64" s="812"/>
      <c r="CJ64" s="812"/>
      <c r="CK64" s="812"/>
      <c r="CL64" s="812"/>
      <c r="CM64" s="812"/>
      <c r="CN64" s="812"/>
      <c r="CO64" s="812"/>
      <c r="CP64" s="812"/>
      <c r="CQ64" s="812"/>
      <c r="CR64" s="812"/>
      <c r="CS64" s="812"/>
      <c r="CT64" s="812"/>
      <c r="CU64" s="812"/>
      <c r="CV64" s="812"/>
      <c r="CW64" s="812"/>
      <c r="CX64" s="812"/>
      <c r="CY64" s="812"/>
      <c r="CZ64" s="812"/>
      <c r="DA64" s="812"/>
      <c r="DB64" s="812"/>
      <c r="DC64" s="812"/>
      <c r="DD64" s="812"/>
      <c r="DE64" s="812"/>
      <c r="DF64" s="812"/>
      <c r="DG64" s="812"/>
      <c r="DH64" s="812"/>
      <c r="DI64" s="812"/>
      <c r="DJ64" s="812"/>
      <c r="DK64" s="812"/>
      <c r="DL64" s="812"/>
      <c r="DM64" s="812"/>
      <c r="DN64" s="812"/>
      <c r="DO64" s="812"/>
      <c r="DP64" s="812"/>
      <c r="DQ64" s="812"/>
      <c r="DR64" s="812"/>
      <c r="DS64" s="812"/>
      <c r="DT64" s="812"/>
      <c r="DU64" s="812"/>
      <c r="DV64" s="812"/>
      <c r="DW64" s="812"/>
      <c r="DX64" s="812"/>
      <c r="DY64" s="812"/>
      <c r="DZ64" s="812"/>
      <c r="EA64" s="812"/>
      <c r="EB64" s="812"/>
      <c r="EC64" s="812"/>
      <c r="ED64" s="812"/>
      <c r="EE64" s="812"/>
      <c r="EF64" s="812"/>
      <c r="EG64" s="812"/>
      <c r="EH64" s="812"/>
      <c r="EI64" s="812"/>
      <c r="EJ64" s="812"/>
      <c r="EK64" s="812"/>
      <c r="EL64" s="812"/>
      <c r="EM64" s="812"/>
      <c r="EN64" s="812"/>
      <c r="EO64" s="812"/>
      <c r="EP64" s="812"/>
      <c r="EQ64" s="812"/>
      <c r="ER64" s="812"/>
      <c r="ES64" s="812"/>
      <c r="ET64" s="812"/>
      <c r="EU64" s="812"/>
      <c r="EV64" s="812"/>
      <c r="EW64" s="812"/>
      <c r="EX64" s="812"/>
      <c r="EY64" s="812"/>
      <c r="EZ64" s="812"/>
      <c r="FA64" s="812"/>
      <c r="FB64" s="812"/>
      <c r="FC64" s="812"/>
      <c r="FD64" s="812"/>
      <c r="FE64" s="812"/>
      <c r="FF64" s="812"/>
      <c r="FG64" s="812"/>
      <c r="FH64" s="812"/>
      <c r="FI64" s="812"/>
      <c r="FJ64" s="812"/>
      <c r="FK64" s="812"/>
      <c r="FL64" s="812"/>
      <c r="FM64" s="812"/>
      <c r="FN64" s="812"/>
      <c r="FO64" s="812"/>
      <c r="FP64" s="812"/>
      <c r="FQ64" s="812"/>
      <c r="FR64" s="812"/>
      <c r="FS64" s="812"/>
      <c r="FT64" s="812"/>
      <c r="FU64" s="812"/>
      <c r="FV64" s="812"/>
      <c r="FW64" s="812"/>
      <c r="FX64" s="812"/>
      <c r="FY64" s="812"/>
      <c r="FZ64" s="812"/>
      <c r="GA64" s="812"/>
      <c r="GB64" s="812"/>
    </row>
    <row r="65" spans="1:184" s="824" customFormat="1" ht="14.45" customHeight="1" x14ac:dyDescent="0.2">
      <c r="A65" s="823"/>
      <c r="B65" s="1083" t="s">
        <v>1554</v>
      </c>
      <c r="C65" s="1084"/>
      <c r="D65" s="1084"/>
      <c r="E65" s="1084"/>
      <c r="F65" s="1084"/>
      <c r="G65" s="1084"/>
      <c r="H65" s="1085"/>
      <c r="I65" s="816"/>
      <c r="J65" s="812"/>
      <c r="K65" s="812"/>
      <c r="L65" s="812"/>
      <c r="M65" s="812"/>
      <c r="N65" s="812"/>
      <c r="O65" s="812"/>
      <c r="P65" s="812"/>
      <c r="Q65" s="812"/>
      <c r="R65" s="812"/>
      <c r="S65" s="812"/>
      <c r="T65" s="812"/>
      <c r="U65" s="812"/>
      <c r="V65" s="812"/>
      <c r="W65" s="812"/>
      <c r="X65" s="812"/>
      <c r="Y65" s="812"/>
      <c r="Z65" s="812"/>
      <c r="AA65" s="812"/>
      <c r="AB65" s="812"/>
      <c r="AC65" s="812"/>
      <c r="AD65" s="812"/>
      <c r="AE65" s="812"/>
      <c r="AF65" s="812"/>
      <c r="AG65" s="812"/>
      <c r="AH65" s="812"/>
      <c r="AI65" s="812"/>
      <c r="AJ65" s="812"/>
      <c r="AK65" s="812"/>
      <c r="AL65" s="812"/>
      <c r="AM65" s="812"/>
      <c r="AN65" s="812"/>
      <c r="AO65" s="812"/>
      <c r="AP65" s="812"/>
      <c r="AQ65" s="812"/>
      <c r="AR65" s="812"/>
      <c r="AS65" s="812"/>
      <c r="AT65" s="812"/>
      <c r="AU65" s="812"/>
      <c r="AV65" s="812"/>
      <c r="AW65" s="812"/>
      <c r="AX65" s="812"/>
      <c r="AY65" s="812"/>
      <c r="AZ65" s="812"/>
      <c r="BA65" s="812"/>
      <c r="BB65" s="812"/>
      <c r="BC65" s="812"/>
      <c r="BD65" s="812"/>
      <c r="BE65" s="812"/>
      <c r="BF65" s="812"/>
      <c r="BG65" s="812"/>
      <c r="BH65" s="812"/>
      <c r="BI65" s="812"/>
      <c r="BJ65" s="812"/>
      <c r="BK65" s="812"/>
      <c r="BL65" s="812"/>
      <c r="BM65" s="812"/>
      <c r="BN65" s="812"/>
      <c r="BO65" s="812"/>
      <c r="BP65" s="812"/>
      <c r="BQ65" s="812"/>
      <c r="BR65" s="812"/>
      <c r="BS65" s="812"/>
      <c r="BT65" s="812"/>
      <c r="BU65" s="812"/>
      <c r="BV65" s="812"/>
      <c r="BW65" s="812"/>
      <c r="BX65" s="812"/>
      <c r="BY65" s="812"/>
      <c r="BZ65" s="812"/>
      <c r="CA65" s="812"/>
      <c r="CB65" s="812"/>
      <c r="CC65" s="812"/>
      <c r="CD65" s="812"/>
      <c r="CE65" s="812"/>
      <c r="CF65" s="812"/>
      <c r="CG65" s="812"/>
      <c r="CH65" s="812"/>
      <c r="CI65" s="812"/>
      <c r="CJ65" s="812"/>
      <c r="CK65" s="812"/>
      <c r="CL65" s="812"/>
      <c r="CM65" s="812"/>
      <c r="CN65" s="812"/>
      <c r="CO65" s="812"/>
      <c r="CP65" s="812"/>
      <c r="CQ65" s="812"/>
      <c r="CR65" s="812"/>
      <c r="CS65" s="812"/>
      <c r="CT65" s="812"/>
      <c r="CU65" s="812"/>
      <c r="CV65" s="812"/>
      <c r="CW65" s="812"/>
      <c r="CX65" s="812"/>
      <c r="CY65" s="812"/>
      <c r="CZ65" s="812"/>
      <c r="DA65" s="812"/>
      <c r="DB65" s="812"/>
      <c r="DC65" s="812"/>
      <c r="DD65" s="812"/>
      <c r="DE65" s="812"/>
      <c r="DF65" s="812"/>
      <c r="DG65" s="812"/>
      <c r="DH65" s="812"/>
      <c r="DI65" s="812"/>
      <c r="DJ65" s="812"/>
      <c r="DK65" s="812"/>
      <c r="DL65" s="812"/>
      <c r="DM65" s="812"/>
      <c r="DN65" s="812"/>
      <c r="DO65" s="812"/>
      <c r="DP65" s="812"/>
      <c r="DQ65" s="812"/>
      <c r="DR65" s="812"/>
      <c r="DS65" s="812"/>
      <c r="DT65" s="812"/>
      <c r="DU65" s="812"/>
      <c r="DV65" s="812"/>
      <c r="DW65" s="812"/>
      <c r="DX65" s="812"/>
      <c r="DY65" s="812"/>
      <c r="DZ65" s="812"/>
      <c r="EA65" s="812"/>
      <c r="EB65" s="812"/>
      <c r="EC65" s="812"/>
      <c r="ED65" s="812"/>
      <c r="EE65" s="812"/>
      <c r="EF65" s="812"/>
      <c r="EG65" s="812"/>
      <c r="EH65" s="812"/>
      <c r="EI65" s="812"/>
      <c r="EJ65" s="812"/>
      <c r="EK65" s="812"/>
      <c r="EL65" s="812"/>
      <c r="EM65" s="812"/>
      <c r="EN65" s="812"/>
      <c r="EO65" s="812"/>
      <c r="EP65" s="812"/>
      <c r="EQ65" s="812"/>
      <c r="ER65" s="812"/>
      <c r="ES65" s="812"/>
      <c r="ET65" s="812"/>
      <c r="EU65" s="812"/>
      <c r="EV65" s="812"/>
      <c r="EW65" s="812"/>
      <c r="EX65" s="812"/>
      <c r="EY65" s="812"/>
      <c r="EZ65" s="812"/>
      <c r="FA65" s="812"/>
      <c r="FB65" s="812"/>
      <c r="FC65" s="812"/>
      <c r="FD65" s="812"/>
      <c r="FE65" s="812"/>
      <c r="FF65" s="812"/>
      <c r="FG65" s="812"/>
      <c r="FH65" s="812"/>
      <c r="FI65" s="812"/>
      <c r="FJ65" s="812"/>
      <c r="FK65" s="812"/>
      <c r="FL65" s="812"/>
      <c r="FM65" s="812"/>
      <c r="FN65" s="812"/>
      <c r="FO65" s="812"/>
      <c r="FP65" s="812"/>
      <c r="FQ65" s="812"/>
      <c r="FR65" s="812"/>
      <c r="FS65" s="812"/>
      <c r="FT65" s="812"/>
      <c r="FU65" s="812"/>
      <c r="FV65" s="812"/>
      <c r="FW65" s="812"/>
      <c r="FX65" s="812"/>
      <c r="FY65" s="812"/>
      <c r="FZ65" s="812"/>
      <c r="GA65" s="812"/>
      <c r="GB65" s="812"/>
    </row>
    <row r="66" spans="1:184" s="824" customFormat="1" ht="51" x14ac:dyDescent="0.2">
      <c r="A66" s="823"/>
      <c r="B66" s="178">
        <v>1</v>
      </c>
      <c r="C66" s="870" t="s">
        <v>1486</v>
      </c>
      <c r="D66" s="840" t="s">
        <v>1534</v>
      </c>
      <c r="E66" s="840">
        <v>739000</v>
      </c>
      <c r="F66" s="1054" t="s">
        <v>1550</v>
      </c>
      <c r="G66" s="1055"/>
      <c r="H66" s="841">
        <f>IF(B66="","",ROUND(B66*E66,0))</f>
        <v>739000</v>
      </c>
      <c r="I66" s="816"/>
      <c r="J66" s="812"/>
      <c r="K66" s="812"/>
      <c r="L66" s="812"/>
      <c r="M66" s="812"/>
      <c r="N66" s="812"/>
      <c r="O66" s="812"/>
      <c r="P66" s="812"/>
      <c r="Q66" s="812"/>
      <c r="R66" s="812"/>
      <c r="S66" s="812"/>
      <c r="T66" s="812"/>
      <c r="U66" s="812"/>
      <c r="V66" s="812"/>
      <c r="W66" s="812"/>
      <c r="X66" s="812"/>
      <c r="Y66" s="812"/>
      <c r="Z66" s="812"/>
      <c r="AA66" s="812"/>
      <c r="AB66" s="812"/>
      <c r="AC66" s="812"/>
      <c r="AD66" s="812"/>
      <c r="AE66" s="812"/>
      <c r="AF66" s="812"/>
      <c r="AG66" s="812"/>
      <c r="AH66" s="812"/>
      <c r="AI66" s="812"/>
      <c r="AJ66" s="812"/>
      <c r="AK66" s="812"/>
      <c r="AL66" s="812"/>
      <c r="AM66" s="812"/>
      <c r="AN66" s="812"/>
      <c r="AO66" s="812"/>
      <c r="AP66" s="812"/>
      <c r="AQ66" s="812"/>
      <c r="AR66" s="812"/>
      <c r="AS66" s="812"/>
      <c r="AT66" s="812"/>
      <c r="AU66" s="812"/>
      <c r="AV66" s="812"/>
      <c r="AW66" s="812"/>
      <c r="AX66" s="812"/>
      <c r="AY66" s="812"/>
      <c r="AZ66" s="812"/>
      <c r="BA66" s="812"/>
      <c r="BB66" s="812"/>
      <c r="BC66" s="812"/>
      <c r="BD66" s="812"/>
      <c r="BE66" s="812"/>
      <c r="BF66" s="812"/>
      <c r="BG66" s="812"/>
      <c r="BH66" s="812"/>
      <c r="BI66" s="812"/>
      <c r="BJ66" s="812"/>
      <c r="BK66" s="812"/>
      <c r="BL66" s="812"/>
      <c r="BM66" s="812"/>
      <c r="BN66" s="812"/>
      <c r="BO66" s="812"/>
      <c r="BP66" s="812"/>
      <c r="BQ66" s="812"/>
      <c r="BR66" s="812"/>
      <c r="BS66" s="812"/>
      <c r="BT66" s="812"/>
      <c r="BU66" s="812"/>
      <c r="BV66" s="812"/>
      <c r="BW66" s="812"/>
      <c r="BX66" s="812"/>
      <c r="BY66" s="812"/>
      <c r="BZ66" s="812"/>
      <c r="CA66" s="812"/>
      <c r="CB66" s="812"/>
      <c r="CC66" s="812"/>
      <c r="CD66" s="812"/>
      <c r="CE66" s="812"/>
      <c r="CF66" s="812"/>
      <c r="CG66" s="812"/>
      <c r="CH66" s="812"/>
      <c r="CI66" s="812"/>
      <c r="CJ66" s="812"/>
      <c r="CK66" s="812"/>
      <c r="CL66" s="812"/>
      <c r="CM66" s="812"/>
      <c r="CN66" s="812"/>
      <c r="CO66" s="812"/>
      <c r="CP66" s="812"/>
      <c r="CQ66" s="812"/>
      <c r="CR66" s="812"/>
      <c r="CS66" s="812"/>
      <c r="CT66" s="812"/>
      <c r="CU66" s="812"/>
      <c r="CV66" s="812"/>
      <c r="CW66" s="812"/>
      <c r="CX66" s="812"/>
      <c r="CY66" s="812"/>
      <c r="CZ66" s="812"/>
      <c r="DA66" s="812"/>
      <c r="DB66" s="812"/>
      <c r="DC66" s="812"/>
      <c r="DD66" s="812"/>
      <c r="DE66" s="812"/>
      <c r="DF66" s="812"/>
      <c r="DG66" s="812"/>
      <c r="DH66" s="812"/>
      <c r="DI66" s="812"/>
      <c r="DJ66" s="812"/>
      <c r="DK66" s="812"/>
      <c r="DL66" s="812"/>
      <c r="DM66" s="812"/>
      <c r="DN66" s="812"/>
      <c r="DO66" s="812"/>
      <c r="DP66" s="812"/>
      <c r="DQ66" s="812"/>
      <c r="DR66" s="812"/>
      <c r="DS66" s="812"/>
      <c r="DT66" s="812"/>
      <c r="DU66" s="812"/>
      <c r="DV66" s="812"/>
      <c r="DW66" s="812"/>
      <c r="DX66" s="812"/>
      <c r="DY66" s="812"/>
      <c r="DZ66" s="812"/>
      <c r="EA66" s="812"/>
      <c r="EB66" s="812"/>
      <c r="EC66" s="812"/>
      <c r="ED66" s="812"/>
      <c r="EE66" s="812"/>
      <c r="EF66" s="812"/>
      <c r="EG66" s="812"/>
      <c r="EH66" s="812"/>
      <c r="EI66" s="812"/>
      <c r="EJ66" s="812"/>
      <c r="EK66" s="812"/>
      <c r="EL66" s="812"/>
      <c r="EM66" s="812"/>
      <c r="EN66" s="812"/>
      <c r="EO66" s="812"/>
      <c r="EP66" s="812"/>
      <c r="EQ66" s="812"/>
      <c r="ER66" s="812"/>
      <c r="ES66" s="812"/>
      <c r="ET66" s="812"/>
      <c r="EU66" s="812"/>
      <c r="EV66" s="812"/>
      <c r="EW66" s="812"/>
      <c r="EX66" s="812"/>
      <c r="EY66" s="812"/>
      <c r="EZ66" s="812"/>
      <c r="FA66" s="812"/>
      <c r="FB66" s="812"/>
      <c r="FC66" s="812"/>
      <c r="FD66" s="812"/>
      <c r="FE66" s="812"/>
      <c r="FF66" s="812"/>
      <c r="FG66" s="812"/>
      <c r="FH66" s="812"/>
      <c r="FI66" s="812"/>
      <c r="FJ66" s="812"/>
      <c r="FK66" s="812"/>
      <c r="FL66" s="812"/>
      <c r="FM66" s="812"/>
      <c r="FN66" s="812"/>
      <c r="FO66" s="812"/>
      <c r="FP66" s="812"/>
      <c r="FQ66" s="812"/>
      <c r="FR66" s="812"/>
      <c r="FS66" s="812"/>
      <c r="FT66" s="812"/>
      <c r="FU66" s="812"/>
      <c r="FV66" s="812"/>
      <c r="FW66" s="812"/>
      <c r="FX66" s="812"/>
      <c r="FY66" s="812"/>
      <c r="FZ66" s="812"/>
      <c r="GA66" s="812"/>
      <c r="GB66" s="812"/>
    </row>
    <row r="67" spans="1:184" s="824" customFormat="1" x14ac:dyDescent="0.2">
      <c r="A67" s="823"/>
      <c r="B67" s="178"/>
      <c r="C67" s="870"/>
      <c r="D67" s="840"/>
      <c r="E67" s="840"/>
      <c r="F67" s="1056"/>
      <c r="G67" s="1057"/>
      <c r="H67" s="841" t="str">
        <f>IF(B67="","",ROUND(B67*E67,0))</f>
        <v/>
      </c>
      <c r="I67" s="816"/>
      <c r="J67" s="812"/>
      <c r="K67" s="812"/>
      <c r="L67" s="812"/>
      <c r="M67" s="812"/>
      <c r="N67" s="812"/>
      <c r="O67" s="812"/>
      <c r="P67" s="812"/>
      <c r="Q67" s="812"/>
      <c r="R67" s="812"/>
      <c r="S67" s="812"/>
      <c r="T67" s="812"/>
      <c r="U67" s="812"/>
      <c r="V67" s="812"/>
      <c r="W67" s="812"/>
      <c r="X67" s="812"/>
      <c r="Y67" s="812"/>
      <c r="Z67" s="812"/>
      <c r="AA67" s="812"/>
      <c r="AB67" s="812"/>
      <c r="AC67" s="812"/>
      <c r="AD67" s="812"/>
      <c r="AE67" s="812"/>
      <c r="AF67" s="812"/>
      <c r="AG67" s="812"/>
      <c r="AH67" s="812"/>
      <c r="AI67" s="812"/>
      <c r="AJ67" s="812"/>
      <c r="AK67" s="812"/>
      <c r="AL67" s="812"/>
      <c r="AM67" s="812"/>
      <c r="AN67" s="812"/>
      <c r="AO67" s="812"/>
      <c r="AP67" s="812"/>
      <c r="AQ67" s="812"/>
      <c r="AR67" s="812"/>
      <c r="AS67" s="812"/>
      <c r="AT67" s="812"/>
      <c r="AU67" s="812"/>
      <c r="AV67" s="812"/>
      <c r="AW67" s="812"/>
      <c r="AX67" s="812"/>
      <c r="AY67" s="812"/>
      <c r="AZ67" s="812"/>
      <c r="BA67" s="812"/>
      <c r="BB67" s="812"/>
      <c r="BC67" s="812"/>
      <c r="BD67" s="812"/>
      <c r="BE67" s="812"/>
      <c r="BF67" s="812"/>
      <c r="BG67" s="812"/>
      <c r="BH67" s="812"/>
      <c r="BI67" s="812"/>
      <c r="BJ67" s="812"/>
      <c r="BK67" s="812"/>
      <c r="BL67" s="812"/>
      <c r="BM67" s="812"/>
      <c r="BN67" s="812"/>
      <c r="BO67" s="812"/>
      <c r="BP67" s="812"/>
      <c r="BQ67" s="812"/>
      <c r="BR67" s="812"/>
      <c r="BS67" s="812"/>
      <c r="BT67" s="812"/>
      <c r="BU67" s="812"/>
      <c r="BV67" s="812"/>
      <c r="BW67" s="812"/>
      <c r="BX67" s="812"/>
      <c r="BY67" s="812"/>
      <c r="BZ67" s="812"/>
      <c r="CA67" s="812"/>
      <c r="CB67" s="812"/>
      <c r="CC67" s="812"/>
      <c r="CD67" s="812"/>
      <c r="CE67" s="812"/>
      <c r="CF67" s="812"/>
      <c r="CG67" s="812"/>
      <c r="CH67" s="812"/>
      <c r="CI67" s="812"/>
      <c r="CJ67" s="812"/>
      <c r="CK67" s="812"/>
      <c r="CL67" s="812"/>
      <c r="CM67" s="812"/>
      <c r="CN67" s="812"/>
      <c r="CO67" s="812"/>
      <c r="CP67" s="812"/>
      <c r="CQ67" s="812"/>
      <c r="CR67" s="812"/>
      <c r="CS67" s="812"/>
      <c r="CT67" s="812"/>
      <c r="CU67" s="812"/>
      <c r="CV67" s="812"/>
      <c r="CW67" s="812"/>
      <c r="CX67" s="812"/>
      <c r="CY67" s="812"/>
      <c r="CZ67" s="812"/>
      <c r="DA67" s="812"/>
      <c r="DB67" s="812"/>
      <c r="DC67" s="812"/>
      <c r="DD67" s="812"/>
      <c r="DE67" s="812"/>
      <c r="DF67" s="812"/>
      <c r="DG67" s="812"/>
      <c r="DH67" s="812"/>
      <c r="DI67" s="812"/>
      <c r="DJ67" s="812"/>
      <c r="DK67" s="812"/>
      <c r="DL67" s="812"/>
      <c r="DM67" s="812"/>
      <c r="DN67" s="812"/>
      <c r="DO67" s="812"/>
      <c r="DP67" s="812"/>
      <c r="DQ67" s="812"/>
      <c r="DR67" s="812"/>
      <c r="DS67" s="812"/>
      <c r="DT67" s="812"/>
      <c r="DU67" s="812"/>
      <c r="DV67" s="812"/>
      <c r="DW67" s="812"/>
      <c r="DX67" s="812"/>
      <c r="DY67" s="812"/>
      <c r="DZ67" s="812"/>
      <c r="EA67" s="812"/>
      <c r="EB67" s="812"/>
      <c r="EC67" s="812"/>
      <c r="ED67" s="812"/>
      <c r="EE67" s="812"/>
      <c r="EF67" s="812"/>
      <c r="EG67" s="812"/>
      <c r="EH67" s="812"/>
      <c r="EI67" s="812"/>
      <c r="EJ67" s="812"/>
      <c r="EK67" s="812"/>
      <c r="EL67" s="812"/>
      <c r="EM67" s="812"/>
      <c r="EN67" s="812"/>
      <c r="EO67" s="812"/>
      <c r="EP67" s="812"/>
      <c r="EQ67" s="812"/>
      <c r="ER67" s="812"/>
      <c r="ES67" s="812"/>
      <c r="ET67" s="812"/>
      <c r="EU67" s="812"/>
      <c r="EV67" s="812"/>
      <c r="EW67" s="812"/>
      <c r="EX67" s="812"/>
      <c r="EY67" s="812"/>
      <c r="EZ67" s="812"/>
      <c r="FA67" s="812"/>
      <c r="FB67" s="812"/>
      <c r="FC67" s="812"/>
      <c r="FD67" s="812"/>
      <c r="FE67" s="812"/>
      <c r="FF67" s="812"/>
      <c r="FG67" s="812"/>
      <c r="FH67" s="812"/>
      <c r="FI67" s="812"/>
      <c r="FJ67" s="812"/>
      <c r="FK67" s="812"/>
      <c r="FL67" s="812"/>
      <c r="FM67" s="812"/>
      <c r="FN67" s="812"/>
      <c r="FO67" s="812"/>
      <c r="FP67" s="812"/>
      <c r="FQ67" s="812"/>
      <c r="FR67" s="812"/>
      <c r="FS67" s="812"/>
      <c r="FT67" s="812"/>
      <c r="FU67" s="812"/>
      <c r="FV67" s="812"/>
      <c r="FW67" s="812"/>
      <c r="FX67" s="812"/>
      <c r="FY67" s="812"/>
      <c r="FZ67" s="812"/>
      <c r="GA67" s="812"/>
      <c r="GB67" s="812"/>
    </row>
    <row r="68" spans="1:184" s="824" customFormat="1" x14ac:dyDescent="0.2">
      <c r="A68" s="823"/>
      <c r="B68" s="178"/>
      <c r="C68" s="870"/>
      <c r="D68" s="840"/>
      <c r="E68" s="840"/>
      <c r="F68" s="1056"/>
      <c r="G68" s="1057"/>
      <c r="H68" s="841" t="str">
        <f>IF(B68="","",ROUND(B68*E68,0))</f>
        <v/>
      </c>
      <c r="I68" s="816"/>
      <c r="J68" s="812"/>
      <c r="K68" s="812"/>
      <c r="L68" s="812"/>
      <c r="M68" s="812"/>
      <c r="N68" s="812"/>
      <c r="O68" s="812"/>
      <c r="P68" s="812"/>
      <c r="Q68" s="812"/>
      <c r="R68" s="812"/>
      <c r="S68" s="812"/>
      <c r="T68" s="812"/>
      <c r="U68" s="812"/>
      <c r="V68" s="812"/>
      <c r="W68" s="812"/>
      <c r="X68" s="812"/>
      <c r="Y68" s="812"/>
      <c r="Z68" s="812"/>
      <c r="AA68" s="812"/>
      <c r="AB68" s="812"/>
      <c r="AC68" s="812"/>
      <c r="AD68" s="812"/>
      <c r="AE68" s="812"/>
      <c r="AF68" s="812"/>
      <c r="AG68" s="812"/>
      <c r="AH68" s="812"/>
      <c r="AI68" s="812"/>
      <c r="AJ68" s="812"/>
      <c r="AK68" s="812"/>
      <c r="AL68" s="812"/>
      <c r="AM68" s="812"/>
      <c r="AN68" s="812"/>
      <c r="AO68" s="812"/>
      <c r="AP68" s="812"/>
      <c r="AQ68" s="812"/>
      <c r="AR68" s="812"/>
      <c r="AS68" s="812"/>
      <c r="AT68" s="812"/>
      <c r="AU68" s="812"/>
      <c r="AV68" s="812"/>
      <c r="AW68" s="812"/>
      <c r="AX68" s="812"/>
      <c r="AY68" s="812"/>
      <c r="AZ68" s="812"/>
      <c r="BA68" s="812"/>
      <c r="BB68" s="812"/>
      <c r="BC68" s="812"/>
      <c r="BD68" s="812"/>
      <c r="BE68" s="812"/>
      <c r="BF68" s="812"/>
      <c r="BG68" s="812"/>
      <c r="BH68" s="812"/>
      <c r="BI68" s="812"/>
      <c r="BJ68" s="812"/>
      <c r="BK68" s="812"/>
      <c r="BL68" s="812"/>
      <c r="BM68" s="812"/>
      <c r="BN68" s="812"/>
      <c r="BO68" s="812"/>
      <c r="BP68" s="812"/>
      <c r="BQ68" s="812"/>
      <c r="BR68" s="812"/>
      <c r="BS68" s="812"/>
      <c r="BT68" s="812"/>
      <c r="BU68" s="812"/>
      <c r="BV68" s="812"/>
      <c r="BW68" s="812"/>
      <c r="BX68" s="812"/>
      <c r="BY68" s="812"/>
      <c r="BZ68" s="812"/>
      <c r="CA68" s="812"/>
      <c r="CB68" s="812"/>
      <c r="CC68" s="812"/>
      <c r="CD68" s="812"/>
      <c r="CE68" s="812"/>
      <c r="CF68" s="812"/>
      <c r="CG68" s="812"/>
      <c r="CH68" s="812"/>
      <c r="CI68" s="812"/>
      <c r="CJ68" s="812"/>
      <c r="CK68" s="812"/>
      <c r="CL68" s="812"/>
      <c r="CM68" s="812"/>
      <c r="CN68" s="812"/>
      <c r="CO68" s="812"/>
      <c r="CP68" s="812"/>
      <c r="CQ68" s="812"/>
      <c r="CR68" s="812"/>
      <c r="CS68" s="812"/>
      <c r="CT68" s="812"/>
      <c r="CU68" s="812"/>
      <c r="CV68" s="812"/>
      <c r="CW68" s="812"/>
      <c r="CX68" s="812"/>
      <c r="CY68" s="812"/>
      <c r="CZ68" s="812"/>
      <c r="DA68" s="812"/>
      <c r="DB68" s="812"/>
      <c r="DC68" s="812"/>
      <c r="DD68" s="812"/>
      <c r="DE68" s="812"/>
      <c r="DF68" s="812"/>
      <c r="DG68" s="812"/>
      <c r="DH68" s="812"/>
      <c r="DI68" s="812"/>
      <c r="DJ68" s="812"/>
      <c r="DK68" s="812"/>
      <c r="DL68" s="812"/>
      <c r="DM68" s="812"/>
      <c r="DN68" s="812"/>
      <c r="DO68" s="812"/>
      <c r="DP68" s="812"/>
      <c r="DQ68" s="812"/>
      <c r="DR68" s="812"/>
      <c r="DS68" s="812"/>
      <c r="DT68" s="812"/>
      <c r="DU68" s="812"/>
      <c r="DV68" s="812"/>
      <c r="DW68" s="812"/>
      <c r="DX68" s="812"/>
      <c r="DY68" s="812"/>
      <c r="DZ68" s="812"/>
      <c r="EA68" s="812"/>
      <c r="EB68" s="812"/>
      <c r="EC68" s="812"/>
      <c r="ED68" s="812"/>
      <c r="EE68" s="812"/>
      <c r="EF68" s="812"/>
      <c r="EG68" s="812"/>
      <c r="EH68" s="812"/>
      <c r="EI68" s="812"/>
      <c r="EJ68" s="812"/>
      <c r="EK68" s="812"/>
      <c r="EL68" s="812"/>
      <c r="EM68" s="812"/>
      <c r="EN68" s="812"/>
      <c r="EO68" s="812"/>
      <c r="EP68" s="812"/>
      <c r="EQ68" s="812"/>
      <c r="ER68" s="812"/>
      <c r="ES68" s="812"/>
      <c r="ET68" s="812"/>
      <c r="EU68" s="812"/>
      <c r="EV68" s="812"/>
      <c r="EW68" s="812"/>
      <c r="EX68" s="812"/>
      <c r="EY68" s="812"/>
      <c r="EZ68" s="812"/>
      <c r="FA68" s="812"/>
      <c r="FB68" s="812"/>
      <c r="FC68" s="812"/>
      <c r="FD68" s="812"/>
      <c r="FE68" s="812"/>
      <c r="FF68" s="812"/>
      <c r="FG68" s="812"/>
      <c r="FH68" s="812"/>
      <c r="FI68" s="812"/>
      <c r="FJ68" s="812"/>
      <c r="FK68" s="812"/>
      <c r="FL68" s="812"/>
      <c r="FM68" s="812"/>
      <c r="FN68" s="812"/>
      <c r="FO68" s="812"/>
      <c r="FP68" s="812"/>
      <c r="FQ68" s="812"/>
      <c r="FR68" s="812"/>
      <c r="FS68" s="812"/>
      <c r="FT68" s="812"/>
      <c r="FU68" s="812"/>
      <c r="FV68" s="812"/>
      <c r="FW68" s="812"/>
      <c r="FX68" s="812"/>
      <c r="FY68" s="812"/>
      <c r="FZ68" s="812"/>
      <c r="GA68" s="812"/>
      <c r="GB68" s="812"/>
    </row>
    <row r="69" spans="1:184" s="824" customFormat="1" x14ac:dyDescent="0.2">
      <c r="A69" s="823"/>
      <c r="B69" s="178"/>
      <c r="C69" s="870"/>
      <c r="D69" s="840"/>
      <c r="E69" s="840"/>
      <c r="F69" s="1056"/>
      <c r="G69" s="1057"/>
      <c r="H69" s="841" t="str">
        <f>IF(B69="","",ROUND(B69*E69,0))</f>
        <v/>
      </c>
      <c r="I69" s="816"/>
      <c r="J69" s="812"/>
      <c r="K69" s="812"/>
      <c r="L69" s="812"/>
      <c r="M69" s="812"/>
      <c r="N69" s="812"/>
      <c r="O69" s="812"/>
      <c r="P69" s="812"/>
      <c r="Q69" s="812"/>
      <c r="R69" s="812"/>
      <c r="S69" s="812"/>
      <c r="T69" s="812"/>
      <c r="U69" s="812"/>
      <c r="V69" s="812"/>
      <c r="W69" s="812"/>
      <c r="X69" s="812"/>
      <c r="Y69" s="812"/>
      <c r="Z69" s="812"/>
      <c r="AA69" s="812"/>
      <c r="AB69" s="812"/>
      <c r="AC69" s="812"/>
      <c r="AD69" s="812"/>
      <c r="AE69" s="812"/>
      <c r="AF69" s="812"/>
      <c r="AG69" s="812"/>
      <c r="AH69" s="812"/>
      <c r="AI69" s="812"/>
      <c r="AJ69" s="812"/>
      <c r="AK69" s="812"/>
      <c r="AL69" s="812"/>
      <c r="AM69" s="812"/>
      <c r="AN69" s="812"/>
      <c r="AO69" s="812"/>
      <c r="AP69" s="812"/>
      <c r="AQ69" s="812"/>
      <c r="AR69" s="812"/>
      <c r="AS69" s="812"/>
      <c r="AT69" s="812"/>
      <c r="AU69" s="812"/>
      <c r="AV69" s="812"/>
      <c r="AW69" s="812"/>
      <c r="AX69" s="812"/>
      <c r="AY69" s="812"/>
      <c r="AZ69" s="812"/>
      <c r="BA69" s="812"/>
      <c r="BB69" s="812"/>
      <c r="BC69" s="812"/>
      <c r="BD69" s="812"/>
      <c r="BE69" s="812"/>
      <c r="BF69" s="812"/>
      <c r="BG69" s="812"/>
      <c r="BH69" s="812"/>
      <c r="BI69" s="812"/>
      <c r="BJ69" s="812"/>
      <c r="BK69" s="812"/>
      <c r="BL69" s="812"/>
      <c r="BM69" s="812"/>
      <c r="BN69" s="812"/>
      <c r="BO69" s="812"/>
      <c r="BP69" s="812"/>
      <c r="BQ69" s="812"/>
      <c r="BR69" s="812"/>
      <c r="BS69" s="812"/>
      <c r="BT69" s="812"/>
      <c r="BU69" s="812"/>
      <c r="BV69" s="812"/>
      <c r="BW69" s="812"/>
      <c r="BX69" s="812"/>
      <c r="BY69" s="812"/>
      <c r="BZ69" s="812"/>
      <c r="CA69" s="812"/>
      <c r="CB69" s="812"/>
      <c r="CC69" s="812"/>
      <c r="CD69" s="812"/>
      <c r="CE69" s="812"/>
      <c r="CF69" s="812"/>
      <c r="CG69" s="812"/>
      <c r="CH69" s="812"/>
      <c r="CI69" s="812"/>
      <c r="CJ69" s="812"/>
      <c r="CK69" s="812"/>
      <c r="CL69" s="812"/>
      <c r="CM69" s="812"/>
      <c r="CN69" s="812"/>
      <c r="CO69" s="812"/>
      <c r="CP69" s="812"/>
      <c r="CQ69" s="812"/>
      <c r="CR69" s="812"/>
      <c r="CS69" s="812"/>
      <c r="CT69" s="812"/>
      <c r="CU69" s="812"/>
      <c r="CV69" s="812"/>
      <c r="CW69" s="812"/>
      <c r="CX69" s="812"/>
      <c r="CY69" s="812"/>
      <c r="CZ69" s="812"/>
      <c r="DA69" s="812"/>
      <c r="DB69" s="812"/>
      <c r="DC69" s="812"/>
      <c r="DD69" s="812"/>
      <c r="DE69" s="812"/>
      <c r="DF69" s="812"/>
      <c r="DG69" s="812"/>
      <c r="DH69" s="812"/>
      <c r="DI69" s="812"/>
      <c r="DJ69" s="812"/>
      <c r="DK69" s="812"/>
      <c r="DL69" s="812"/>
      <c r="DM69" s="812"/>
      <c r="DN69" s="812"/>
      <c r="DO69" s="812"/>
      <c r="DP69" s="812"/>
      <c r="DQ69" s="812"/>
      <c r="DR69" s="812"/>
      <c r="DS69" s="812"/>
      <c r="DT69" s="812"/>
      <c r="DU69" s="812"/>
      <c r="DV69" s="812"/>
      <c r="DW69" s="812"/>
      <c r="DX69" s="812"/>
      <c r="DY69" s="812"/>
      <c r="DZ69" s="812"/>
      <c r="EA69" s="812"/>
      <c r="EB69" s="812"/>
      <c r="EC69" s="812"/>
      <c r="ED69" s="812"/>
      <c r="EE69" s="812"/>
      <c r="EF69" s="812"/>
      <c r="EG69" s="812"/>
      <c r="EH69" s="812"/>
      <c r="EI69" s="812"/>
      <c r="EJ69" s="812"/>
      <c r="EK69" s="812"/>
      <c r="EL69" s="812"/>
      <c r="EM69" s="812"/>
      <c r="EN69" s="812"/>
      <c r="EO69" s="812"/>
      <c r="EP69" s="812"/>
      <c r="EQ69" s="812"/>
      <c r="ER69" s="812"/>
      <c r="ES69" s="812"/>
      <c r="ET69" s="812"/>
      <c r="EU69" s="812"/>
      <c r="EV69" s="812"/>
      <c r="EW69" s="812"/>
      <c r="EX69" s="812"/>
      <c r="EY69" s="812"/>
      <c r="EZ69" s="812"/>
      <c r="FA69" s="812"/>
      <c r="FB69" s="812"/>
      <c r="FC69" s="812"/>
      <c r="FD69" s="812"/>
      <c r="FE69" s="812"/>
      <c r="FF69" s="812"/>
      <c r="FG69" s="812"/>
      <c r="FH69" s="812"/>
      <c r="FI69" s="812"/>
      <c r="FJ69" s="812"/>
      <c r="FK69" s="812"/>
      <c r="FL69" s="812"/>
      <c r="FM69" s="812"/>
      <c r="FN69" s="812"/>
      <c r="FO69" s="812"/>
      <c r="FP69" s="812"/>
      <c r="FQ69" s="812"/>
      <c r="FR69" s="812"/>
      <c r="FS69" s="812"/>
      <c r="FT69" s="812"/>
      <c r="FU69" s="812"/>
      <c r="FV69" s="812"/>
      <c r="FW69" s="812"/>
      <c r="FX69" s="812"/>
      <c r="FY69" s="812"/>
      <c r="FZ69" s="812"/>
      <c r="GA69" s="812"/>
      <c r="GB69" s="812"/>
    </row>
    <row r="70" spans="1:184" s="824" customFormat="1" x14ac:dyDescent="0.2">
      <c r="A70" s="823"/>
      <c r="B70" s="1083" t="s">
        <v>1555</v>
      </c>
      <c r="C70" s="1084"/>
      <c r="D70" s="1084"/>
      <c r="E70" s="1084"/>
      <c r="F70" s="1084"/>
      <c r="G70" s="1084"/>
      <c r="H70" s="1085"/>
      <c r="I70" s="816"/>
      <c r="J70" s="812"/>
      <c r="K70" s="812"/>
      <c r="L70" s="812"/>
      <c r="M70" s="812"/>
      <c r="N70" s="812"/>
      <c r="O70" s="812"/>
      <c r="P70" s="812"/>
      <c r="Q70" s="812"/>
      <c r="R70" s="812"/>
      <c r="S70" s="812"/>
      <c r="T70" s="812"/>
      <c r="U70" s="812"/>
      <c r="V70" s="812"/>
      <c r="W70" s="812"/>
      <c r="X70" s="812"/>
      <c r="Y70" s="812"/>
      <c r="Z70" s="812"/>
      <c r="AA70" s="812"/>
      <c r="AB70" s="812"/>
      <c r="AC70" s="812"/>
      <c r="AD70" s="812"/>
      <c r="AE70" s="812"/>
      <c r="AF70" s="812"/>
      <c r="AG70" s="812"/>
      <c r="AH70" s="812"/>
      <c r="AI70" s="812"/>
      <c r="AJ70" s="812"/>
      <c r="AK70" s="812"/>
      <c r="AL70" s="812"/>
      <c r="AM70" s="812"/>
      <c r="AN70" s="812"/>
      <c r="AO70" s="812"/>
      <c r="AP70" s="812"/>
      <c r="AQ70" s="812"/>
      <c r="AR70" s="812"/>
      <c r="AS70" s="812"/>
      <c r="AT70" s="812"/>
      <c r="AU70" s="812"/>
      <c r="AV70" s="812"/>
      <c r="AW70" s="812"/>
      <c r="AX70" s="812"/>
      <c r="AY70" s="812"/>
      <c r="AZ70" s="812"/>
      <c r="BA70" s="812"/>
      <c r="BB70" s="812"/>
      <c r="BC70" s="812"/>
      <c r="BD70" s="812"/>
      <c r="BE70" s="812"/>
      <c r="BF70" s="812"/>
      <c r="BG70" s="812"/>
      <c r="BH70" s="812"/>
      <c r="BI70" s="812"/>
      <c r="BJ70" s="812"/>
      <c r="BK70" s="812"/>
      <c r="BL70" s="812"/>
      <c r="BM70" s="812"/>
      <c r="BN70" s="812"/>
      <c r="BO70" s="812"/>
      <c r="BP70" s="812"/>
      <c r="BQ70" s="812"/>
      <c r="BR70" s="812"/>
      <c r="BS70" s="812"/>
      <c r="BT70" s="812"/>
      <c r="BU70" s="812"/>
      <c r="BV70" s="812"/>
      <c r="BW70" s="812"/>
      <c r="BX70" s="812"/>
      <c r="BY70" s="812"/>
      <c r="BZ70" s="812"/>
      <c r="CA70" s="812"/>
      <c r="CB70" s="812"/>
      <c r="CC70" s="812"/>
      <c r="CD70" s="812"/>
      <c r="CE70" s="812"/>
      <c r="CF70" s="812"/>
      <c r="CG70" s="812"/>
      <c r="CH70" s="812"/>
      <c r="CI70" s="812"/>
      <c r="CJ70" s="812"/>
      <c r="CK70" s="812"/>
      <c r="CL70" s="812"/>
      <c r="CM70" s="812"/>
      <c r="CN70" s="812"/>
      <c r="CO70" s="812"/>
      <c r="CP70" s="812"/>
      <c r="CQ70" s="812"/>
      <c r="CR70" s="812"/>
      <c r="CS70" s="812"/>
      <c r="CT70" s="812"/>
      <c r="CU70" s="812"/>
      <c r="CV70" s="812"/>
      <c r="CW70" s="812"/>
      <c r="CX70" s="812"/>
      <c r="CY70" s="812"/>
      <c r="CZ70" s="812"/>
      <c r="DA70" s="812"/>
      <c r="DB70" s="812"/>
      <c r="DC70" s="812"/>
      <c r="DD70" s="812"/>
      <c r="DE70" s="812"/>
      <c r="DF70" s="812"/>
      <c r="DG70" s="812"/>
      <c r="DH70" s="812"/>
      <c r="DI70" s="812"/>
      <c r="DJ70" s="812"/>
      <c r="DK70" s="812"/>
      <c r="DL70" s="812"/>
      <c r="DM70" s="812"/>
      <c r="DN70" s="812"/>
      <c r="DO70" s="812"/>
      <c r="DP70" s="812"/>
      <c r="DQ70" s="812"/>
      <c r="DR70" s="812"/>
      <c r="DS70" s="812"/>
      <c r="DT70" s="812"/>
      <c r="DU70" s="812"/>
      <c r="DV70" s="812"/>
      <c r="DW70" s="812"/>
      <c r="DX70" s="812"/>
      <c r="DY70" s="812"/>
      <c r="DZ70" s="812"/>
      <c r="EA70" s="812"/>
      <c r="EB70" s="812"/>
      <c r="EC70" s="812"/>
      <c r="ED70" s="812"/>
      <c r="EE70" s="812"/>
      <c r="EF70" s="812"/>
      <c r="EG70" s="812"/>
      <c r="EH70" s="812"/>
      <c r="EI70" s="812"/>
      <c r="EJ70" s="812"/>
      <c r="EK70" s="812"/>
      <c r="EL70" s="812"/>
      <c r="EM70" s="812"/>
      <c r="EN70" s="812"/>
      <c r="EO70" s="812"/>
      <c r="EP70" s="812"/>
      <c r="EQ70" s="812"/>
      <c r="ER70" s="812"/>
      <c r="ES70" s="812"/>
      <c r="ET70" s="812"/>
      <c r="EU70" s="812"/>
      <c r="EV70" s="812"/>
      <c r="EW70" s="812"/>
      <c r="EX70" s="812"/>
      <c r="EY70" s="812"/>
      <c r="EZ70" s="812"/>
      <c r="FA70" s="812"/>
      <c r="FB70" s="812"/>
      <c r="FC70" s="812"/>
      <c r="FD70" s="812"/>
      <c r="FE70" s="812"/>
      <c r="FF70" s="812"/>
      <c r="FG70" s="812"/>
      <c r="FH70" s="812"/>
      <c r="FI70" s="812"/>
      <c r="FJ70" s="812"/>
      <c r="FK70" s="812"/>
      <c r="FL70" s="812"/>
      <c r="FM70" s="812"/>
      <c r="FN70" s="812"/>
      <c r="FO70" s="812"/>
      <c r="FP70" s="812"/>
      <c r="FQ70" s="812"/>
      <c r="FR70" s="812"/>
      <c r="FS70" s="812"/>
      <c r="FT70" s="812"/>
      <c r="FU70" s="812"/>
      <c r="FV70" s="812"/>
      <c r="FW70" s="812"/>
      <c r="FX70" s="812"/>
      <c r="FY70" s="812"/>
      <c r="FZ70" s="812"/>
      <c r="GA70" s="812"/>
      <c r="GB70" s="812"/>
    </row>
    <row r="71" spans="1:184" s="824" customFormat="1" ht="45.75" customHeight="1" x14ac:dyDescent="0.2">
      <c r="A71" s="823"/>
      <c r="B71" s="178">
        <v>1</v>
      </c>
      <c r="C71" s="805" t="s">
        <v>1556</v>
      </c>
      <c r="D71" s="225" t="s">
        <v>1557</v>
      </c>
      <c r="E71" s="913">
        <v>21926016</v>
      </c>
      <c r="F71" s="1054" t="s">
        <v>1550</v>
      </c>
      <c r="G71" s="1055"/>
      <c r="H71" s="841">
        <f t="shared" ref="H71:H76" si="5">IF(B71="","",ROUND(B71*E71,0))</f>
        <v>21926016</v>
      </c>
      <c r="I71" s="816"/>
      <c r="J71" s="812"/>
      <c r="K71" s="812"/>
      <c r="L71" s="812"/>
      <c r="M71" s="812"/>
      <c r="N71" s="812"/>
      <c r="O71" s="812"/>
      <c r="P71" s="812"/>
      <c r="Q71" s="812"/>
      <c r="R71" s="812"/>
      <c r="S71" s="812"/>
      <c r="T71" s="812"/>
      <c r="U71" s="812"/>
      <c r="V71" s="812"/>
      <c r="W71" s="812"/>
      <c r="X71" s="812"/>
      <c r="Y71" s="812"/>
      <c r="Z71" s="812"/>
      <c r="AA71" s="812"/>
      <c r="AB71" s="812"/>
      <c r="AC71" s="812"/>
      <c r="AD71" s="812"/>
      <c r="AE71" s="812"/>
      <c r="AF71" s="812"/>
      <c r="AG71" s="812"/>
      <c r="AH71" s="812"/>
      <c r="AI71" s="812"/>
      <c r="AJ71" s="812"/>
      <c r="AK71" s="812"/>
      <c r="AL71" s="812"/>
      <c r="AM71" s="812"/>
      <c r="AN71" s="812"/>
      <c r="AO71" s="812"/>
      <c r="AP71" s="812"/>
      <c r="AQ71" s="812"/>
      <c r="AR71" s="812"/>
      <c r="AS71" s="812"/>
      <c r="AT71" s="812"/>
      <c r="AU71" s="812"/>
      <c r="AV71" s="812"/>
      <c r="AW71" s="812"/>
      <c r="AX71" s="812"/>
      <c r="AY71" s="812"/>
      <c r="AZ71" s="812"/>
      <c r="BA71" s="812"/>
      <c r="BB71" s="812"/>
      <c r="BC71" s="812"/>
      <c r="BD71" s="812"/>
      <c r="BE71" s="812"/>
      <c r="BF71" s="812"/>
      <c r="BG71" s="812"/>
      <c r="BH71" s="812"/>
      <c r="BI71" s="812"/>
      <c r="BJ71" s="812"/>
      <c r="BK71" s="812"/>
      <c r="BL71" s="812"/>
      <c r="BM71" s="812"/>
      <c r="BN71" s="812"/>
      <c r="BO71" s="812"/>
      <c r="BP71" s="812"/>
      <c r="BQ71" s="812"/>
      <c r="BR71" s="812"/>
      <c r="BS71" s="812"/>
      <c r="BT71" s="812"/>
      <c r="BU71" s="812"/>
      <c r="BV71" s="812"/>
      <c r="BW71" s="812"/>
      <c r="BX71" s="812"/>
      <c r="BY71" s="812"/>
      <c r="BZ71" s="812"/>
      <c r="CA71" s="812"/>
      <c r="CB71" s="812"/>
      <c r="CC71" s="812"/>
      <c r="CD71" s="812"/>
      <c r="CE71" s="812"/>
      <c r="CF71" s="812"/>
      <c r="CG71" s="812"/>
      <c r="CH71" s="812"/>
      <c r="CI71" s="812"/>
      <c r="CJ71" s="812"/>
      <c r="CK71" s="812"/>
      <c r="CL71" s="812"/>
      <c r="CM71" s="812"/>
      <c r="CN71" s="812"/>
      <c r="CO71" s="812"/>
      <c r="CP71" s="812"/>
      <c r="CQ71" s="812"/>
      <c r="CR71" s="812"/>
      <c r="CS71" s="812"/>
      <c r="CT71" s="812"/>
      <c r="CU71" s="812"/>
      <c r="CV71" s="812"/>
      <c r="CW71" s="812"/>
      <c r="CX71" s="812"/>
      <c r="CY71" s="812"/>
      <c r="CZ71" s="812"/>
      <c r="DA71" s="812"/>
      <c r="DB71" s="812"/>
      <c r="DC71" s="812"/>
      <c r="DD71" s="812"/>
      <c r="DE71" s="812"/>
      <c r="DF71" s="812"/>
      <c r="DG71" s="812"/>
      <c r="DH71" s="812"/>
      <c r="DI71" s="812"/>
      <c r="DJ71" s="812"/>
      <c r="DK71" s="812"/>
      <c r="DL71" s="812"/>
      <c r="DM71" s="812"/>
      <c r="DN71" s="812"/>
      <c r="DO71" s="812"/>
      <c r="DP71" s="812"/>
      <c r="DQ71" s="812"/>
      <c r="DR71" s="812"/>
      <c r="DS71" s="812"/>
      <c r="DT71" s="812"/>
      <c r="DU71" s="812"/>
      <c r="DV71" s="812"/>
      <c r="DW71" s="812"/>
      <c r="DX71" s="812"/>
      <c r="DY71" s="812"/>
      <c r="DZ71" s="812"/>
      <c r="EA71" s="812"/>
      <c r="EB71" s="812"/>
      <c r="EC71" s="812"/>
      <c r="ED71" s="812"/>
      <c r="EE71" s="812"/>
      <c r="EF71" s="812"/>
      <c r="EG71" s="812"/>
      <c r="EH71" s="812"/>
      <c r="EI71" s="812"/>
      <c r="EJ71" s="812"/>
      <c r="EK71" s="812"/>
      <c r="EL71" s="812"/>
      <c r="EM71" s="812"/>
      <c r="EN71" s="812"/>
      <c r="EO71" s="812"/>
      <c r="EP71" s="812"/>
      <c r="EQ71" s="812"/>
      <c r="ER71" s="812"/>
      <c r="ES71" s="812"/>
      <c r="ET71" s="812"/>
      <c r="EU71" s="812"/>
      <c r="EV71" s="812"/>
      <c r="EW71" s="812"/>
      <c r="EX71" s="812"/>
      <c r="EY71" s="812"/>
      <c r="EZ71" s="812"/>
      <c r="FA71" s="812"/>
      <c r="FB71" s="812"/>
      <c r="FC71" s="812"/>
      <c r="FD71" s="812"/>
      <c r="FE71" s="812"/>
      <c r="FF71" s="812"/>
      <c r="FG71" s="812"/>
      <c r="FH71" s="812"/>
      <c r="FI71" s="812"/>
      <c r="FJ71" s="812"/>
      <c r="FK71" s="812"/>
      <c r="FL71" s="812"/>
      <c r="FM71" s="812"/>
      <c r="FN71" s="812"/>
      <c r="FO71" s="812"/>
      <c r="FP71" s="812"/>
      <c r="FQ71" s="812"/>
      <c r="FR71" s="812"/>
      <c r="FS71" s="812"/>
      <c r="FT71" s="812"/>
      <c r="FU71" s="812"/>
      <c r="FV71" s="812"/>
      <c r="FW71" s="812"/>
      <c r="FX71" s="812"/>
      <c r="FY71" s="812"/>
      <c r="FZ71" s="812"/>
      <c r="GA71" s="812"/>
      <c r="GB71" s="812"/>
    </row>
    <row r="72" spans="1:184" s="824" customFormat="1" ht="46.5" customHeight="1" x14ac:dyDescent="0.2">
      <c r="A72" s="823"/>
      <c r="B72" s="178">
        <v>1</v>
      </c>
      <c r="C72" s="805" t="s">
        <v>1558</v>
      </c>
      <c r="D72" s="225" t="s">
        <v>1557</v>
      </c>
      <c r="E72" s="913">
        <v>99715200</v>
      </c>
      <c r="F72" s="1056"/>
      <c r="G72" s="1057"/>
      <c r="H72" s="841">
        <f t="shared" si="5"/>
        <v>99715200</v>
      </c>
      <c r="I72" s="816"/>
      <c r="J72" s="812"/>
      <c r="K72" s="812"/>
      <c r="L72" s="812"/>
      <c r="M72" s="812"/>
      <c r="N72" s="812"/>
      <c r="O72" s="812"/>
      <c r="P72" s="812"/>
      <c r="Q72" s="812"/>
      <c r="R72" s="812"/>
      <c r="S72" s="812"/>
      <c r="T72" s="812"/>
      <c r="U72" s="812"/>
      <c r="V72" s="812"/>
      <c r="W72" s="812"/>
      <c r="X72" s="812"/>
      <c r="Y72" s="812"/>
      <c r="Z72" s="812"/>
      <c r="AA72" s="812"/>
      <c r="AB72" s="812"/>
      <c r="AC72" s="812"/>
      <c r="AD72" s="812"/>
      <c r="AE72" s="812"/>
      <c r="AF72" s="812"/>
      <c r="AG72" s="812"/>
      <c r="AH72" s="812"/>
      <c r="AI72" s="812"/>
      <c r="AJ72" s="812"/>
      <c r="AK72" s="812"/>
      <c r="AL72" s="812"/>
      <c r="AM72" s="812"/>
      <c r="AN72" s="812"/>
      <c r="AO72" s="812"/>
      <c r="AP72" s="812"/>
      <c r="AQ72" s="812"/>
      <c r="AR72" s="812"/>
      <c r="AS72" s="812"/>
      <c r="AT72" s="812"/>
      <c r="AU72" s="812"/>
      <c r="AV72" s="812"/>
      <c r="AW72" s="812"/>
      <c r="AX72" s="812"/>
      <c r="AY72" s="812"/>
      <c r="AZ72" s="812"/>
      <c r="BA72" s="812"/>
      <c r="BB72" s="812"/>
      <c r="BC72" s="812"/>
      <c r="BD72" s="812"/>
      <c r="BE72" s="812"/>
      <c r="BF72" s="812"/>
      <c r="BG72" s="812"/>
      <c r="BH72" s="812"/>
      <c r="BI72" s="812"/>
      <c r="BJ72" s="812"/>
      <c r="BK72" s="812"/>
      <c r="BL72" s="812"/>
      <c r="BM72" s="812"/>
      <c r="BN72" s="812"/>
      <c r="BO72" s="812"/>
      <c r="BP72" s="812"/>
      <c r="BQ72" s="812"/>
      <c r="BR72" s="812"/>
      <c r="BS72" s="812"/>
      <c r="BT72" s="812"/>
      <c r="BU72" s="812"/>
      <c r="BV72" s="812"/>
      <c r="BW72" s="812"/>
      <c r="BX72" s="812"/>
      <c r="BY72" s="812"/>
      <c r="BZ72" s="812"/>
      <c r="CA72" s="812"/>
      <c r="CB72" s="812"/>
      <c r="CC72" s="812"/>
      <c r="CD72" s="812"/>
      <c r="CE72" s="812"/>
      <c r="CF72" s="812"/>
      <c r="CG72" s="812"/>
      <c r="CH72" s="812"/>
      <c r="CI72" s="812"/>
      <c r="CJ72" s="812"/>
      <c r="CK72" s="812"/>
      <c r="CL72" s="812"/>
      <c r="CM72" s="812"/>
      <c r="CN72" s="812"/>
      <c r="CO72" s="812"/>
      <c r="CP72" s="812"/>
      <c r="CQ72" s="812"/>
      <c r="CR72" s="812"/>
      <c r="CS72" s="812"/>
      <c r="CT72" s="812"/>
      <c r="CU72" s="812"/>
      <c r="CV72" s="812"/>
      <c r="CW72" s="812"/>
      <c r="CX72" s="812"/>
      <c r="CY72" s="812"/>
      <c r="CZ72" s="812"/>
      <c r="DA72" s="812"/>
      <c r="DB72" s="812"/>
      <c r="DC72" s="812"/>
      <c r="DD72" s="812"/>
      <c r="DE72" s="812"/>
      <c r="DF72" s="812"/>
      <c r="DG72" s="812"/>
      <c r="DH72" s="812"/>
      <c r="DI72" s="812"/>
      <c r="DJ72" s="812"/>
      <c r="DK72" s="812"/>
      <c r="DL72" s="812"/>
      <c r="DM72" s="812"/>
      <c r="DN72" s="812"/>
      <c r="DO72" s="812"/>
      <c r="DP72" s="812"/>
      <c r="DQ72" s="812"/>
      <c r="DR72" s="812"/>
      <c r="DS72" s="812"/>
      <c r="DT72" s="812"/>
      <c r="DU72" s="812"/>
      <c r="DV72" s="812"/>
      <c r="DW72" s="812"/>
      <c r="DX72" s="812"/>
      <c r="DY72" s="812"/>
      <c r="DZ72" s="812"/>
      <c r="EA72" s="812"/>
      <c r="EB72" s="812"/>
      <c r="EC72" s="812"/>
      <c r="ED72" s="812"/>
      <c r="EE72" s="812"/>
      <c r="EF72" s="812"/>
      <c r="EG72" s="812"/>
      <c r="EH72" s="812"/>
      <c r="EI72" s="812"/>
      <c r="EJ72" s="812"/>
      <c r="EK72" s="812"/>
      <c r="EL72" s="812"/>
      <c r="EM72" s="812"/>
      <c r="EN72" s="812"/>
      <c r="EO72" s="812"/>
      <c r="EP72" s="812"/>
      <c r="EQ72" s="812"/>
      <c r="ER72" s="812"/>
      <c r="ES72" s="812"/>
      <c r="ET72" s="812"/>
      <c r="EU72" s="812"/>
      <c r="EV72" s="812"/>
      <c r="EW72" s="812"/>
      <c r="EX72" s="812"/>
      <c r="EY72" s="812"/>
      <c r="EZ72" s="812"/>
      <c r="FA72" s="812"/>
      <c r="FB72" s="812"/>
      <c r="FC72" s="812"/>
      <c r="FD72" s="812"/>
      <c r="FE72" s="812"/>
      <c r="FF72" s="812"/>
      <c r="FG72" s="812"/>
      <c r="FH72" s="812"/>
      <c r="FI72" s="812"/>
      <c r="FJ72" s="812"/>
      <c r="FK72" s="812"/>
      <c r="FL72" s="812"/>
      <c r="FM72" s="812"/>
      <c r="FN72" s="812"/>
      <c r="FO72" s="812"/>
      <c r="FP72" s="812"/>
      <c r="FQ72" s="812"/>
      <c r="FR72" s="812"/>
      <c r="FS72" s="812"/>
      <c r="FT72" s="812"/>
      <c r="FU72" s="812"/>
      <c r="FV72" s="812"/>
      <c r="FW72" s="812"/>
      <c r="FX72" s="812"/>
      <c r="FY72" s="812"/>
      <c r="FZ72" s="812"/>
      <c r="GA72" s="812"/>
      <c r="GB72" s="812"/>
    </row>
    <row r="73" spans="1:184" s="824" customFormat="1" ht="71.45" customHeight="1" x14ac:dyDescent="0.2">
      <c r="A73" s="823"/>
      <c r="B73" s="178">
        <v>1</v>
      </c>
      <c r="C73" s="805" t="s">
        <v>1559</v>
      </c>
      <c r="D73" s="225" t="s">
        <v>1557</v>
      </c>
      <c r="E73" s="913">
        <v>54770771</v>
      </c>
      <c r="F73" s="1056"/>
      <c r="G73" s="1057"/>
      <c r="H73" s="841">
        <f t="shared" si="5"/>
        <v>54770771</v>
      </c>
      <c r="I73" s="816"/>
      <c r="J73" s="812"/>
      <c r="K73" s="812"/>
      <c r="L73" s="812"/>
      <c r="M73" s="812"/>
      <c r="N73" s="812"/>
      <c r="O73" s="812"/>
      <c r="P73" s="812"/>
      <c r="Q73" s="812"/>
      <c r="R73" s="812"/>
      <c r="S73" s="812"/>
      <c r="T73" s="812"/>
      <c r="U73" s="812"/>
      <c r="V73" s="812"/>
      <c r="W73" s="812"/>
      <c r="X73" s="812"/>
      <c r="Y73" s="812"/>
      <c r="Z73" s="812"/>
      <c r="AA73" s="812"/>
      <c r="AB73" s="812"/>
      <c r="AC73" s="812"/>
      <c r="AD73" s="812"/>
      <c r="AE73" s="812"/>
      <c r="AF73" s="812"/>
      <c r="AG73" s="812"/>
      <c r="AH73" s="812"/>
      <c r="AI73" s="812"/>
      <c r="AJ73" s="812"/>
      <c r="AK73" s="812"/>
      <c r="AL73" s="812"/>
      <c r="AM73" s="812"/>
      <c r="AN73" s="812"/>
      <c r="AO73" s="812"/>
      <c r="AP73" s="812"/>
      <c r="AQ73" s="812"/>
      <c r="AR73" s="812"/>
      <c r="AS73" s="812"/>
      <c r="AT73" s="812"/>
      <c r="AU73" s="812"/>
      <c r="AV73" s="812"/>
      <c r="AW73" s="812"/>
      <c r="AX73" s="812"/>
      <c r="AY73" s="812"/>
      <c r="AZ73" s="812"/>
      <c r="BA73" s="812"/>
      <c r="BB73" s="812"/>
      <c r="BC73" s="812"/>
      <c r="BD73" s="812"/>
      <c r="BE73" s="812"/>
      <c r="BF73" s="812"/>
      <c r="BG73" s="812"/>
      <c r="BH73" s="812"/>
      <c r="BI73" s="812"/>
      <c r="BJ73" s="812"/>
      <c r="BK73" s="812"/>
      <c r="BL73" s="812"/>
      <c r="BM73" s="812"/>
      <c r="BN73" s="812"/>
      <c r="BO73" s="812"/>
      <c r="BP73" s="812"/>
      <c r="BQ73" s="812"/>
      <c r="BR73" s="812"/>
      <c r="BS73" s="812"/>
      <c r="BT73" s="812"/>
      <c r="BU73" s="812"/>
      <c r="BV73" s="812"/>
      <c r="BW73" s="812"/>
      <c r="BX73" s="812"/>
      <c r="BY73" s="812"/>
      <c r="BZ73" s="812"/>
      <c r="CA73" s="812"/>
      <c r="CB73" s="812"/>
      <c r="CC73" s="812"/>
      <c r="CD73" s="812"/>
      <c r="CE73" s="812"/>
      <c r="CF73" s="812"/>
      <c r="CG73" s="812"/>
      <c r="CH73" s="812"/>
      <c r="CI73" s="812"/>
      <c r="CJ73" s="812"/>
      <c r="CK73" s="812"/>
      <c r="CL73" s="812"/>
      <c r="CM73" s="812"/>
      <c r="CN73" s="812"/>
      <c r="CO73" s="812"/>
      <c r="CP73" s="812"/>
      <c r="CQ73" s="812"/>
      <c r="CR73" s="812"/>
      <c r="CS73" s="812"/>
      <c r="CT73" s="812"/>
      <c r="CU73" s="812"/>
      <c r="CV73" s="812"/>
      <c r="CW73" s="812"/>
      <c r="CX73" s="812"/>
      <c r="CY73" s="812"/>
      <c r="CZ73" s="812"/>
      <c r="DA73" s="812"/>
      <c r="DB73" s="812"/>
      <c r="DC73" s="812"/>
      <c r="DD73" s="812"/>
      <c r="DE73" s="812"/>
      <c r="DF73" s="812"/>
      <c r="DG73" s="812"/>
      <c r="DH73" s="812"/>
      <c r="DI73" s="812"/>
      <c r="DJ73" s="812"/>
      <c r="DK73" s="812"/>
      <c r="DL73" s="812"/>
      <c r="DM73" s="812"/>
      <c r="DN73" s="812"/>
      <c r="DO73" s="812"/>
      <c r="DP73" s="812"/>
      <c r="DQ73" s="812"/>
      <c r="DR73" s="812"/>
      <c r="DS73" s="812"/>
      <c r="DT73" s="812"/>
      <c r="DU73" s="812"/>
      <c r="DV73" s="812"/>
      <c r="DW73" s="812"/>
      <c r="DX73" s="812"/>
      <c r="DY73" s="812"/>
      <c r="DZ73" s="812"/>
      <c r="EA73" s="812"/>
      <c r="EB73" s="812"/>
      <c r="EC73" s="812"/>
      <c r="ED73" s="812"/>
      <c r="EE73" s="812"/>
      <c r="EF73" s="812"/>
      <c r="EG73" s="812"/>
      <c r="EH73" s="812"/>
      <c r="EI73" s="812"/>
      <c r="EJ73" s="812"/>
      <c r="EK73" s="812"/>
      <c r="EL73" s="812"/>
      <c r="EM73" s="812"/>
      <c r="EN73" s="812"/>
      <c r="EO73" s="812"/>
      <c r="EP73" s="812"/>
      <c r="EQ73" s="812"/>
      <c r="ER73" s="812"/>
      <c r="ES73" s="812"/>
      <c r="ET73" s="812"/>
      <c r="EU73" s="812"/>
      <c r="EV73" s="812"/>
      <c r="EW73" s="812"/>
      <c r="EX73" s="812"/>
      <c r="EY73" s="812"/>
      <c r="EZ73" s="812"/>
      <c r="FA73" s="812"/>
      <c r="FB73" s="812"/>
      <c r="FC73" s="812"/>
      <c r="FD73" s="812"/>
      <c r="FE73" s="812"/>
      <c r="FF73" s="812"/>
      <c r="FG73" s="812"/>
      <c r="FH73" s="812"/>
      <c r="FI73" s="812"/>
      <c r="FJ73" s="812"/>
      <c r="FK73" s="812"/>
      <c r="FL73" s="812"/>
      <c r="FM73" s="812"/>
      <c r="FN73" s="812"/>
      <c r="FO73" s="812"/>
      <c r="FP73" s="812"/>
      <c r="FQ73" s="812"/>
      <c r="FR73" s="812"/>
      <c r="FS73" s="812"/>
      <c r="FT73" s="812"/>
      <c r="FU73" s="812"/>
      <c r="FV73" s="812"/>
      <c r="FW73" s="812"/>
      <c r="FX73" s="812"/>
      <c r="FY73" s="812"/>
      <c r="FZ73" s="812"/>
      <c r="GA73" s="812"/>
      <c r="GB73" s="812"/>
    </row>
    <row r="74" spans="1:184" s="824" customFormat="1" ht="57" customHeight="1" x14ac:dyDescent="0.2">
      <c r="A74" s="823"/>
      <c r="B74" s="178">
        <v>1</v>
      </c>
      <c r="C74" s="805" t="s">
        <v>1560</v>
      </c>
      <c r="D74" s="225" t="s">
        <v>1557</v>
      </c>
      <c r="E74" s="913">
        <v>84138204</v>
      </c>
      <c r="F74" s="1056"/>
      <c r="G74" s="1057"/>
      <c r="H74" s="841">
        <f t="shared" si="5"/>
        <v>84138204</v>
      </c>
      <c r="I74" s="816"/>
      <c r="J74" s="812"/>
      <c r="K74" s="812"/>
      <c r="L74" s="812"/>
      <c r="M74" s="812"/>
      <c r="N74" s="812"/>
      <c r="O74" s="812"/>
      <c r="P74" s="812"/>
      <c r="Q74" s="812"/>
      <c r="R74" s="812"/>
      <c r="S74" s="812"/>
      <c r="T74" s="812"/>
      <c r="U74" s="812"/>
      <c r="V74" s="812"/>
      <c r="W74" s="812"/>
      <c r="X74" s="812"/>
      <c r="Y74" s="812"/>
      <c r="Z74" s="812"/>
      <c r="AA74" s="812"/>
      <c r="AB74" s="812"/>
      <c r="AC74" s="812"/>
      <c r="AD74" s="812"/>
      <c r="AE74" s="812"/>
      <c r="AF74" s="812"/>
      <c r="AG74" s="812"/>
      <c r="AH74" s="812"/>
      <c r="AI74" s="812"/>
      <c r="AJ74" s="812"/>
      <c r="AK74" s="812"/>
      <c r="AL74" s="812"/>
      <c r="AM74" s="812"/>
      <c r="AN74" s="812"/>
      <c r="AO74" s="812"/>
      <c r="AP74" s="812"/>
      <c r="AQ74" s="812"/>
      <c r="AR74" s="812"/>
      <c r="AS74" s="812"/>
      <c r="AT74" s="812"/>
      <c r="AU74" s="812"/>
      <c r="AV74" s="812"/>
      <c r="AW74" s="812"/>
      <c r="AX74" s="812"/>
      <c r="AY74" s="812"/>
      <c r="AZ74" s="812"/>
      <c r="BA74" s="812"/>
      <c r="BB74" s="812"/>
      <c r="BC74" s="812"/>
      <c r="BD74" s="812"/>
      <c r="BE74" s="812"/>
      <c r="BF74" s="812"/>
      <c r="BG74" s="812"/>
      <c r="BH74" s="812"/>
      <c r="BI74" s="812"/>
      <c r="BJ74" s="812"/>
      <c r="BK74" s="812"/>
      <c r="BL74" s="812"/>
      <c r="BM74" s="812"/>
      <c r="BN74" s="812"/>
      <c r="BO74" s="812"/>
      <c r="BP74" s="812"/>
      <c r="BQ74" s="812"/>
      <c r="BR74" s="812"/>
      <c r="BS74" s="812"/>
      <c r="BT74" s="812"/>
      <c r="BU74" s="812"/>
      <c r="BV74" s="812"/>
      <c r="BW74" s="812"/>
      <c r="BX74" s="812"/>
      <c r="BY74" s="812"/>
      <c r="BZ74" s="812"/>
      <c r="CA74" s="812"/>
      <c r="CB74" s="812"/>
      <c r="CC74" s="812"/>
      <c r="CD74" s="812"/>
      <c r="CE74" s="812"/>
      <c r="CF74" s="812"/>
      <c r="CG74" s="812"/>
      <c r="CH74" s="812"/>
      <c r="CI74" s="812"/>
      <c r="CJ74" s="812"/>
      <c r="CK74" s="812"/>
      <c r="CL74" s="812"/>
      <c r="CM74" s="812"/>
      <c r="CN74" s="812"/>
      <c r="CO74" s="812"/>
      <c r="CP74" s="812"/>
      <c r="CQ74" s="812"/>
      <c r="CR74" s="812"/>
      <c r="CS74" s="812"/>
      <c r="CT74" s="812"/>
      <c r="CU74" s="812"/>
      <c r="CV74" s="812"/>
      <c r="CW74" s="812"/>
      <c r="CX74" s="812"/>
      <c r="CY74" s="812"/>
      <c r="CZ74" s="812"/>
      <c r="DA74" s="812"/>
      <c r="DB74" s="812"/>
      <c r="DC74" s="812"/>
      <c r="DD74" s="812"/>
      <c r="DE74" s="812"/>
      <c r="DF74" s="812"/>
      <c r="DG74" s="812"/>
      <c r="DH74" s="812"/>
      <c r="DI74" s="812"/>
      <c r="DJ74" s="812"/>
      <c r="DK74" s="812"/>
      <c r="DL74" s="812"/>
      <c r="DM74" s="812"/>
      <c r="DN74" s="812"/>
      <c r="DO74" s="812"/>
      <c r="DP74" s="812"/>
      <c r="DQ74" s="812"/>
      <c r="DR74" s="812"/>
      <c r="DS74" s="812"/>
      <c r="DT74" s="812"/>
      <c r="DU74" s="812"/>
      <c r="DV74" s="812"/>
      <c r="DW74" s="812"/>
      <c r="DX74" s="812"/>
      <c r="DY74" s="812"/>
      <c r="DZ74" s="812"/>
      <c r="EA74" s="812"/>
      <c r="EB74" s="812"/>
      <c r="EC74" s="812"/>
      <c r="ED74" s="812"/>
      <c r="EE74" s="812"/>
      <c r="EF74" s="812"/>
      <c r="EG74" s="812"/>
      <c r="EH74" s="812"/>
      <c r="EI74" s="812"/>
      <c r="EJ74" s="812"/>
      <c r="EK74" s="812"/>
      <c r="EL74" s="812"/>
      <c r="EM74" s="812"/>
      <c r="EN74" s="812"/>
      <c r="EO74" s="812"/>
      <c r="EP74" s="812"/>
      <c r="EQ74" s="812"/>
      <c r="ER74" s="812"/>
      <c r="ES74" s="812"/>
      <c r="ET74" s="812"/>
      <c r="EU74" s="812"/>
      <c r="EV74" s="812"/>
      <c r="EW74" s="812"/>
      <c r="EX74" s="812"/>
      <c r="EY74" s="812"/>
      <c r="EZ74" s="812"/>
      <c r="FA74" s="812"/>
      <c r="FB74" s="812"/>
      <c r="FC74" s="812"/>
      <c r="FD74" s="812"/>
      <c r="FE74" s="812"/>
      <c r="FF74" s="812"/>
      <c r="FG74" s="812"/>
      <c r="FH74" s="812"/>
      <c r="FI74" s="812"/>
      <c r="FJ74" s="812"/>
      <c r="FK74" s="812"/>
      <c r="FL74" s="812"/>
      <c r="FM74" s="812"/>
      <c r="FN74" s="812"/>
      <c r="FO74" s="812"/>
      <c r="FP74" s="812"/>
      <c r="FQ74" s="812"/>
      <c r="FR74" s="812"/>
      <c r="FS74" s="812"/>
      <c r="FT74" s="812"/>
      <c r="FU74" s="812"/>
      <c r="FV74" s="812"/>
      <c r="FW74" s="812"/>
      <c r="FX74" s="812"/>
      <c r="FY74" s="812"/>
      <c r="FZ74" s="812"/>
      <c r="GA74" s="812"/>
      <c r="GB74" s="812"/>
    </row>
    <row r="75" spans="1:184" s="824" customFormat="1" ht="37.5" customHeight="1" x14ac:dyDescent="0.2">
      <c r="A75" s="823"/>
      <c r="B75" s="881">
        <v>1</v>
      </c>
      <c r="C75" s="884" t="s">
        <v>1561</v>
      </c>
      <c r="D75" s="882" t="s">
        <v>1557</v>
      </c>
      <c r="E75" s="883">
        <v>932955</v>
      </c>
      <c r="F75" s="1056"/>
      <c r="G75" s="1057"/>
      <c r="H75" s="841">
        <f t="shared" si="5"/>
        <v>932955</v>
      </c>
      <c r="I75" s="816"/>
      <c r="J75" s="812"/>
      <c r="K75" s="812"/>
      <c r="L75" s="812"/>
      <c r="M75" s="812"/>
      <c r="N75" s="812"/>
      <c r="O75" s="812"/>
      <c r="P75" s="812"/>
      <c r="Q75" s="812"/>
      <c r="R75" s="812"/>
      <c r="S75" s="812"/>
      <c r="T75" s="812"/>
      <c r="U75" s="812"/>
      <c r="V75" s="812"/>
      <c r="W75" s="812"/>
      <c r="X75" s="812"/>
      <c r="Y75" s="812"/>
      <c r="Z75" s="812"/>
      <c r="AA75" s="812"/>
      <c r="AB75" s="812"/>
      <c r="AC75" s="812"/>
      <c r="AD75" s="812"/>
      <c r="AE75" s="812"/>
      <c r="AF75" s="812"/>
      <c r="AG75" s="812"/>
      <c r="AH75" s="812"/>
      <c r="AI75" s="812"/>
      <c r="AJ75" s="812"/>
      <c r="AK75" s="812"/>
      <c r="AL75" s="812"/>
      <c r="AM75" s="812"/>
      <c r="AN75" s="812"/>
      <c r="AO75" s="812"/>
      <c r="AP75" s="812"/>
      <c r="AQ75" s="812"/>
      <c r="AR75" s="812"/>
      <c r="AS75" s="812"/>
      <c r="AT75" s="812"/>
      <c r="AU75" s="812"/>
      <c r="AV75" s="812"/>
      <c r="AW75" s="812"/>
      <c r="AX75" s="812"/>
      <c r="AY75" s="812"/>
      <c r="AZ75" s="812"/>
      <c r="BA75" s="812"/>
      <c r="BB75" s="812"/>
      <c r="BC75" s="812"/>
      <c r="BD75" s="812"/>
      <c r="BE75" s="812"/>
      <c r="BF75" s="812"/>
      <c r="BG75" s="812"/>
      <c r="BH75" s="812"/>
      <c r="BI75" s="812"/>
      <c r="BJ75" s="812"/>
      <c r="BK75" s="812"/>
      <c r="BL75" s="812"/>
      <c r="BM75" s="812"/>
      <c r="BN75" s="812"/>
      <c r="BO75" s="812"/>
      <c r="BP75" s="812"/>
      <c r="BQ75" s="812"/>
      <c r="BR75" s="812"/>
      <c r="BS75" s="812"/>
      <c r="BT75" s="812"/>
      <c r="BU75" s="812"/>
      <c r="BV75" s="812"/>
      <c r="BW75" s="812"/>
      <c r="BX75" s="812"/>
      <c r="BY75" s="812"/>
      <c r="BZ75" s="812"/>
      <c r="CA75" s="812"/>
      <c r="CB75" s="812"/>
      <c r="CC75" s="812"/>
      <c r="CD75" s="812"/>
      <c r="CE75" s="812"/>
      <c r="CF75" s="812"/>
      <c r="CG75" s="812"/>
      <c r="CH75" s="812"/>
      <c r="CI75" s="812"/>
      <c r="CJ75" s="812"/>
      <c r="CK75" s="812"/>
      <c r="CL75" s="812"/>
      <c r="CM75" s="812"/>
      <c r="CN75" s="812"/>
      <c r="CO75" s="812"/>
      <c r="CP75" s="812"/>
      <c r="CQ75" s="812"/>
      <c r="CR75" s="812"/>
      <c r="CS75" s="812"/>
      <c r="CT75" s="812"/>
      <c r="CU75" s="812"/>
      <c r="CV75" s="812"/>
      <c r="CW75" s="812"/>
      <c r="CX75" s="812"/>
      <c r="CY75" s="812"/>
      <c r="CZ75" s="812"/>
      <c r="DA75" s="812"/>
      <c r="DB75" s="812"/>
      <c r="DC75" s="812"/>
      <c r="DD75" s="812"/>
      <c r="DE75" s="812"/>
      <c r="DF75" s="812"/>
      <c r="DG75" s="812"/>
      <c r="DH75" s="812"/>
      <c r="DI75" s="812"/>
      <c r="DJ75" s="812"/>
      <c r="DK75" s="812"/>
      <c r="DL75" s="812"/>
      <c r="DM75" s="812"/>
      <c r="DN75" s="812"/>
      <c r="DO75" s="812"/>
      <c r="DP75" s="812"/>
      <c r="DQ75" s="812"/>
      <c r="DR75" s="812"/>
      <c r="DS75" s="812"/>
      <c r="DT75" s="812"/>
      <c r="DU75" s="812"/>
      <c r="DV75" s="812"/>
      <c r="DW75" s="812"/>
      <c r="DX75" s="812"/>
      <c r="DY75" s="812"/>
      <c r="DZ75" s="812"/>
      <c r="EA75" s="812"/>
      <c r="EB75" s="812"/>
      <c r="EC75" s="812"/>
      <c r="ED75" s="812"/>
      <c r="EE75" s="812"/>
      <c r="EF75" s="812"/>
      <c r="EG75" s="812"/>
      <c r="EH75" s="812"/>
      <c r="EI75" s="812"/>
      <c r="EJ75" s="812"/>
      <c r="EK75" s="812"/>
      <c r="EL75" s="812"/>
      <c r="EM75" s="812"/>
      <c r="EN75" s="812"/>
      <c r="EO75" s="812"/>
      <c r="EP75" s="812"/>
      <c r="EQ75" s="812"/>
      <c r="ER75" s="812"/>
      <c r="ES75" s="812"/>
      <c r="ET75" s="812"/>
      <c r="EU75" s="812"/>
      <c r="EV75" s="812"/>
      <c r="EW75" s="812"/>
      <c r="EX75" s="812"/>
      <c r="EY75" s="812"/>
      <c r="EZ75" s="812"/>
      <c r="FA75" s="812"/>
      <c r="FB75" s="812"/>
      <c r="FC75" s="812"/>
      <c r="FD75" s="812"/>
      <c r="FE75" s="812"/>
      <c r="FF75" s="812"/>
      <c r="FG75" s="812"/>
      <c r="FH75" s="812"/>
      <c r="FI75" s="812"/>
      <c r="FJ75" s="812"/>
      <c r="FK75" s="812"/>
      <c r="FL75" s="812"/>
      <c r="FM75" s="812"/>
      <c r="FN75" s="812"/>
      <c r="FO75" s="812"/>
      <c r="FP75" s="812"/>
      <c r="FQ75" s="812"/>
      <c r="FR75" s="812"/>
      <c r="FS75" s="812"/>
      <c r="FT75" s="812"/>
      <c r="FU75" s="812"/>
      <c r="FV75" s="812"/>
      <c r="FW75" s="812"/>
      <c r="FX75" s="812"/>
      <c r="FY75" s="812"/>
      <c r="FZ75" s="812"/>
      <c r="GA75" s="812"/>
      <c r="GB75" s="812"/>
    </row>
    <row r="76" spans="1:184" s="824" customFormat="1" ht="37.5" customHeight="1" thickBot="1" x14ac:dyDescent="0.25">
      <c r="A76" s="823"/>
      <c r="B76" s="178">
        <v>1</v>
      </c>
      <c r="C76" s="805" t="s">
        <v>1802</v>
      </c>
      <c r="D76" s="225" t="s">
        <v>1557</v>
      </c>
      <c r="E76" s="840">
        <v>5825783</v>
      </c>
      <c r="F76" s="1056"/>
      <c r="G76" s="1057"/>
      <c r="H76" s="841">
        <f t="shared" si="5"/>
        <v>5825783</v>
      </c>
      <c r="I76" s="816"/>
      <c r="J76" s="812"/>
      <c r="K76" s="812"/>
      <c r="L76" s="812"/>
      <c r="M76" s="812"/>
      <c r="N76" s="812"/>
      <c r="O76" s="812"/>
      <c r="P76" s="812"/>
      <c r="Q76" s="812"/>
      <c r="R76" s="812"/>
      <c r="S76" s="812"/>
      <c r="T76" s="812"/>
      <c r="U76" s="812"/>
      <c r="V76" s="812"/>
      <c r="W76" s="812"/>
      <c r="X76" s="812"/>
      <c r="Y76" s="812"/>
      <c r="Z76" s="812"/>
      <c r="AA76" s="812"/>
      <c r="AB76" s="812"/>
      <c r="AC76" s="812"/>
      <c r="AD76" s="812"/>
      <c r="AE76" s="812"/>
      <c r="AF76" s="812"/>
      <c r="AG76" s="812"/>
      <c r="AH76" s="812"/>
      <c r="AI76" s="812"/>
      <c r="AJ76" s="812"/>
      <c r="AK76" s="812"/>
      <c r="AL76" s="812"/>
      <c r="AM76" s="812"/>
      <c r="AN76" s="812"/>
      <c r="AO76" s="812"/>
      <c r="AP76" s="812"/>
      <c r="AQ76" s="812"/>
      <c r="AR76" s="812"/>
      <c r="AS76" s="812"/>
      <c r="AT76" s="812"/>
      <c r="AU76" s="812"/>
      <c r="AV76" s="812"/>
      <c r="AW76" s="812"/>
      <c r="AX76" s="812"/>
      <c r="AY76" s="812"/>
      <c r="AZ76" s="812"/>
      <c r="BA76" s="812"/>
      <c r="BB76" s="812"/>
      <c r="BC76" s="812"/>
      <c r="BD76" s="812"/>
      <c r="BE76" s="812"/>
      <c r="BF76" s="812"/>
      <c r="BG76" s="812"/>
      <c r="BH76" s="812"/>
      <c r="BI76" s="812"/>
      <c r="BJ76" s="812"/>
      <c r="BK76" s="812"/>
      <c r="BL76" s="812"/>
      <c r="BM76" s="812"/>
      <c r="BN76" s="812"/>
      <c r="BO76" s="812"/>
      <c r="BP76" s="812"/>
      <c r="BQ76" s="812"/>
      <c r="BR76" s="812"/>
      <c r="BS76" s="812"/>
      <c r="BT76" s="812"/>
      <c r="BU76" s="812"/>
      <c r="BV76" s="812"/>
      <c r="BW76" s="812"/>
      <c r="BX76" s="812"/>
      <c r="BY76" s="812"/>
      <c r="BZ76" s="812"/>
      <c r="CA76" s="812"/>
      <c r="CB76" s="812"/>
      <c r="CC76" s="812"/>
      <c r="CD76" s="812"/>
      <c r="CE76" s="812"/>
      <c r="CF76" s="812"/>
      <c r="CG76" s="812"/>
      <c r="CH76" s="812"/>
      <c r="CI76" s="812"/>
      <c r="CJ76" s="812"/>
      <c r="CK76" s="812"/>
      <c r="CL76" s="812"/>
      <c r="CM76" s="812"/>
      <c r="CN76" s="812"/>
      <c r="CO76" s="812"/>
      <c r="CP76" s="812"/>
      <c r="CQ76" s="812"/>
      <c r="CR76" s="812"/>
      <c r="CS76" s="812"/>
      <c r="CT76" s="812"/>
      <c r="CU76" s="812"/>
      <c r="CV76" s="812"/>
      <c r="CW76" s="812"/>
      <c r="CX76" s="812"/>
      <c r="CY76" s="812"/>
      <c r="CZ76" s="812"/>
      <c r="DA76" s="812"/>
      <c r="DB76" s="812"/>
      <c r="DC76" s="812"/>
      <c r="DD76" s="812"/>
      <c r="DE76" s="812"/>
      <c r="DF76" s="812"/>
      <c r="DG76" s="812"/>
      <c r="DH76" s="812"/>
      <c r="DI76" s="812"/>
      <c r="DJ76" s="812"/>
      <c r="DK76" s="812"/>
      <c r="DL76" s="812"/>
      <c r="DM76" s="812"/>
      <c r="DN76" s="812"/>
      <c r="DO76" s="812"/>
      <c r="DP76" s="812"/>
      <c r="DQ76" s="812"/>
      <c r="DR76" s="812"/>
      <c r="DS76" s="812"/>
      <c r="DT76" s="812"/>
      <c r="DU76" s="812"/>
      <c r="DV76" s="812"/>
      <c r="DW76" s="812"/>
      <c r="DX76" s="812"/>
      <c r="DY76" s="812"/>
      <c r="DZ76" s="812"/>
      <c r="EA76" s="812"/>
      <c r="EB76" s="812"/>
      <c r="EC76" s="812"/>
      <c r="ED76" s="812"/>
      <c r="EE76" s="812"/>
      <c r="EF76" s="812"/>
      <c r="EG76" s="812"/>
      <c r="EH76" s="812"/>
      <c r="EI76" s="812"/>
      <c r="EJ76" s="812"/>
      <c r="EK76" s="812"/>
      <c r="EL76" s="812"/>
      <c r="EM76" s="812"/>
      <c r="EN76" s="812"/>
      <c r="EO76" s="812"/>
      <c r="EP76" s="812"/>
      <c r="EQ76" s="812"/>
      <c r="ER76" s="812"/>
      <c r="ES76" s="812"/>
      <c r="ET76" s="812"/>
      <c r="EU76" s="812"/>
      <c r="EV76" s="812"/>
      <c r="EW76" s="812"/>
      <c r="EX76" s="812"/>
      <c r="EY76" s="812"/>
      <c r="EZ76" s="812"/>
      <c r="FA76" s="812"/>
      <c r="FB76" s="812"/>
      <c r="FC76" s="812"/>
      <c r="FD76" s="812"/>
      <c r="FE76" s="812"/>
      <c r="FF76" s="812"/>
      <c r="FG76" s="812"/>
      <c r="FH76" s="812"/>
      <c r="FI76" s="812"/>
      <c r="FJ76" s="812"/>
      <c r="FK76" s="812"/>
      <c r="FL76" s="812"/>
      <c r="FM76" s="812"/>
      <c r="FN76" s="812"/>
      <c r="FO76" s="812"/>
      <c r="FP76" s="812"/>
      <c r="FQ76" s="812"/>
      <c r="FR76" s="812"/>
      <c r="FS76" s="812"/>
      <c r="FT76" s="812"/>
      <c r="FU76" s="812"/>
      <c r="FV76" s="812"/>
      <c r="FW76" s="812"/>
      <c r="FX76" s="812"/>
      <c r="FY76" s="812"/>
      <c r="FZ76" s="812"/>
      <c r="GA76" s="812"/>
      <c r="GB76" s="812"/>
    </row>
    <row r="77" spans="1:184" s="824" customFormat="1" ht="16.149999999999999" customHeight="1" x14ac:dyDescent="0.2">
      <c r="A77" s="823"/>
      <c r="B77" s="1117" t="s">
        <v>1562</v>
      </c>
      <c r="C77" s="1118"/>
      <c r="D77" s="1118"/>
      <c r="E77" s="1118"/>
      <c r="F77" s="1118"/>
      <c r="G77" s="1119"/>
      <c r="H77" s="831">
        <f>SUM(H42:H45)+SUM(H47:H49)+SUM(H51:H55)+SUM(H60:H61)+SUM(H66:H69)+SUM(H71:H76)</f>
        <v>425507159.39999998</v>
      </c>
      <c r="I77" s="851"/>
      <c r="J77" s="812"/>
      <c r="K77" s="812"/>
      <c r="L77" s="812"/>
      <c r="M77" s="812"/>
      <c r="N77" s="812"/>
      <c r="O77" s="812"/>
      <c r="P77" s="812"/>
      <c r="Q77" s="812"/>
      <c r="R77" s="812"/>
      <c r="S77" s="812"/>
      <c r="T77" s="812"/>
      <c r="U77" s="812"/>
      <c r="V77" s="812"/>
      <c r="W77" s="812"/>
      <c r="X77" s="812"/>
      <c r="Y77" s="812"/>
      <c r="Z77" s="812"/>
      <c r="AA77" s="812"/>
      <c r="AB77" s="812"/>
      <c r="AC77" s="812"/>
      <c r="AD77" s="812"/>
      <c r="AE77" s="812"/>
      <c r="AF77" s="812"/>
      <c r="AG77" s="812"/>
      <c r="AH77" s="812"/>
      <c r="AI77" s="812"/>
      <c r="AJ77" s="812"/>
      <c r="AK77" s="812"/>
      <c r="AL77" s="812"/>
      <c r="AM77" s="812"/>
      <c r="AN77" s="812"/>
      <c r="AO77" s="812"/>
      <c r="AP77" s="812"/>
      <c r="AQ77" s="812"/>
      <c r="AR77" s="812"/>
      <c r="AS77" s="812"/>
      <c r="AT77" s="812"/>
      <c r="AU77" s="812"/>
      <c r="AV77" s="812"/>
      <c r="AW77" s="812"/>
      <c r="AX77" s="812"/>
      <c r="AY77" s="812"/>
      <c r="AZ77" s="812"/>
      <c r="BA77" s="812"/>
      <c r="BB77" s="812"/>
      <c r="BC77" s="812"/>
      <c r="BD77" s="812"/>
      <c r="BE77" s="812"/>
      <c r="BF77" s="812"/>
      <c r="BG77" s="812"/>
      <c r="BH77" s="812"/>
      <c r="BI77" s="812"/>
      <c r="BJ77" s="812"/>
      <c r="BK77" s="812"/>
      <c r="BL77" s="812"/>
      <c r="BM77" s="812"/>
      <c r="BN77" s="812"/>
      <c r="BO77" s="812"/>
      <c r="BP77" s="812"/>
      <c r="BQ77" s="812"/>
      <c r="BR77" s="812"/>
      <c r="BS77" s="812"/>
      <c r="BT77" s="812"/>
      <c r="BU77" s="812"/>
      <c r="BV77" s="812"/>
      <c r="BW77" s="812"/>
      <c r="BX77" s="812"/>
      <c r="BY77" s="812"/>
      <c r="BZ77" s="812"/>
      <c r="CA77" s="812"/>
      <c r="CB77" s="812"/>
      <c r="CC77" s="812"/>
      <c r="CD77" s="812"/>
      <c r="CE77" s="812"/>
      <c r="CF77" s="812"/>
      <c r="CG77" s="812"/>
      <c r="CH77" s="812"/>
      <c r="CI77" s="812"/>
      <c r="CJ77" s="812"/>
      <c r="CK77" s="812"/>
      <c r="CL77" s="812"/>
      <c r="CM77" s="812"/>
      <c r="CN77" s="812"/>
      <c r="CO77" s="812"/>
      <c r="CP77" s="812"/>
      <c r="CQ77" s="812"/>
      <c r="CR77" s="812"/>
      <c r="CS77" s="812"/>
      <c r="CT77" s="812"/>
      <c r="CU77" s="812"/>
      <c r="CV77" s="812"/>
      <c r="CW77" s="812"/>
      <c r="CX77" s="812"/>
      <c r="CY77" s="812"/>
      <c r="CZ77" s="812"/>
      <c r="DA77" s="812"/>
      <c r="DB77" s="812"/>
      <c r="DC77" s="812"/>
      <c r="DD77" s="812"/>
      <c r="DE77" s="812"/>
      <c r="DF77" s="812"/>
      <c r="DG77" s="812"/>
      <c r="DH77" s="812"/>
      <c r="DI77" s="812"/>
      <c r="DJ77" s="812"/>
      <c r="DK77" s="812"/>
      <c r="DL77" s="812"/>
      <c r="DM77" s="812"/>
      <c r="DN77" s="812"/>
      <c r="DO77" s="812"/>
      <c r="DP77" s="812"/>
      <c r="DQ77" s="812"/>
      <c r="DR77" s="812"/>
      <c r="DS77" s="812"/>
      <c r="DT77" s="812"/>
      <c r="DU77" s="812"/>
      <c r="DV77" s="812"/>
      <c r="DW77" s="812"/>
      <c r="DX77" s="812"/>
      <c r="DY77" s="812"/>
      <c r="DZ77" s="812"/>
      <c r="EA77" s="812"/>
      <c r="EB77" s="812"/>
      <c r="EC77" s="812"/>
      <c r="ED77" s="812"/>
      <c r="EE77" s="812"/>
      <c r="EF77" s="812"/>
      <c r="EG77" s="812"/>
      <c r="EH77" s="812"/>
      <c r="EI77" s="812"/>
      <c r="EJ77" s="812"/>
      <c r="EK77" s="812"/>
      <c r="EL77" s="812"/>
      <c r="EM77" s="812"/>
      <c r="EN77" s="812"/>
      <c r="EO77" s="812"/>
      <c r="EP77" s="812"/>
      <c r="EQ77" s="812"/>
      <c r="ER77" s="812"/>
      <c r="ES77" s="812"/>
      <c r="ET77" s="812"/>
      <c r="EU77" s="812"/>
      <c r="EV77" s="812"/>
      <c r="EW77" s="812"/>
      <c r="EX77" s="812"/>
      <c r="EY77" s="812"/>
      <c r="EZ77" s="812"/>
      <c r="FA77" s="812"/>
      <c r="FB77" s="812"/>
      <c r="FC77" s="812"/>
      <c r="FD77" s="812"/>
      <c r="FE77" s="812"/>
      <c r="FF77" s="812"/>
      <c r="FG77" s="812"/>
      <c r="FH77" s="812"/>
      <c r="FI77" s="812"/>
      <c r="FJ77" s="812"/>
      <c r="FK77" s="812"/>
      <c r="FL77" s="812"/>
      <c r="FM77" s="812"/>
      <c r="FN77" s="812"/>
      <c r="FO77" s="812"/>
      <c r="FP77" s="812"/>
      <c r="FQ77" s="812"/>
      <c r="FR77" s="812"/>
      <c r="FS77" s="812"/>
      <c r="FT77" s="812"/>
      <c r="FU77" s="812"/>
      <c r="FV77" s="812"/>
      <c r="FW77" s="812"/>
      <c r="FX77" s="812"/>
      <c r="FY77" s="812"/>
      <c r="FZ77" s="812"/>
      <c r="GA77" s="812"/>
      <c r="GB77" s="812"/>
    </row>
    <row r="78" spans="1:184" s="824" customFormat="1" ht="16.5" customHeight="1" x14ac:dyDescent="0.25">
      <c r="A78" s="823"/>
      <c r="B78" s="1068" t="s">
        <v>1563</v>
      </c>
      <c r="C78" s="1069"/>
      <c r="D78" s="1069"/>
      <c r="E78" s="1069"/>
      <c r="F78" s="1069"/>
      <c r="G78" s="1070"/>
      <c r="H78" s="832">
        <f>+H36+H77</f>
        <v>1050566339.4</v>
      </c>
      <c r="I78" s="852"/>
      <c r="J78" s="812"/>
      <c r="K78" s="812"/>
      <c r="L78" s="812"/>
      <c r="M78" s="812"/>
      <c r="N78" s="812"/>
      <c r="O78" s="812"/>
      <c r="P78" s="812"/>
      <c r="Q78" s="812"/>
      <c r="R78" s="812"/>
      <c r="S78" s="812"/>
      <c r="T78" s="812"/>
      <c r="U78" s="812"/>
      <c r="V78" s="812"/>
      <c r="W78" s="812"/>
      <c r="X78" s="812"/>
      <c r="Y78" s="812"/>
      <c r="Z78" s="812"/>
      <c r="AA78" s="812"/>
      <c r="AB78" s="812"/>
      <c r="AC78" s="812"/>
      <c r="AD78" s="812"/>
      <c r="AE78" s="812"/>
      <c r="AF78" s="812"/>
      <c r="AG78" s="812"/>
      <c r="AH78" s="812"/>
      <c r="AI78" s="812"/>
      <c r="AJ78" s="812"/>
      <c r="AK78" s="812"/>
      <c r="AL78" s="812"/>
      <c r="AM78" s="812"/>
      <c r="AN78" s="812"/>
      <c r="AO78" s="812"/>
      <c r="AP78" s="812"/>
      <c r="AQ78" s="812"/>
      <c r="AR78" s="812"/>
      <c r="AS78" s="812"/>
      <c r="AT78" s="812"/>
      <c r="AU78" s="812"/>
      <c r="AV78" s="812"/>
      <c r="AW78" s="812"/>
      <c r="AX78" s="812"/>
      <c r="AY78" s="812"/>
      <c r="AZ78" s="812"/>
      <c r="BA78" s="812"/>
      <c r="BB78" s="812"/>
      <c r="BC78" s="812"/>
      <c r="BD78" s="812"/>
      <c r="BE78" s="812"/>
      <c r="BF78" s="812"/>
      <c r="BG78" s="812"/>
      <c r="BH78" s="812"/>
      <c r="BI78" s="812"/>
      <c r="BJ78" s="812"/>
      <c r="BK78" s="812"/>
      <c r="BL78" s="812"/>
      <c r="BM78" s="812"/>
      <c r="BN78" s="812"/>
      <c r="BO78" s="812"/>
      <c r="BP78" s="812"/>
      <c r="BQ78" s="812"/>
      <c r="BR78" s="812"/>
      <c r="BS78" s="812"/>
      <c r="BT78" s="812"/>
      <c r="BU78" s="812"/>
      <c r="BV78" s="812"/>
      <c r="BW78" s="812"/>
      <c r="BX78" s="812"/>
      <c r="BY78" s="812"/>
      <c r="BZ78" s="812"/>
      <c r="CA78" s="812"/>
      <c r="CB78" s="812"/>
      <c r="CC78" s="812"/>
      <c r="CD78" s="812"/>
      <c r="CE78" s="812"/>
      <c r="CF78" s="812"/>
      <c r="CG78" s="812"/>
      <c r="CH78" s="812"/>
      <c r="CI78" s="812"/>
      <c r="CJ78" s="812"/>
      <c r="CK78" s="812"/>
      <c r="CL78" s="812"/>
      <c r="CM78" s="812"/>
      <c r="CN78" s="812"/>
      <c r="CO78" s="812"/>
      <c r="CP78" s="812"/>
      <c r="CQ78" s="812"/>
      <c r="CR78" s="812"/>
      <c r="CS78" s="812"/>
      <c r="CT78" s="812"/>
      <c r="CU78" s="812"/>
      <c r="CV78" s="812"/>
      <c r="CW78" s="812"/>
      <c r="CX78" s="812"/>
      <c r="CY78" s="812"/>
      <c r="CZ78" s="812"/>
      <c r="DA78" s="812"/>
      <c r="DB78" s="812"/>
      <c r="DC78" s="812"/>
      <c r="DD78" s="812"/>
      <c r="DE78" s="812"/>
      <c r="DF78" s="812"/>
      <c r="DG78" s="812"/>
      <c r="DH78" s="812"/>
      <c r="DI78" s="812"/>
      <c r="DJ78" s="812"/>
      <c r="DK78" s="812"/>
      <c r="DL78" s="812"/>
      <c r="DM78" s="812"/>
      <c r="DN78" s="812"/>
      <c r="DO78" s="812"/>
      <c r="DP78" s="812"/>
      <c r="DQ78" s="812"/>
      <c r="DR78" s="812"/>
      <c r="DS78" s="812"/>
      <c r="DT78" s="812"/>
      <c r="DU78" s="812"/>
      <c r="DV78" s="812"/>
      <c r="DW78" s="812"/>
      <c r="DX78" s="812"/>
      <c r="DY78" s="812"/>
      <c r="DZ78" s="812"/>
      <c r="EA78" s="812"/>
      <c r="EB78" s="812"/>
      <c r="EC78" s="812"/>
      <c r="ED78" s="812"/>
      <c r="EE78" s="812"/>
      <c r="EF78" s="812"/>
      <c r="EG78" s="812"/>
      <c r="EH78" s="812"/>
      <c r="EI78" s="812"/>
      <c r="EJ78" s="812"/>
      <c r="EK78" s="812"/>
      <c r="EL78" s="812"/>
      <c r="EM78" s="812"/>
      <c r="EN78" s="812"/>
      <c r="EO78" s="812"/>
      <c r="EP78" s="812"/>
      <c r="EQ78" s="812"/>
      <c r="ER78" s="812"/>
      <c r="ES78" s="812"/>
      <c r="ET78" s="812"/>
      <c r="EU78" s="812"/>
      <c r="EV78" s="812"/>
      <c r="EW78" s="812"/>
      <c r="EX78" s="812"/>
      <c r="EY78" s="812"/>
      <c r="EZ78" s="812"/>
      <c r="FA78" s="812"/>
      <c r="FB78" s="812"/>
      <c r="FC78" s="812"/>
      <c r="FD78" s="812"/>
      <c r="FE78" s="812"/>
      <c r="FF78" s="812"/>
      <c r="FG78" s="812"/>
      <c r="FH78" s="812"/>
      <c r="FI78" s="812"/>
      <c r="FJ78" s="812"/>
      <c r="FK78" s="812"/>
      <c r="FL78" s="812"/>
      <c r="FM78" s="812"/>
      <c r="FN78" s="812"/>
      <c r="FO78" s="812"/>
      <c r="FP78" s="812"/>
      <c r="FQ78" s="812"/>
      <c r="FR78" s="812"/>
      <c r="FS78" s="812"/>
      <c r="FT78" s="812"/>
      <c r="FU78" s="812"/>
      <c r="FV78" s="812"/>
      <c r="FW78" s="812"/>
      <c r="FX78" s="812"/>
      <c r="FY78" s="812"/>
      <c r="FZ78" s="812"/>
      <c r="GA78" s="812"/>
      <c r="GB78" s="812"/>
    </row>
    <row r="79" spans="1:184" s="824" customFormat="1" ht="13.9" customHeight="1" x14ac:dyDescent="0.25">
      <c r="A79" s="823"/>
      <c r="B79" s="1068" t="s">
        <v>1564</v>
      </c>
      <c r="C79" s="1069"/>
      <c r="D79" s="1069"/>
      <c r="E79" s="1069"/>
      <c r="F79" s="1069"/>
      <c r="G79" s="1070"/>
      <c r="H79" s="833">
        <f>ROUND(H78*19%,0)</f>
        <v>199607604</v>
      </c>
      <c r="I79" s="849"/>
      <c r="J79" s="812"/>
      <c r="K79" s="812"/>
      <c r="L79" s="812"/>
      <c r="M79" s="812"/>
      <c r="N79" s="812"/>
      <c r="O79" s="812"/>
      <c r="P79" s="812"/>
      <c r="Q79" s="812"/>
      <c r="R79" s="812"/>
      <c r="S79" s="812"/>
      <c r="T79" s="812"/>
      <c r="U79" s="812"/>
      <c r="V79" s="812"/>
      <c r="W79" s="812"/>
      <c r="X79" s="812"/>
      <c r="Y79" s="812"/>
      <c r="Z79" s="812"/>
      <c r="AA79" s="812"/>
      <c r="AB79" s="812"/>
      <c r="AC79" s="812"/>
      <c r="AD79" s="812"/>
      <c r="AE79" s="812"/>
      <c r="AF79" s="812"/>
      <c r="AG79" s="812"/>
      <c r="AH79" s="812"/>
      <c r="AI79" s="812"/>
      <c r="AJ79" s="812"/>
      <c r="AK79" s="812"/>
      <c r="AL79" s="812"/>
      <c r="AM79" s="812"/>
      <c r="AN79" s="812"/>
      <c r="AO79" s="812"/>
      <c r="AP79" s="812"/>
      <c r="AQ79" s="812"/>
      <c r="AR79" s="812"/>
      <c r="AS79" s="812"/>
      <c r="AT79" s="812"/>
      <c r="AU79" s="812"/>
      <c r="AV79" s="812"/>
      <c r="AW79" s="812"/>
      <c r="AX79" s="812"/>
      <c r="AY79" s="812"/>
      <c r="AZ79" s="812"/>
      <c r="BA79" s="812"/>
      <c r="BB79" s="812"/>
      <c r="BC79" s="812"/>
      <c r="BD79" s="812"/>
      <c r="BE79" s="812"/>
      <c r="BF79" s="812"/>
      <c r="BG79" s="812"/>
      <c r="BH79" s="812"/>
      <c r="BI79" s="812"/>
      <c r="BJ79" s="812"/>
      <c r="BK79" s="812"/>
      <c r="BL79" s="812"/>
      <c r="BM79" s="812"/>
      <c r="BN79" s="812"/>
      <c r="BO79" s="812"/>
      <c r="BP79" s="812"/>
      <c r="BQ79" s="812"/>
      <c r="BR79" s="812"/>
      <c r="BS79" s="812"/>
      <c r="BT79" s="812"/>
      <c r="BU79" s="812"/>
      <c r="BV79" s="812"/>
      <c r="BW79" s="812"/>
      <c r="BX79" s="812"/>
      <c r="BY79" s="812"/>
      <c r="BZ79" s="812"/>
      <c r="CA79" s="812"/>
      <c r="CB79" s="812"/>
      <c r="CC79" s="812"/>
      <c r="CD79" s="812"/>
      <c r="CE79" s="812"/>
      <c r="CF79" s="812"/>
      <c r="CG79" s="812"/>
      <c r="CH79" s="812"/>
      <c r="CI79" s="812"/>
      <c r="CJ79" s="812"/>
      <c r="CK79" s="812"/>
      <c r="CL79" s="812"/>
      <c r="CM79" s="812"/>
      <c r="CN79" s="812"/>
      <c r="CO79" s="812"/>
      <c r="CP79" s="812"/>
      <c r="CQ79" s="812"/>
      <c r="CR79" s="812"/>
      <c r="CS79" s="812"/>
      <c r="CT79" s="812"/>
      <c r="CU79" s="812"/>
      <c r="CV79" s="812"/>
      <c r="CW79" s="812"/>
      <c r="CX79" s="812"/>
      <c r="CY79" s="812"/>
      <c r="CZ79" s="812"/>
      <c r="DA79" s="812"/>
      <c r="DB79" s="812"/>
      <c r="DC79" s="812"/>
      <c r="DD79" s="812"/>
      <c r="DE79" s="812"/>
      <c r="DF79" s="812"/>
      <c r="DG79" s="812"/>
      <c r="DH79" s="812"/>
      <c r="DI79" s="812"/>
      <c r="DJ79" s="812"/>
      <c r="DK79" s="812"/>
      <c r="DL79" s="812"/>
      <c r="DM79" s="812"/>
      <c r="DN79" s="812"/>
      <c r="DO79" s="812"/>
      <c r="DP79" s="812"/>
      <c r="DQ79" s="812"/>
      <c r="DR79" s="812"/>
      <c r="DS79" s="812"/>
      <c r="DT79" s="812"/>
      <c r="DU79" s="812"/>
      <c r="DV79" s="812"/>
      <c r="DW79" s="812"/>
      <c r="DX79" s="812"/>
      <c r="DY79" s="812"/>
      <c r="DZ79" s="812"/>
      <c r="EA79" s="812"/>
      <c r="EB79" s="812"/>
      <c r="EC79" s="812"/>
      <c r="ED79" s="812"/>
      <c r="EE79" s="812"/>
      <c r="EF79" s="812"/>
      <c r="EG79" s="812"/>
      <c r="EH79" s="812"/>
      <c r="EI79" s="812"/>
      <c r="EJ79" s="812"/>
      <c r="EK79" s="812"/>
      <c r="EL79" s="812"/>
      <c r="EM79" s="812"/>
      <c r="EN79" s="812"/>
      <c r="EO79" s="812"/>
      <c r="EP79" s="812"/>
      <c r="EQ79" s="812"/>
      <c r="ER79" s="812"/>
      <c r="ES79" s="812"/>
      <c r="ET79" s="812"/>
      <c r="EU79" s="812"/>
      <c r="EV79" s="812"/>
      <c r="EW79" s="812"/>
      <c r="EX79" s="812"/>
      <c r="EY79" s="812"/>
      <c r="EZ79" s="812"/>
      <c r="FA79" s="812"/>
      <c r="FB79" s="812"/>
      <c r="FC79" s="812"/>
      <c r="FD79" s="812"/>
      <c r="FE79" s="812"/>
      <c r="FF79" s="812"/>
      <c r="FG79" s="812"/>
      <c r="FH79" s="812"/>
      <c r="FI79" s="812"/>
      <c r="FJ79" s="812"/>
      <c r="FK79" s="812"/>
      <c r="FL79" s="812"/>
      <c r="FM79" s="812"/>
      <c r="FN79" s="812"/>
      <c r="FO79" s="812"/>
      <c r="FP79" s="812"/>
      <c r="FQ79" s="812"/>
      <c r="FR79" s="812"/>
      <c r="FS79" s="812"/>
      <c r="FT79" s="812"/>
      <c r="FU79" s="812"/>
      <c r="FV79" s="812"/>
      <c r="FW79" s="812"/>
      <c r="FX79" s="812"/>
      <c r="FY79" s="812"/>
      <c r="FZ79" s="812"/>
      <c r="GA79" s="812"/>
      <c r="GB79" s="812"/>
    </row>
    <row r="80" spans="1:184" s="824" customFormat="1" ht="13.9" customHeight="1" thickBot="1" x14ac:dyDescent="0.3">
      <c r="A80" s="823"/>
      <c r="B80" s="1071" t="s">
        <v>1565</v>
      </c>
      <c r="C80" s="1072"/>
      <c r="D80" s="1072"/>
      <c r="E80" s="1072"/>
      <c r="F80" s="1072"/>
      <c r="G80" s="1073"/>
      <c r="H80" s="834">
        <f>ROUND(H78+H79,0)</f>
        <v>1250173943</v>
      </c>
      <c r="I80" s="852"/>
      <c r="J80" s="812"/>
      <c r="K80" s="812"/>
      <c r="L80" s="812"/>
      <c r="M80" s="812"/>
      <c r="N80" s="812"/>
      <c r="O80" s="812"/>
      <c r="P80" s="812"/>
      <c r="Q80" s="812"/>
      <c r="R80" s="812"/>
      <c r="S80" s="812"/>
      <c r="T80" s="812"/>
      <c r="U80" s="812"/>
      <c r="V80" s="812"/>
      <c r="W80" s="812"/>
      <c r="X80" s="812"/>
      <c r="Y80" s="812"/>
      <c r="Z80" s="812"/>
      <c r="AA80" s="812"/>
      <c r="AB80" s="812"/>
      <c r="AC80" s="812"/>
      <c r="AD80" s="812"/>
      <c r="AE80" s="812"/>
      <c r="AF80" s="812"/>
      <c r="AG80" s="812"/>
      <c r="AH80" s="812"/>
      <c r="AI80" s="812"/>
      <c r="AJ80" s="812"/>
      <c r="AK80" s="812"/>
      <c r="AL80" s="812"/>
      <c r="AM80" s="812"/>
      <c r="AN80" s="812"/>
      <c r="AO80" s="812"/>
      <c r="AP80" s="812"/>
      <c r="AQ80" s="812"/>
      <c r="AR80" s="812"/>
      <c r="AS80" s="812"/>
      <c r="AT80" s="812"/>
      <c r="AU80" s="812"/>
      <c r="AV80" s="812"/>
      <c r="AW80" s="812"/>
      <c r="AX80" s="812"/>
      <c r="AY80" s="812"/>
      <c r="AZ80" s="812"/>
      <c r="BA80" s="812"/>
      <c r="BB80" s="812"/>
      <c r="BC80" s="812"/>
      <c r="BD80" s="812"/>
      <c r="BE80" s="812"/>
      <c r="BF80" s="812"/>
      <c r="BG80" s="812"/>
      <c r="BH80" s="812"/>
      <c r="BI80" s="812"/>
      <c r="BJ80" s="812"/>
      <c r="BK80" s="812"/>
      <c r="BL80" s="812"/>
      <c r="BM80" s="812"/>
      <c r="BN80" s="812"/>
      <c r="BO80" s="812"/>
      <c r="BP80" s="812"/>
      <c r="BQ80" s="812"/>
      <c r="BR80" s="812"/>
      <c r="BS80" s="812"/>
      <c r="BT80" s="812"/>
      <c r="BU80" s="812"/>
      <c r="BV80" s="812"/>
      <c r="BW80" s="812"/>
      <c r="BX80" s="812"/>
      <c r="BY80" s="812"/>
      <c r="BZ80" s="812"/>
      <c r="CA80" s="812"/>
      <c r="CB80" s="812"/>
      <c r="CC80" s="812"/>
      <c r="CD80" s="812"/>
      <c r="CE80" s="812"/>
      <c r="CF80" s="812"/>
      <c r="CG80" s="812"/>
      <c r="CH80" s="812"/>
      <c r="CI80" s="812"/>
      <c r="CJ80" s="812"/>
      <c r="CK80" s="812"/>
      <c r="CL80" s="812"/>
      <c r="CM80" s="812"/>
      <c r="CN80" s="812"/>
      <c r="CO80" s="812"/>
      <c r="CP80" s="812"/>
      <c r="CQ80" s="812"/>
      <c r="CR80" s="812"/>
      <c r="CS80" s="812"/>
      <c r="CT80" s="812"/>
      <c r="CU80" s="812"/>
      <c r="CV80" s="812"/>
      <c r="CW80" s="812"/>
      <c r="CX80" s="812"/>
      <c r="CY80" s="812"/>
      <c r="CZ80" s="812"/>
      <c r="DA80" s="812"/>
      <c r="DB80" s="812"/>
      <c r="DC80" s="812"/>
      <c r="DD80" s="812"/>
      <c r="DE80" s="812"/>
      <c r="DF80" s="812"/>
      <c r="DG80" s="812"/>
      <c r="DH80" s="812"/>
      <c r="DI80" s="812"/>
      <c r="DJ80" s="812"/>
      <c r="DK80" s="812"/>
      <c r="DL80" s="812"/>
      <c r="DM80" s="812"/>
      <c r="DN80" s="812"/>
      <c r="DO80" s="812"/>
      <c r="DP80" s="812"/>
      <c r="DQ80" s="812"/>
      <c r="DR80" s="812"/>
      <c r="DS80" s="812"/>
      <c r="DT80" s="812"/>
      <c r="DU80" s="812"/>
      <c r="DV80" s="812"/>
      <c r="DW80" s="812"/>
      <c r="DX80" s="812"/>
      <c r="DY80" s="812"/>
      <c r="DZ80" s="812"/>
      <c r="EA80" s="812"/>
      <c r="EB80" s="812"/>
      <c r="EC80" s="812"/>
      <c r="ED80" s="812"/>
      <c r="EE80" s="812"/>
      <c r="EF80" s="812"/>
      <c r="EG80" s="812"/>
      <c r="EH80" s="812"/>
      <c r="EI80" s="812"/>
      <c r="EJ80" s="812"/>
      <c r="EK80" s="812"/>
      <c r="EL80" s="812"/>
      <c r="EM80" s="812"/>
      <c r="EN80" s="812"/>
      <c r="EO80" s="812"/>
      <c r="EP80" s="812"/>
      <c r="EQ80" s="812"/>
      <c r="ER80" s="812"/>
      <c r="ES80" s="812"/>
      <c r="ET80" s="812"/>
      <c r="EU80" s="812"/>
      <c r="EV80" s="812"/>
      <c r="EW80" s="812"/>
      <c r="EX80" s="812"/>
      <c r="EY80" s="812"/>
      <c r="EZ80" s="812"/>
      <c r="FA80" s="812"/>
      <c r="FB80" s="812"/>
      <c r="FC80" s="812"/>
      <c r="FD80" s="812"/>
      <c r="FE80" s="812"/>
      <c r="FF80" s="812"/>
      <c r="FG80" s="812"/>
      <c r="FH80" s="812"/>
      <c r="FI80" s="812"/>
      <c r="FJ80" s="812"/>
      <c r="FK80" s="812"/>
      <c r="FL80" s="812"/>
      <c r="FM80" s="812"/>
      <c r="FN80" s="812"/>
      <c r="FO80" s="812"/>
      <c r="FP80" s="812"/>
      <c r="FQ80" s="812"/>
      <c r="FR80" s="812"/>
      <c r="FS80" s="812"/>
      <c r="FT80" s="812"/>
      <c r="FU80" s="812"/>
      <c r="FV80" s="812"/>
      <c r="FW80" s="812"/>
      <c r="FX80" s="812"/>
      <c r="FY80" s="812"/>
      <c r="FZ80" s="812"/>
      <c r="GA80" s="812"/>
      <c r="GB80" s="812"/>
    </row>
    <row r="81" spans="1:184" ht="12.6" customHeight="1" x14ac:dyDescent="0.2">
      <c r="A81" s="814"/>
      <c r="B81" s="835"/>
      <c r="C81" s="836"/>
      <c r="D81" s="836"/>
      <c r="E81" s="836"/>
      <c r="F81" s="836"/>
      <c r="G81" s="836"/>
      <c r="H81" s="837"/>
      <c r="I81" s="816"/>
    </row>
    <row r="82" spans="1:184" x14ac:dyDescent="0.2">
      <c r="A82" s="814"/>
      <c r="B82" s="1109" t="s">
        <v>155</v>
      </c>
      <c r="C82" s="1110"/>
      <c r="D82" s="853" t="s">
        <v>156</v>
      </c>
      <c r="E82" s="900"/>
      <c r="F82" s="901"/>
      <c r="G82" s="854"/>
      <c r="H82" s="861"/>
      <c r="I82" s="816"/>
      <c r="J82" s="838"/>
      <c r="K82" s="838"/>
      <c r="L82" s="838"/>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8"/>
      <c r="BE82" s="838"/>
      <c r="BF82" s="838"/>
      <c r="BG82" s="838"/>
      <c r="BH82" s="838"/>
      <c r="BI82" s="838"/>
      <c r="BJ82" s="838"/>
      <c r="BK82" s="838"/>
      <c r="BL82" s="838"/>
      <c r="BM82" s="838"/>
      <c r="BN82" s="838"/>
      <c r="BO82" s="838"/>
      <c r="BP82" s="838"/>
      <c r="BQ82" s="838"/>
      <c r="BR82" s="838"/>
      <c r="BS82" s="838"/>
      <c r="BT82" s="838"/>
      <c r="BU82" s="838"/>
      <c r="BV82" s="838"/>
      <c r="BW82" s="838"/>
      <c r="BX82" s="838"/>
      <c r="BY82" s="838"/>
      <c r="BZ82" s="838"/>
      <c r="CA82" s="838"/>
      <c r="CB82" s="838"/>
      <c r="CC82" s="838"/>
      <c r="CD82" s="838"/>
      <c r="CE82" s="838"/>
      <c r="CF82" s="838"/>
      <c r="CG82" s="838"/>
      <c r="CH82" s="838"/>
      <c r="CI82" s="838"/>
      <c r="CJ82" s="838"/>
      <c r="CK82" s="838"/>
      <c r="CL82" s="838"/>
      <c r="CM82" s="838"/>
      <c r="CN82" s="838"/>
      <c r="CO82" s="838"/>
      <c r="CP82" s="838"/>
      <c r="CQ82" s="838"/>
      <c r="CR82" s="838"/>
      <c r="CS82" s="838"/>
      <c r="CT82" s="838"/>
      <c r="CU82" s="838"/>
      <c r="CV82" s="838"/>
      <c r="CW82" s="838"/>
      <c r="CX82" s="838"/>
      <c r="CY82" s="838"/>
      <c r="CZ82" s="838"/>
      <c r="DA82" s="838"/>
      <c r="DB82" s="838"/>
      <c r="DC82" s="838"/>
      <c r="DD82" s="838"/>
      <c r="DE82" s="838"/>
      <c r="DF82" s="838"/>
      <c r="DG82" s="838"/>
      <c r="DH82" s="838"/>
      <c r="DI82" s="838"/>
      <c r="DJ82" s="838"/>
      <c r="DK82" s="838"/>
      <c r="DL82" s="838"/>
      <c r="DM82" s="838"/>
      <c r="DN82" s="838"/>
      <c r="DO82" s="838"/>
      <c r="DP82" s="838"/>
      <c r="DQ82" s="838"/>
      <c r="DR82" s="838"/>
      <c r="DS82" s="838"/>
      <c r="DT82" s="838"/>
      <c r="DU82" s="838"/>
      <c r="DV82" s="838"/>
      <c r="DW82" s="838"/>
      <c r="DX82" s="838"/>
      <c r="DY82" s="838"/>
      <c r="DZ82" s="838"/>
      <c r="EA82" s="838"/>
      <c r="EB82" s="838"/>
      <c r="EC82" s="838"/>
      <c r="ED82" s="838"/>
      <c r="EE82" s="838"/>
      <c r="EF82" s="838"/>
      <c r="EG82" s="838"/>
      <c r="EH82" s="838"/>
      <c r="EI82" s="838"/>
      <c r="EJ82" s="838"/>
      <c r="EK82" s="838"/>
      <c r="EL82" s="838"/>
      <c r="EM82" s="838"/>
      <c r="EN82" s="838"/>
      <c r="EO82" s="838"/>
      <c r="EP82" s="838"/>
      <c r="EQ82" s="838"/>
      <c r="ER82" s="838"/>
      <c r="ES82" s="838"/>
      <c r="ET82" s="838"/>
      <c r="EU82" s="838"/>
      <c r="EV82" s="838"/>
      <c r="EW82" s="838"/>
      <c r="EX82" s="838"/>
      <c r="EY82" s="838"/>
      <c r="EZ82" s="838"/>
      <c r="FA82" s="838"/>
      <c r="FB82" s="838"/>
      <c r="FC82" s="838"/>
      <c r="FD82" s="838"/>
      <c r="FE82" s="838"/>
      <c r="FF82" s="838"/>
      <c r="FG82" s="838"/>
      <c r="FH82" s="838"/>
      <c r="FI82" s="838"/>
      <c r="FJ82" s="838"/>
      <c r="FK82" s="838"/>
      <c r="FL82" s="838"/>
      <c r="FM82" s="838"/>
      <c r="FN82" s="838"/>
      <c r="FO82" s="838"/>
      <c r="FP82" s="838"/>
      <c r="FQ82" s="838"/>
      <c r="FR82" s="838"/>
      <c r="FS82" s="838"/>
      <c r="FT82" s="838"/>
      <c r="FU82" s="838"/>
      <c r="FV82" s="838"/>
      <c r="FW82" s="838"/>
      <c r="FX82" s="838"/>
      <c r="FY82" s="838"/>
      <c r="FZ82" s="838"/>
      <c r="GA82" s="838"/>
      <c r="GB82" s="838"/>
    </row>
    <row r="83" spans="1:184" ht="11.45" customHeight="1" x14ac:dyDescent="0.2">
      <c r="A83" s="814"/>
      <c r="B83" s="855"/>
      <c r="C83" s="856"/>
      <c r="D83" s="857"/>
      <c r="E83" s="900"/>
      <c r="F83" s="902"/>
      <c r="G83" s="854"/>
      <c r="H83" s="861"/>
      <c r="I83" s="816"/>
      <c r="J83" s="838"/>
      <c r="K83" s="838"/>
      <c r="L83" s="838"/>
      <c r="M83" s="838"/>
      <c r="N83" s="838"/>
      <c r="O83" s="838"/>
      <c r="P83" s="838"/>
      <c r="Q83" s="838"/>
      <c r="R83" s="838"/>
      <c r="S83" s="838"/>
      <c r="T83" s="838"/>
      <c r="U83" s="838"/>
      <c r="V83" s="838"/>
      <c r="W83" s="838"/>
      <c r="X83" s="838"/>
      <c r="Y83" s="838"/>
      <c r="Z83" s="838"/>
      <c r="AA83" s="838"/>
      <c r="AB83" s="838"/>
      <c r="AC83" s="838"/>
      <c r="AD83" s="838"/>
      <c r="AE83" s="838"/>
      <c r="AF83" s="838"/>
      <c r="AG83" s="838"/>
      <c r="AH83" s="838"/>
      <c r="AI83" s="838"/>
      <c r="AJ83" s="838"/>
      <c r="AK83" s="838"/>
      <c r="AL83" s="838"/>
      <c r="AM83" s="838"/>
      <c r="AN83" s="838"/>
      <c r="AO83" s="838"/>
      <c r="AP83" s="838"/>
      <c r="AQ83" s="838"/>
      <c r="AR83" s="838"/>
      <c r="AS83" s="838"/>
      <c r="AT83" s="838"/>
      <c r="AU83" s="838"/>
      <c r="AV83" s="838"/>
      <c r="AW83" s="838"/>
      <c r="AX83" s="838"/>
      <c r="AY83" s="838"/>
      <c r="AZ83" s="838"/>
      <c r="BA83" s="838"/>
      <c r="BB83" s="838"/>
      <c r="BC83" s="838"/>
      <c r="BD83" s="838"/>
      <c r="BE83" s="838"/>
      <c r="BF83" s="838"/>
      <c r="BG83" s="838"/>
      <c r="BH83" s="838"/>
      <c r="BI83" s="838"/>
      <c r="BJ83" s="838"/>
      <c r="BK83" s="838"/>
      <c r="BL83" s="838"/>
      <c r="BM83" s="838"/>
      <c r="BN83" s="838"/>
      <c r="BO83" s="838"/>
      <c r="BP83" s="838"/>
      <c r="BQ83" s="838"/>
      <c r="BR83" s="838"/>
      <c r="BS83" s="838"/>
      <c r="BT83" s="838"/>
      <c r="BU83" s="838"/>
      <c r="BV83" s="838"/>
      <c r="BW83" s="838"/>
      <c r="BX83" s="838"/>
      <c r="BY83" s="838"/>
      <c r="BZ83" s="838"/>
      <c r="CA83" s="838"/>
      <c r="CB83" s="838"/>
      <c r="CC83" s="838"/>
      <c r="CD83" s="838"/>
      <c r="CE83" s="838"/>
      <c r="CF83" s="838"/>
      <c r="CG83" s="838"/>
      <c r="CH83" s="838"/>
      <c r="CI83" s="838"/>
      <c r="CJ83" s="838"/>
      <c r="CK83" s="838"/>
      <c r="CL83" s="838"/>
      <c r="CM83" s="838"/>
      <c r="CN83" s="838"/>
      <c r="CO83" s="838"/>
      <c r="CP83" s="838"/>
      <c r="CQ83" s="838"/>
      <c r="CR83" s="838"/>
      <c r="CS83" s="838"/>
      <c r="CT83" s="838"/>
      <c r="CU83" s="838"/>
      <c r="CV83" s="838"/>
      <c r="CW83" s="838"/>
      <c r="CX83" s="838"/>
      <c r="CY83" s="838"/>
      <c r="CZ83" s="838"/>
      <c r="DA83" s="838"/>
      <c r="DB83" s="838"/>
      <c r="DC83" s="838"/>
      <c r="DD83" s="838"/>
      <c r="DE83" s="838"/>
      <c r="DF83" s="838"/>
      <c r="DG83" s="838"/>
      <c r="DH83" s="838"/>
      <c r="DI83" s="838"/>
      <c r="DJ83" s="838"/>
      <c r="DK83" s="838"/>
      <c r="DL83" s="838"/>
      <c r="DM83" s="838"/>
      <c r="DN83" s="838"/>
      <c r="DO83" s="838"/>
      <c r="DP83" s="838"/>
      <c r="DQ83" s="838"/>
      <c r="DR83" s="838"/>
      <c r="DS83" s="838"/>
      <c r="DT83" s="838"/>
      <c r="DU83" s="838"/>
      <c r="DV83" s="838"/>
      <c r="DW83" s="838"/>
      <c r="DX83" s="838"/>
      <c r="DY83" s="838"/>
      <c r="DZ83" s="838"/>
      <c r="EA83" s="838"/>
      <c r="EB83" s="838"/>
      <c r="EC83" s="838"/>
      <c r="ED83" s="838"/>
      <c r="EE83" s="838"/>
      <c r="EF83" s="838"/>
      <c r="EG83" s="838"/>
      <c r="EH83" s="838"/>
      <c r="EI83" s="838"/>
      <c r="EJ83" s="838"/>
      <c r="EK83" s="838"/>
      <c r="EL83" s="838"/>
      <c r="EM83" s="838"/>
      <c r="EN83" s="838"/>
      <c r="EO83" s="838"/>
      <c r="EP83" s="838"/>
      <c r="EQ83" s="838"/>
      <c r="ER83" s="838"/>
      <c r="ES83" s="838"/>
      <c r="ET83" s="838"/>
      <c r="EU83" s="838"/>
      <c r="EV83" s="838"/>
      <c r="EW83" s="838"/>
      <c r="EX83" s="838"/>
      <c r="EY83" s="838"/>
      <c r="EZ83" s="838"/>
      <c r="FA83" s="838"/>
      <c r="FB83" s="838"/>
      <c r="FC83" s="838"/>
      <c r="FD83" s="838"/>
      <c r="FE83" s="838"/>
      <c r="FF83" s="838"/>
      <c r="FG83" s="838"/>
      <c r="FH83" s="838"/>
      <c r="FI83" s="838"/>
      <c r="FJ83" s="838"/>
      <c r="FK83" s="838"/>
      <c r="FL83" s="838"/>
      <c r="FM83" s="838"/>
      <c r="FN83" s="838"/>
      <c r="FO83" s="838"/>
      <c r="FP83" s="838"/>
      <c r="FQ83" s="838"/>
      <c r="FR83" s="838"/>
      <c r="FS83" s="838"/>
      <c r="FT83" s="838"/>
      <c r="FU83" s="838"/>
      <c r="FV83" s="838"/>
      <c r="FW83" s="838"/>
      <c r="FX83" s="838"/>
      <c r="FY83" s="838"/>
      <c r="FZ83" s="838"/>
      <c r="GA83" s="838"/>
      <c r="GB83" s="838"/>
    </row>
    <row r="84" spans="1:184" ht="11.45" customHeight="1" x14ac:dyDescent="0.2">
      <c r="A84" s="814"/>
      <c r="B84" s="855"/>
      <c r="C84" s="856"/>
      <c r="D84" s="857"/>
      <c r="E84" s="900"/>
      <c r="F84" s="902"/>
      <c r="G84" s="854"/>
      <c r="H84" s="861"/>
      <c r="I84" s="816"/>
      <c r="J84" s="838"/>
      <c r="K84" s="838"/>
      <c r="L84" s="838"/>
      <c r="M84" s="838"/>
      <c r="N84" s="838"/>
      <c r="O84" s="838"/>
      <c r="P84" s="838"/>
      <c r="Q84" s="838"/>
      <c r="R84" s="838"/>
      <c r="S84" s="838"/>
      <c r="T84" s="838"/>
      <c r="U84" s="838"/>
      <c r="V84" s="838"/>
      <c r="W84" s="838"/>
      <c r="X84" s="838"/>
      <c r="Y84" s="838"/>
      <c r="Z84" s="838"/>
      <c r="AA84" s="838"/>
      <c r="AB84" s="838"/>
      <c r="AC84" s="838"/>
      <c r="AD84" s="838"/>
      <c r="AE84" s="838"/>
      <c r="AF84" s="838"/>
      <c r="AG84" s="838"/>
      <c r="AH84" s="838"/>
      <c r="AI84" s="838"/>
      <c r="AJ84" s="838"/>
      <c r="AK84" s="838"/>
      <c r="AL84" s="838"/>
      <c r="AM84" s="838"/>
      <c r="AN84" s="838"/>
      <c r="AO84" s="838"/>
      <c r="AP84" s="838"/>
      <c r="AQ84" s="838"/>
      <c r="AR84" s="838"/>
      <c r="AS84" s="838"/>
      <c r="AT84" s="838"/>
      <c r="AU84" s="838"/>
      <c r="AV84" s="838"/>
      <c r="AW84" s="838"/>
      <c r="AX84" s="838"/>
      <c r="AY84" s="838"/>
      <c r="AZ84" s="838"/>
      <c r="BA84" s="838"/>
      <c r="BB84" s="838"/>
      <c r="BC84" s="838"/>
      <c r="BD84" s="838"/>
      <c r="BE84" s="838"/>
      <c r="BF84" s="838"/>
      <c r="BG84" s="838"/>
      <c r="BH84" s="838"/>
      <c r="BI84" s="838"/>
      <c r="BJ84" s="838"/>
      <c r="BK84" s="838"/>
      <c r="BL84" s="838"/>
      <c r="BM84" s="838"/>
      <c r="BN84" s="838"/>
      <c r="BO84" s="838"/>
      <c r="BP84" s="838"/>
      <c r="BQ84" s="838"/>
      <c r="BR84" s="838"/>
      <c r="BS84" s="838"/>
      <c r="BT84" s="838"/>
      <c r="BU84" s="838"/>
      <c r="BV84" s="838"/>
      <c r="BW84" s="838"/>
      <c r="BX84" s="838"/>
      <c r="BY84" s="838"/>
      <c r="BZ84" s="838"/>
      <c r="CA84" s="838"/>
      <c r="CB84" s="838"/>
      <c r="CC84" s="838"/>
      <c r="CD84" s="838"/>
      <c r="CE84" s="838"/>
      <c r="CF84" s="838"/>
      <c r="CG84" s="838"/>
      <c r="CH84" s="838"/>
      <c r="CI84" s="838"/>
      <c r="CJ84" s="838"/>
      <c r="CK84" s="838"/>
      <c r="CL84" s="838"/>
      <c r="CM84" s="838"/>
      <c r="CN84" s="838"/>
      <c r="CO84" s="838"/>
      <c r="CP84" s="838"/>
      <c r="CQ84" s="838"/>
      <c r="CR84" s="838"/>
      <c r="CS84" s="838"/>
      <c r="CT84" s="838"/>
      <c r="CU84" s="838"/>
      <c r="CV84" s="838"/>
      <c r="CW84" s="838"/>
      <c r="CX84" s="838"/>
      <c r="CY84" s="838"/>
      <c r="CZ84" s="838"/>
      <c r="DA84" s="838"/>
      <c r="DB84" s="838"/>
      <c r="DC84" s="838"/>
      <c r="DD84" s="838"/>
      <c r="DE84" s="838"/>
      <c r="DF84" s="838"/>
      <c r="DG84" s="838"/>
      <c r="DH84" s="838"/>
      <c r="DI84" s="838"/>
      <c r="DJ84" s="838"/>
      <c r="DK84" s="838"/>
      <c r="DL84" s="838"/>
      <c r="DM84" s="838"/>
      <c r="DN84" s="838"/>
      <c r="DO84" s="838"/>
      <c r="DP84" s="838"/>
      <c r="DQ84" s="838"/>
      <c r="DR84" s="838"/>
      <c r="DS84" s="838"/>
      <c r="DT84" s="838"/>
      <c r="DU84" s="838"/>
      <c r="DV84" s="838"/>
      <c r="DW84" s="838"/>
      <c r="DX84" s="838"/>
      <c r="DY84" s="838"/>
      <c r="DZ84" s="838"/>
      <c r="EA84" s="838"/>
      <c r="EB84" s="838"/>
      <c r="EC84" s="838"/>
      <c r="ED84" s="838"/>
      <c r="EE84" s="838"/>
      <c r="EF84" s="838"/>
      <c r="EG84" s="838"/>
      <c r="EH84" s="838"/>
      <c r="EI84" s="838"/>
      <c r="EJ84" s="838"/>
      <c r="EK84" s="838"/>
      <c r="EL84" s="838"/>
      <c r="EM84" s="838"/>
      <c r="EN84" s="838"/>
      <c r="EO84" s="838"/>
      <c r="EP84" s="838"/>
      <c r="EQ84" s="838"/>
      <c r="ER84" s="838"/>
      <c r="ES84" s="838"/>
      <c r="ET84" s="838"/>
      <c r="EU84" s="838"/>
      <c r="EV84" s="838"/>
      <c r="EW84" s="838"/>
      <c r="EX84" s="838"/>
      <c r="EY84" s="838"/>
      <c r="EZ84" s="838"/>
      <c r="FA84" s="838"/>
      <c r="FB84" s="838"/>
      <c r="FC84" s="838"/>
      <c r="FD84" s="838"/>
      <c r="FE84" s="838"/>
      <c r="FF84" s="838"/>
      <c r="FG84" s="838"/>
      <c r="FH84" s="838"/>
      <c r="FI84" s="838"/>
      <c r="FJ84" s="838"/>
      <c r="FK84" s="838"/>
      <c r="FL84" s="838"/>
      <c r="FM84" s="838"/>
      <c r="FN84" s="838"/>
      <c r="FO84" s="838"/>
      <c r="FP84" s="838"/>
      <c r="FQ84" s="838"/>
      <c r="FR84" s="838"/>
      <c r="FS84" s="838"/>
      <c r="FT84" s="838"/>
      <c r="FU84" s="838"/>
      <c r="FV84" s="838"/>
      <c r="FW84" s="838"/>
      <c r="FX84" s="838"/>
      <c r="FY84" s="838"/>
      <c r="FZ84" s="838"/>
      <c r="GA84" s="838"/>
      <c r="GB84" s="838"/>
    </row>
    <row r="85" spans="1:184" ht="11.45" customHeight="1" x14ac:dyDescent="0.2">
      <c r="A85" s="814"/>
      <c r="B85" s="858"/>
      <c r="C85" s="856"/>
      <c r="D85" s="857"/>
      <c r="E85" s="900"/>
      <c r="F85" s="900"/>
      <c r="G85" s="854"/>
      <c r="H85" s="861"/>
      <c r="I85" s="816"/>
      <c r="J85" s="838"/>
      <c r="K85" s="838"/>
      <c r="L85" s="838"/>
      <c r="M85" s="838"/>
      <c r="N85" s="838"/>
      <c r="O85" s="838"/>
      <c r="P85" s="838"/>
      <c r="Q85" s="838"/>
      <c r="R85" s="838"/>
      <c r="S85" s="838"/>
      <c r="T85" s="838"/>
      <c r="U85" s="838"/>
      <c r="V85" s="838"/>
      <c r="W85" s="838"/>
      <c r="X85" s="838"/>
      <c r="Y85" s="838"/>
      <c r="Z85" s="838"/>
      <c r="AA85" s="838"/>
      <c r="AB85" s="838"/>
      <c r="AC85" s="838"/>
      <c r="AD85" s="838"/>
      <c r="AE85" s="838"/>
      <c r="AF85" s="838"/>
      <c r="AG85" s="838"/>
      <c r="AH85" s="838"/>
      <c r="AI85" s="838"/>
      <c r="AJ85" s="838"/>
      <c r="AK85" s="838"/>
      <c r="AL85" s="838"/>
      <c r="AM85" s="838"/>
      <c r="AN85" s="838"/>
      <c r="AO85" s="838"/>
      <c r="AP85" s="838"/>
      <c r="AQ85" s="838"/>
      <c r="AR85" s="838"/>
      <c r="AS85" s="838"/>
      <c r="AT85" s="838"/>
      <c r="AU85" s="838"/>
      <c r="AV85" s="838"/>
      <c r="AW85" s="838"/>
      <c r="AX85" s="838"/>
      <c r="AY85" s="838"/>
      <c r="AZ85" s="838"/>
      <c r="BA85" s="838"/>
      <c r="BB85" s="838"/>
      <c r="BC85" s="838"/>
      <c r="BD85" s="838"/>
      <c r="BE85" s="838"/>
      <c r="BF85" s="838"/>
      <c r="BG85" s="838"/>
      <c r="BH85" s="838"/>
      <c r="BI85" s="838"/>
      <c r="BJ85" s="838"/>
      <c r="BK85" s="838"/>
      <c r="BL85" s="838"/>
      <c r="BM85" s="838"/>
      <c r="BN85" s="838"/>
      <c r="BO85" s="838"/>
      <c r="BP85" s="838"/>
      <c r="BQ85" s="838"/>
      <c r="BR85" s="838"/>
      <c r="BS85" s="838"/>
      <c r="BT85" s="838"/>
      <c r="BU85" s="838"/>
      <c r="BV85" s="838"/>
      <c r="BW85" s="838"/>
      <c r="BX85" s="838"/>
      <c r="BY85" s="838"/>
      <c r="BZ85" s="838"/>
      <c r="CA85" s="838"/>
      <c r="CB85" s="838"/>
      <c r="CC85" s="838"/>
      <c r="CD85" s="838"/>
      <c r="CE85" s="838"/>
      <c r="CF85" s="838"/>
      <c r="CG85" s="838"/>
      <c r="CH85" s="838"/>
      <c r="CI85" s="838"/>
      <c r="CJ85" s="838"/>
      <c r="CK85" s="838"/>
      <c r="CL85" s="838"/>
      <c r="CM85" s="838"/>
      <c r="CN85" s="838"/>
      <c r="CO85" s="838"/>
      <c r="CP85" s="838"/>
      <c r="CQ85" s="838"/>
      <c r="CR85" s="838"/>
      <c r="CS85" s="838"/>
      <c r="CT85" s="838"/>
      <c r="CU85" s="838"/>
      <c r="CV85" s="838"/>
      <c r="CW85" s="838"/>
      <c r="CX85" s="838"/>
      <c r="CY85" s="838"/>
      <c r="CZ85" s="838"/>
      <c r="DA85" s="838"/>
      <c r="DB85" s="838"/>
      <c r="DC85" s="838"/>
      <c r="DD85" s="838"/>
      <c r="DE85" s="838"/>
      <c r="DF85" s="838"/>
      <c r="DG85" s="838"/>
      <c r="DH85" s="838"/>
      <c r="DI85" s="838"/>
      <c r="DJ85" s="838"/>
      <c r="DK85" s="838"/>
      <c r="DL85" s="838"/>
      <c r="DM85" s="838"/>
      <c r="DN85" s="838"/>
      <c r="DO85" s="838"/>
      <c r="DP85" s="838"/>
      <c r="DQ85" s="838"/>
      <c r="DR85" s="838"/>
      <c r="DS85" s="838"/>
      <c r="DT85" s="838"/>
      <c r="DU85" s="838"/>
      <c r="DV85" s="838"/>
      <c r="DW85" s="838"/>
      <c r="DX85" s="838"/>
      <c r="DY85" s="838"/>
      <c r="DZ85" s="838"/>
      <c r="EA85" s="838"/>
      <c r="EB85" s="838"/>
      <c r="EC85" s="838"/>
      <c r="ED85" s="838"/>
      <c r="EE85" s="838"/>
      <c r="EF85" s="838"/>
      <c r="EG85" s="838"/>
      <c r="EH85" s="838"/>
      <c r="EI85" s="838"/>
      <c r="EJ85" s="838"/>
      <c r="EK85" s="838"/>
      <c r="EL85" s="838"/>
      <c r="EM85" s="838"/>
      <c r="EN85" s="838"/>
      <c r="EO85" s="838"/>
      <c r="EP85" s="838"/>
      <c r="EQ85" s="838"/>
      <c r="ER85" s="838"/>
      <c r="ES85" s="838"/>
      <c r="ET85" s="838"/>
      <c r="EU85" s="838"/>
      <c r="EV85" s="838"/>
      <c r="EW85" s="838"/>
      <c r="EX85" s="838"/>
      <c r="EY85" s="838"/>
      <c r="EZ85" s="838"/>
      <c r="FA85" s="838"/>
      <c r="FB85" s="838"/>
      <c r="FC85" s="838"/>
      <c r="FD85" s="838"/>
      <c r="FE85" s="838"/>
      <c r="FF85" s="838"/>
      <c r="FG85" s="838"/>
      <c r="FH85" s="838"/>
      <c r="FI85" s="838"/>
      <c r="FJ85" s="838"/>
      <c r="FK85" s="838"/>
      <c r="FL85" s="838"/>
      <c r="FM85" s="838"/>
      <c r="FN85" s="838"/>
      <c r="FO85" s="838"/>
      <c r="FP85" s="838"/>
      <c r="FQ85" s="838"/>
      <c r="FR85" s="838"/>
      <c r="FS85" s="838"/>
      <c r="FT85" s="838"/>
      <c r="FU85" s="838"/>
      <c r="FV85" s="838"/>
      <c r="FW85" s="838"/>
      <c r="FX85" s="838"/>
      <c r="FY85" s="838"/>
      <c r="FZ85" s="838"/>
      <c r="GA85" s="838"/>
      <c r="GB85" s="838"/>
    </row>
    <row r="86" spans="1:184" x14ac:dyDescent="0.2">
      <c r="A86" s="814"/>
      <c r="B86" s="862" t="s">
        <v>159</v>
      </c>
      <c r="C86" s="227"/>
      <c r="D86" s="227"/>
      <c r="E86" s="863"/>
      <c r="F86" s="227" t="s">
        <v>1566</v>
      </c>
      <c r="G86" s="854"/>
      <c r="H86" s="861"/>
      <c r="I86" s="816"/>
      <c r="J86" s="838"/>
      <c r="K86" s="838"/>
      <c r="L86" s="838"/>
      <c r="M86" s="838"/>
      <c r="N86" s="838"/>
      <c r="O86" s="838"/>
      <c r="P86" s="838"/>
      <c r="Q86" s="838"/>
      <c r="R86" s="838"/>
      <c r="S86" s="838"/>
      <c r="T86" s="838"/>
      <c r="U86" s="838"/>
      <c r="V86" s="838"/>
      <c r="W86" s="838"/>
      <c r="X86" s="838"/>
      <c r="Y86" s="838"/>
      <c r="Z86" s="838"/>
      <c r="AA86" s="838"/>
      <c r="AB86" s="838"/>
      <c r="AC86" s="838"/>
      <c r="AD86" s="838"/>
      <c r="AE86" s="838"/>
      <c r="AF86" s="838"/>
      <c r="AG86" s="838"/>
      <c r="AH86" s="838"/>
      <c r="AI86" s="838"/>
      <c r="AJ86" s="838"/>
      <c r="AK86" s="838"/>
      <c r="AL86" s="838"/>
      <c r="AM86" s="838"/>
      <c r="AN86" s="838"/>
      <c r="AO86" s="838"/>
      <c r="AP86" s="838"/>
      <c r="AQ86" s="838"/>
      <c r="AR86" s="838"/>
      <c r="AS86" s="838"/>
      <c r="AT86" s="838"/>
      <c r="AU86" s="838"/>
      <c r="AV86" s="838"/>
      <c r="AW86" s="838"/>
      <c r="AX86" s="838"/>
      <c r="AY86" s="838"/>
      <c r="AZ86" s="838"/>
      <c r="BA86" s="838"/>
      <c r="BB86" s="838"/>
      <c r="BC86" s="838"/>
      <c r="BD86" s="838"/>
      <c r="BE86" s="838"/>
      <c r="BF86" s="838"/>
      <c r="BG86" s="838"/>
      <c r="BH86" s="838"/>
      <c r="BI86" s="838"/>
      <c r="BJ86" s="838"/>
      <c r="BK86" s="838"/>
      <c r="BL86" s="838"/>
      <c r="BM86" s="838"/>
      <c r="BN86" s="838"/>
      <c r="BO86" s="838"/>
      <c r="BP86" s="838"/>
      <c r="BQ86" s="838"/>
      <c r="BR86" s="838"/>
      <c r="BS86" s="838"/>
      <c r="BT86" s="838"/>
      <c r="BU86" s="838"/>
      <c r="BV86" s="838"/>
      <c r="BW86" s="838"/>
      <c r="BX86" s="838"/>
      <c r="BY86" s="838"/>
      <c r="BZ86" s="838"/>
      <c r="CA86" s="838"/>
      <c r="CB86" s="838"/>
      <c r="CC86" s="838"/>
      <c r="CD86" s="838"/>
      <c r="CE86" s="838"/>
      <c r="CF86" s="838"/>
      <c r="CG86" s="838"/>
      <c r="CH86" s="838"/>
      <c r="CI86" s="838"/>
      <c r="CJ86" s="838"/>
      <c r="CK86" s="838"/>
      <c r="CL86" s="838"/>
      <c r="CM86" s="838"/>
      <c r="CN86" s="838"/>
      <c r="CO86" s="838"/>
      <c r="CP86" s="838"/>
      <c r="CQ86" s="838"/>
      <c r="CR86" s="838"/>
      <c r="CS86" s="838"/>
      <c r="CT86" s="838"/>
      <c r="CU86" s="838"/>
      <c r="CV86" s="838"/>
      <c r="CW86" s="838"/>
      <c r="CX86" s="838"/>
      <c r="CY86" s="838"/>
      <c r="CZ86" s="838"/>
      <c r="DA86" s="838"/>
      <c r="DB86" s="838"/>
      <c r="DC86" s="838"/>
      <c r="DD86" s="838"/>
      <c r="DE86" s="838"/>
      <c r="DF86" s="838"/>
      <c r="DG86" s="838"/>
      <c r="DH86" s="838"/>
      <c r="DI86" s="838"/>
      <c r="DJ86" s="838"/>
      <c r="DK86" s="838"/>
      <c r="DL86" s="838"/>
      <c r="DM86" s="838"/>
      <c r="DN86" s="838"/>
      <c r="DO86" s="838"/>
      <c r="DP86" s="838"/>
      <c r="DQ86" s="838"/>
      <c r="DR86" s="838"/>
      <c r="DS86" s="838"/>
      <c r="DT86" s="838"/>
      <c r="DU86" s="838"/>
      <c r="DV86" s="838"/>
      <c r="DW86" s="838"/>
      <c r="DX86" s="838"/>
      <c r="DY86" s="838"/>
      <c r="DZ86" s="838"/>
      <c r="EA86" s="838"/>
      <c r="EB86" s="838"/>
      <c r="EC86" s="838"/>
      <c r="ED86" s="838"/>
      <c r="EE86" s="838"/>
      <c r="EF86" s="838"/>
      <c r="EG86" s="838"/>
      <c r="EH86" s="838"/>
      <c r="EI86" s="838"/>
      <c r="EJ86" s="838"/>
      <c r="EK86" s="838"/>
      <c r="EL86" s="838"/>
      <c r="EM86" s="838"/>
      <c r="EN86" s="838"/>
      <c r="EO86" s="838"/>
      <c r="EP86" s="838"/>
      <c r="EQ86" s="838"/>
      <c r="ER86" s="838"/>
      <c r="ES86" s="838"/>
      <c r="ET86" s="838"/>
      <c r="EU86" s="838"/>
      <c r="EV86" s="838"/>
      <c r="EW86" s="838"/>
      <c r="EX86" s="838"/>
      <c r="EY86" s="838"/>
      <c r="EZ86" s="838"/>
      <c r="FA86" s="838"/>
      <c r="FB86" s="838"/>
      <c r="FC86" s="838"/>
      <c r="FD86" s="838"/>
      <c r="FE86" s="838"/>
      <c r="FF86" s="838"/>
      <c r="FG86" s="838"/>
      <c r="FH86" s="838"/>
      <c r="FI86" s="838"/>
      <c r="FJ86" s="838"/>
      <c r="FK86" s="838"/>
      <c r="FL86" s="838"/>
      <c r="FM86" s="838"/>
      <c r="FN86" s="838"/>
      <c r="FO86" s="838"/>
      <c r="FP86" s="838"/>
      <c r="FQ86" s="838"/>
      <c r="FR86" s="838"/>
      <c r="FS86" s="838"/>
      <c r="FT86" s="838"/>
      <c r="FU86" s="838"/>
      <c r="FV86" s="838"/>
      <c r="FW86" s="838"/>
      <c r="FX86" s="838"/>
      <c r="FY86" s="838"/>
      <c r="FZ86" s="838"/>
      <c r="GA86" s="838"/>
      <c r="GB86" s="838"/>
    </row>
    <row r="87" spans="1:184" x14ac:dyDescent="0.2">
      <c r="A87" s="814"/>
      <c r="B87" s="860" t="s">
        <v>1567</v>
      </c>
      <c r="C87" s="859"/>
      <c r="D87" s="859"/>
      <c r="E87" s="863"/>
      <c r="F87" s="859" t="s">
        <v>1567</v>
      </c>
      <c r="G87" s="854"/>
      <c r="H87" s="861"/>
      <c r="I87" s="816"/>
      <c r="J87" s="838"/>
      <c r="K87" s="838"/>
      <c r="L87" s="838"/>
      <c r="M87" s="838"/>
      <c r="N87" s="838"/>
      <c r="O87" s="838"/>
      <c r="P87" s="838"/>
      <c r="Q87" s="838"/>
      <c r="R87" s="838"/>
      <c r="S87" s="838"/>
      <c r="T87" s="838"/>
      <c r="U87" s="838"/>
      <c r="V87" s="838"/>
      <c r="W87" s="838"/>
      <c r="X87" s="838"/>
      <c r="Y87" s="838"/>
      <c r="Z87" s="838"/>
      <c r="AA87" s="838"/>
      <c r="AB87" s="838"/>
      <c r="AC87" s="838"/>
      <c r="AD87" s="838"/>
      <c r="AE87" s="838"/>
      <c r="AF87" s="838"/>
      <c r="AG87" s="838"/>
      <c r="AH87" s="838"/>
      <c r="AI87" s="838"/>
      <c r="AJ87" s="838"/>
      <c r="AK87" s="838"/>
      <c r="AL87" s="838"/>
      <c r="AM87" s="838"/>
      <c r="AN87" s="838"/>
      <c r="AO87" s="838"/>
      <c r="AP87" s="838"/>
      <c r="AQ87" s="838"/>
      <c r="AR87" s="838"/>
      <c r="AS87" s="838"/>
      <c r="AT87" s="838"/>
      <c r="AU87" s="838"/>
      <c r="AV87" s="838"/>
      <c r="AW87" s="838"/>
      <c r="AX87" s="838"/>
      <c r="AY87" s="838"/>
      <c r="AZ87" s="838"/>
      <c r="BA87" s="838"/>
      <c r="BB87" s="838"/>
      <c r="BC87" s="838"/>
      <c r="BD87" s="838"/>
      <c r="BE87" s="838"/>
      <c r="BF87" s="838"/>
      <c r="BG87" s="838"/>
      <c r="BH87" s="838"/>
      <c r="BI87" s="838"/>
      <c r="BJ87" s="838"/>
      <c r="BK87" s="838"/>
      <c r="BL87" s="838"/>
      <c r="BM87" s="838"/>
      <c r="BN87" s="838"/>
      <c r="BO87" s="838"/>
      <c r="BP87" s="838"/>
      <c r="BQ87" s="838"/>
      <c r="BR87" s="838"/>
      <c r="BS87" s="838"/>
      <c r="BT87" s="838"/>
      <c r="BU87" s="838"/>
      <c r="BV87" s="838"/>
      <c r="BW87" s="838"/>
      <c r="BX87" s="838"/>
      <c r="BY87" s="838"/>
      <c r="BZ87" s="838"/>
      <c r="CA87" s="838"/>
      <c r="CB87" s="838"/>
      <c r="CC87" s="838"/>
      <c r="CD87" s="838"/>
      <c r="CE87" s="838"/>
      <c r="CF87" s="838"/>
      <c r="CG87" s="838"/>
      <c r="CH87" s="838"/>
      <c r="CI87" s="838"/>
      <c r="CJ87" s="838"/>
      <c r="CK87" s="838"/>
      <c r="CL87" s="838"/>
      <c r="CM87" s="838"/>
      <c r="CN87" s="838"/>
      <c r="CO87" s="838"/>
      <c r="CP87" s="838"/>
      <c r="CQ87" s="838"/>
      <c r="CR87" s="838"/>
      <c r="CS87" s="838"/>
      <c r="CT87" s="838"/>
      <c r="CU87" s="838"/>
      <c r="CV87" s="838"/>
      <c r="CW87" s="838"/>
      <c r="CX87" s="838"/>
      <c r="CY87" s="838"/>
      <c r="CZ87" s="838"/>
      <c r="DA87" s="838"/>
      <c r="DB87" s="838"/>
      <c r="DC87" s="838"/>
      <c r="DD87" s="838"/>
      <c r="DE87" s="838"/>
      <c r="DF87" s="838"/>
      <c r="DG87" s="838"/>
      <c r="DH87" s="838"/>
      <c r="DI87" s="838"/>
      <c r="DJ87" s="838"/>
      <c r="DK87" s="838"/>
      <c r="DL87" s="838"/>
      <c r="DM87" s="838"/>
      <c r="DN87" s="838"/>
      <c r="DO87" s="838"/>
      <c r="DP87" s="838"/>
      <c r="DQ87" s="838"/>
      <c r="DR87" s="838"/>
      <c r="DS87" s="838"/>
      <c r="DT87" s="838"/>
      <c r="DU87" s="838"/>
      <c r="DV87" s="838"/>
      <c r="DW87" s="838"/>
      <c r="DX87" s="838"/>
      <c r="DY87" s="838"/>
      <c r="DZ87" s="838"/>
      <c r="EA87" s="838"/>
      <c r="EB87" s="838"/>
      <c r="EC87" s="838"/>
      <c r="ED87" s="838"/>
      <c r="EE87" s="838"/>
      <c r="EF87" s="838"/>
      <c r="EG87" s="838"/>
      <c r="EH87" s="838"/>
      <c r="EI87" s="838"/>
      <c r="EJ87" s="838"/>
      <c r="EK87" s="838"/>
      <c r="EL87" s="838"/>
      <c r="EM87" s="838"/>
      <c r="EN87" s="838"/>
      <c r="EO87" s="838"/>
      <c r="EP87" s="838"/>
      <c r="EQ87" s="838"/>
      <c r="ER87" s="838"/>
      <c r="ES87" s="838"/>
      <c r="ET87" s="838"/>
      <c r="EU87" s="838"/>
      <c r="EV87" s="838"/>
      <c r="EW87" s="838"/>
      <c r="EX87" s="838"/>
      <c r="EY87" s="838"/>
      <c r="EZ87" s="838"/>
      <c r="FA87" s="838"/>
      <c r="FB87" s="838"/>
      <c r="FC87" s="838"/>
      <c r="FD87" s="838"/>
      <c r="FE87" s="838"/>
      <c r="FF87" s="838"/>
      <c r="FG87" s="838"/>
      <c r="FH87" s="838"/>
      <c r="FI87" s="838"/>
      <c r="FJ87" s="838"/>
      <c r="FK87" s="838"/>
      <c r="FL87" s="838"/>
      <c r="FM87" s="838"/>
      <c r="FN87" s="838"/>
      <c r="FO87" s="838"/>
      <c r="FP87" s="838"/>
      <c r="FQ87" s="838"/>
      <c r="FR87" s="838"/>
      <c r="FS87" s="838"/>
      <c r="FT87" s="838"/>
      <c r="FU87" s="838"/>
      <c r="FV87" s="838"/>
      <c r="FW87" s="838"/>
      <c r="FX87" s="838"/>
      <c r="FY87" s="838"/>
      <c r="FZ87" s="838"/>
      <c r="GA87" s="838"/>
      <c r="GB87" s="838"/>
    </row>
    <row r="88" spans="1:184" x14ac:dyDescent="0.2">
      <c r="A88" s="814"/>
      <c r="B88" s="860" t="s">
        <v>1568</v>
      </c>
      <c r="C88" s="859"/>
      <c r="D88" s="859"/>
      <c r="E88" s="863"/>
      <c r="F88" s="859" t="s">
        <v>1568</v>
      </c>
      <c r="G88" s="854"/>
      <c r="H88" s="861"/>
      <c r="I88" s="816"/>
      <c r="J88" s="838"/>
      <c r="K88" s="838"/>
      <c r="L88" s="838"/>
      <c r="M88" s="838"/>
      <c r="N88" s="838"/>
      <c r="O88" s="838"/>
      <c r="P88" s="838"/>
      <c r="Q88" s="838"/>
      <c r="R88" s="838"/>
      <c r="S88" s="838"/>
      <c r="T88" s="838"/>
      <c r="U88" s="838"/>
      <c r="V88" s="838"/>
      <c r="W88" s="838"/>
      <c r="X88" s="838"/>
      <c r="Y88" s="838"/>
      <c r="Z88" s="838"/>
      <c r="AA88" s="838"/>
      <c r="AB88" s="838"/>
      <c r="AC88" s="838"/>
      <c r="AD88" s="838"/>
      <c r="AE88" s="838"/>
      <c r="AF88" s="838"/>
      <c r="AG88" s="838"/>
      <c r="AH88" s="838"/>
      <c r="AI88" s="838"/>
      <c r="AJ88" s="838"/>
      <c r="AK88" s="838"/>
      <c r="AL88" s="838"/>
      <c r="AM88" s="838"/>
      <c r="AN88" s="838"/>
      <c r="AO88" s="838"/>
      <c r="AP88" s="838"/>
      <c r="AQ88" s="838"/>
      <c r="AR88" s="838"/>
      <c r="AS88" s="838"/>
      <c r="AT88" s="838"/>
      <c r="AU88" s="838"/>
      <c r="AV88" s="838"/>
      <c r="AW88" s="838"/>
      <c r="AX88" s="838"/>
      <c r="AY88" s="838"/>
      <c r="AZ88" s="838"/>
      <c r="BA88" s="838"/>
      <c r="BB88" s="838"/>
      <c r="BC88" s="838"/>
      <c r="BD88" s="838"/>
      <c r="BE88" s="838"/>
      <c r="BF88" s="838"/>
      <c r="BG88" s="838"/>
      <c r="BH88" s="838"/>
      <c r="BI88" s="838"/>
      <c r="BJ88" s="838"/>
      <c r="BK88" s="838"/>
      <c r="BL88" s="838"/>
      <c r="BM88" s="838"/>
      <c r="BN88" s="838"/>
      <c r="BO88" s="838"/>
      <c r="BP88" s="838"/>
      <c r="BQ88" s="838"/>
      <c r="BR88" s="838"/>
      <c r="BS88" s="838"/>
      <c r="BT88" s="838"/>
      <c r="BU88" s="838"/>
      <c r="BV88" s="838"/>
      <c r="BW88" s="838"/>
      <c r="BX88" s="838"/>
      <c r="BY88" s="838"/>
      <c r="BZ88" s="838"/>
      <c r="CA88" s="838"/>
      <c r="CB88" s="838"/>
      <c r="CC88" s="838"/>
      <c r="CD88" s="838"/>
      <c r="CE88" s="838"/>
      <c r="CF88" s="838"/>
      <c r="CG88" s="838"/>
      <c r="CH88" s="838"/>
      <c r="CI88" s="838"/>
      <c r="CJ88" s="838"/>
      <c r="CK88" s="838"/>
      <c r="CL88" s="838"/>
      <c r="CM88" s="838"/>
      <c r="CN88" s="838"/>
      <c r="CO88" s="838"/>
      <c r="CP88" s="838"/>
      <c r="CQ88" s="838"/>
      <c r="CR88" s="838"/>
      <c r="CS88" s="838"/>
      <c r="CT88" s="838"/>
      <c r="CU88" s="838"/>
      <c r="CV88" s="838"/>
      <c r="CW88" s="838"/>
      <c r="CX88" s="838"/>
      <c r="CY88" s="838"/>
      <c r="CZ88" s="838"/>
      <c r="DA88" s="838"/>
      <c r="DB88" s="838"/>
      <c r="DC88" s="838"/>
      <c r="DD88" s="838"/>
      <c r="DE88" s="838"/>
      <c r="DF88" s="838"/>
      <c r="DG88" s="838"/>
      <c r="DH88" s="838"/>
      <c r="DI88" s="838"/>
      <c r="DJ88" s="838"/>
      <c r="DK88" s="838"/>
      <c r="DL88" s="838"/>
      <c r="DM88" s="838"/>
      <c r="DN88" s="838"/>
      <c r="DO88" s="838"/>
      <c r="DP88" s="838"/>
      <c r="DQ88" s="838"/>
      <c r="DR88" s="838"/>
      <c r="DS88" s="838"/>
      <c r="DT88" s="838"/>
      <c r="DU88" s="838"/>
      <c r="DV88" s="838"/>
      <c r="DW88" s="838"/>
      <c r="DX88" s="838"/>
      <c r="DY88" s="838"/>
      <c r="DZ88" s="838"/>
      <c r="EA88" s="838"/>
      <c r="EB88" s="838"/>
      <c r="EC88" s="838"/>
      <c r="ED88" s="838"/>
      <c r="EE88" s="838"/>
      <c r="EF88" s="838"/>
      <c r="EG88" s="838"/>
      <c r="EH88" s="838"/>
      <c r="EI88" s="838"/>
      <c r="EJ88" s="838"/>
      <c r="EK88" s="838"/>
      <c r="EL88" s="838"/>
      <c r="EM88" s="838"/>
      <c r="EN88" s="838"/>
      <c r="EO88" s="838"/>
      <c r="EP88" s="838"/>
      <c r="EQ88" s="838"/>
      <c r="ER88" s="838"/>
      <c r="ES88" s="838"/>
      <c r="ET88" s="838"/>
      <c r="EU88" s="838"/>
      <c r="EV88" s="838"/>
      <c r="EW88" s="838"/>
      <c r="EX88" s="838"/>
      <c r="EY88" s="838"/>
      <c r="EZ88" s="838"/>
      <c r="FA88" s="838"/>
      <c r="FB88" s="838"/>
      <c r="FC88" s="838"/>
      <c r="FD88" s="838"/>
      <c r="FE88" s="838"/>
      <c r="FF88" s="838"/>
      <c r="FG88" s="838"/>
      <c r="FH88" s="838"/>
      <c r="FI88" s="838"/>
      <c r="FJ88" s="838"/>
      <c r="FK88" s="838"/>
      <c r="FL88" s="838"/>
      <c r="FM88" s="838"/>
      <c r="FN88" s="838"/>
      <c r="FO88" s="838"/>
      <c r="FP88" s="838"/>
      <c r="FQ88" s="838"/>
      <c r="FR88" s="838"/>
      <c r="FS88" s="838"/>
      <c r="FT88" s="838"/>
      <c r="FU88" s="838"/>
      <c r="FV88" s="838"/>
      <c r="FW88" s="838"/>
      <c r="FX88" s="838"/>
      <c r="FY88" s="838"/>
      <c r="FZ88" s="838"/>
      <c r="GA88" s="838"/>
      <c r="GB88" s="838"/>
    </row>
    <row r="89" spans="1:184" ht="11.45" customHeight="1" x14ac:dyDescent="0.2">
      <c r="A89" s="814"/>
      <c r="B89" s="864"/>
      <c r="C89" s="865"/>
      <c r="D89" s="865"/>
      <c r="E89" s="865"/>
      <c r="F89" s="866"/>
      <c r="G89" s="854"/>
      <c r="H89" s="861"/>
      <c r="I89" s="816"/>
      <c r="J89" s="838"/>
      <c r="K89" s="838"/>
      <c r="L89" s="838"/>
      <c r="M89" s="838"/>
      <c r="N89" s="838"/>
      <c r="O89" s="838"/>
      <c r="P89" s="838"/>
      <c r="Q89" s="838"/>
      <c r="R89" s="838"/>
      <c r="S89" s="838"/>
      <c r="T89" s="838"/>
      <c r="U89" s="838"/>
      <c r="V89" s="838"/>
      <c r="W89" s="838"/>
      <c r="X89" s="838"/>
      <c r="Y89" s="838"/>
      <c r="Z89" s="838"/>
      <c r="AA89" s="838"/>
      <c r="AB89" s="838"/>
      <c r="AC89" s="838"/>
      <c r="AD89" s="838"/>
      <c r="AE89" s="838"/>
      <c r="AF89" s="838"/>
      <c r="AG89" s="838"/>
      <c r="AH89" s="838"/>
      <c r="AI89" s="838"/>
      <c r="AJ89" s="838"/>
      <c r="AK89" s="838"/>
      <c r="AL89" s="838"/>
      <c r="AM89" s="838"/>
      <c r="AN89" s="838"/>
      <c r="AO89" s="838"/>
      <c r="AP89" s="838"/>
      <c r="AQ89" s="838"/>
      <c r="AR89" s="838"/>
      <c r="AS89" s="838"/>
      <c r="AT89" s="838"/>
      <c r="AU89" s="838"/>
      <c r="AV89" s="838"/>
      <c r="AW89" s="838"/>
      <c r="AX89" s="838"/>
      <c r="AY89" s="838"/>
      <c r="AZ89" s="838"/>
      <c r="BA89" s="838"/>
      <c r="BB89" s="838"/>
      <c r="BC89" s="838"/>
      <c r="BD89" s="838"/>
      <c r="BE89" s="838"/>
      <c r="BF89" s="838"/>
      <c r="BG89" s="838"/>
      <c r="BH89" s="838"/>
      <c r="BI89" s="838"/>
      <c r="BJ89" s="838"/>
      <c r="BK89" s="838"/>
      <c r="BL89" s="838"/>
      <c r="BM89" s="838"/>
      <c r="BN89" s="838"/>
      <c r="BO89" s="838"/>
      <c r="BP89" s="838"/>
      <c r="BQ89" s="838"/>
      <c r="BR89" s="838"/>
      <c r="BS89" s="838"/>
      <c r="BT89" s="838"/>
      <c r="BU89" s="838"/>
      <c r="BV89" s="838"/>
      <c r="BW89" s="838"/>
      <c r="BX89" s="838"/>
      <c r="BY89" s="838"/>
      <c r="BZ89" s="838"/>
      <c r="CA89" s="838"/>
      <c r="CB89" s="838"/>
      <c r="CC89" s="838"/>
      <c r="CD89" s="838"/>
      <c r="CE89" s="838"/>
      <c r="CF89" s="838"/>
      <c r="CG89" s="838"/>
      <c r="CH89" s="838"/>
      <c r="CI89" s="838"/>
      <c r="CJ89" s="838"/>
      <c r="CK89" s="838"/>
      <c r="CL89" s="838"/>
      <c r="CM89" s="838"/>
      <c r="CN89" s="838"/>
      <c r="CO89" s="838"/>
      <c r="CP89" s="838"/>
      <c r="CQ89" s="838"/>
      <c r="CR89" s="838"/>
      <c r="CS89" s="838"/>
      <c r="CT89" s="838"/>
      <c r="CU89" s="838"/>
      <c r="CV89" s="838"/>
      <c r="CW89" s="838"/>
      <c r="CX89" s="838"/>
      <c r="CY89" s="838"/>
      <c r="CZ89" s="838"/>
      <c r="DA89" s="838"/>
      <c r="DB89" s="838"/>
      <c r="DC89" s="838"/>
      <c r="DD89" s="838"/>
      <c r="DE89" s="838"/>
      <c r="DF89" s="838"/>
      <c r="DG89" s="838"/>
      <c r="DH89" s="838"/>
      <c r="DI89" s="838"/>
      <c r="DJ89" s="838"/>
      <c r="DK89" s="838"/>
      <c r="DL89" s="838"/>
      <c r="DM89" s="838"/>
      <c r="DN89" s="838"/>
      <c r="DO89" s="838"/>
      <c r="DP89" s="838"/>
      <c r="DQ89" s="838"/>
      <c r="DR89" s="838"/>
      <c r="DS89" s="838"/>
      <c r="DT89" s="838"/>
      <c r="DU89" s="838"/>
      <c r="DV89" s="838"/>
      <c r="DW89" s="838"/>
      <c r="DX89" s="838"/>
      <c r="DY89" s="838"/>
      <c r="DZ89" s="838"/>
      <c r="EA89" s="838"/>
      <c r="EB89" s="838"/>
      <c r="EC89" s="838"/>
      <c r="ED89" s="838"/>
      <c r="EE89" s="838"/>
      <c r="EF89" s="838"/>
      <c r="EG89" s="838"/>
      <c r="EH89" s="838"/>
      <c r="EI89" s="838"/>
      <c r="EJ89" s="838"/>
      <c r="EK89" s="838"/>
      <c r="EL89" s="838"/>
      <c r="EM89" s="838"/>
      <c r="EN89" s="838"/>
      <c r="EO89" s="838"/>
      <c r="EP89" s="838"/>
      <c r="EQ89" s="838"/>
      <c r="ER89" s="838"/>
      <c r="ES89" s="838"/>
      <c r="ET89" s="838"/>
      <c r="EU89" s="838"/>
      <c r="EV89" s="838"/>
      <c r="EW89" s="838"/>
      <c r="EX89" s="838"/>
      <c r="EY89" s="838"/>
      <c r="EZ89" s="838"/>
      <c r="FA89" s="838"/>
      <c r="FB89" s="838"/>
      <c r="FC89" s="838"/>
      <c r="FD89" s="838"/>
      <c r="FE89" s="838"/>
      <c r="FF89" s="838"/>
      <c r="FG89" s="838"/>
      <c r="FH89" s="838"/>
      <c r="FI89" s="838"/>
      <c r="FJ89" s="838"/>
      <c r="FK89" s="838"/>
      <c r="FL89" s="838"/>
      <c r="FM89" s="838"/>
      <c r="FN89" s="838"/>
      <c r="FO89" s="838"/>
      <c r="FP89" s="838"/>
      <c r="FQ89" s="838"/>
      <c r="FR89" s="838"/>
      <c r="FS89" s="838"/>
      <c r="FT89" s="838"/>
      <c r="FU89" s="838"/>
      <c r="FV89" s="838"/>
      <c r="FW89" s="838"/>
      <c r="FX89" s="838"/>
      <c r="FY89" s="838"/>
      <c r="FZ89" s="838"/>
      <c r="GA89" s="838"/>
      <c r="GB89" s="838"/>
    </row>
    <row r="90" spans="1:184" x14ac:dyDescent="0.2">
      <c r="A90" s="814"/>
      <c r="B90" s="1109" t="s">
        <v>1569</v>
      </c>
      <c r="C90" s="1110"/>
      <c r="D90" s="859"/>
      <c r="E90" s="863"/>
      <c r="F90" s="859"/>
      <c r="G90" s="854"/>
      <c r="H90" s="861"/>
      <c r="I90" s="816"/>
      <c r="J90" s="838"/>
      <c r="K90" s="838"/>
      <c r="L90" s="838"/>
      <c r="M90" s="838"/>
      <c r="N90" s="838"/>
      <c r="O90" s="838"/>
      <c r="P90" s="838"/>
      <c r="Q90" s="838"/>
      <c r="R90" s="838"/>
      <c r="S90" s="838"/>
      <c r="T90" s="838"/>
      <c r="U90" s="838"/>
      <c r="V90" s="838"/>
      <c r="W90" s="838"/>
      <c r="X90" s="838"/>
      <c r="Y90" s="838"/>
      <c r="Z90" s="838"/>
      <c r="AA90" s="838"/>
      <c r="AB90" s="838"/>
      <c r="AC90" s="838"/>
      <c r="AD90" s="838"/>
      <c r="AE90" s="838"/>
      <c r="AF90" s="838"/>
      <c r="AG90" s="838"/>
      <c r="AH90" s="838"/>
      <c r="AI90" s="838"/>
      <c r="AJ90" s="838"/>
      <c r="AK90" s="838"/>
      <c r="AL90" s="838"/>
      <c r="AM90" s="838"/>
      <c r="AN90" s="838"/>
      <c r="AO90" s="838"/>
      <c r="AP90" s="838"/>
      <c r="AQ90" s="838"/>
      <c r="AR90" s="838"/>
      <c r="AS90" s="838"/>
      <c r="AT90" s="838"/>
      <c r="AU90" s="838"/>
      <c r="AV90" s="838"/>
      <c r="AW90" s="838"/>
      <c r="AX90" s="838"/>
      <c r="AY90" s="838"/>
      <c r="AZ90" s="838"/>
      <c r="BA90" s="838"/>
      <c r="BB90" s="838"/>
      <c r="BC90" s="838"/>
      <c r="BD90" s="838"/>
      <c r="BE90" s="838"/>
      <c r="BF90" s="838"/>
      <c r="BG90" s="838"/>
      <c r="BH90" s="838"/>
      <c r="BI90" s="838"/>
      <c r="BJ90" s="838"/>
      <c r="BK90" s="838"/>
      <c r="BL90" s="838"/>
      <c r="BM90" s="838"/>
      <c r="BN90" s="838"/>
      <c r="BO90" s="838"/>
      <c r="BP90" s="838"/>
      <c r="BQ90" s="838"/>
      <c r="BR90" s="838"/>
      <c r="BS90" s="838"/>
      <c r="BT90" s="838"/>
      <c r="BU90" s="838"/>
      <c r="BV90" s="838"/>
      <c r="BW90" s="838"/>
      <c r="BX90" s="838"/>
      <c r="BY90" s="838"/>
      <c r="BZ90" s="838"/>
      <c r="CA90" s="838"/>
      <c r="CB90" s="838"/>
      <c r="CC90" s="838"/>
      <c r="CD90" s="838"/>
      <c r="CE90" s="838"/>
      <c r="CF90" s="838"/>
      <c r="CG90" s="838"/>
      <c r="CH90" s="838"/>
      <c r="CI90" s="838"/>
      <c r="CJ90" s="838"/>
      <c r="CK90" s="838"/>
      <c r="CL90" s="838"/>
      <c r="CM90" s="838"/>
      <c r="CN90" s="838"/>
      <c r="CO90" s="838"/>
      <c r="CP90" s="838"/>
      <c r="CQ90" s="838"/>
      <c r="CR90" s="838"/>
      <c r="CS90" s="838"/>
      <c r="CT90" s="838"/>
      <c r="CU90" s="838"/>
      <c r="CV90" s="838"/>
      <c r="CW90" s="838"/>
      <c r="CX90" s="838"/>
      <c r="CY90" s="838"/>
      <c r="CZ90" s="838"/>
      <c r="DA90" s="838"/>
      <c r="DB90" s="838"/>
      <c r="DC90" s="838"/>
      <c r="DD90" s="838"/>
      <c r="DE90" s="838"/>
      <c r="DF90" s="838"/>
      <c r="DG90" s="838"/>
      <c r="DH90" s="838"/>
      <c r="DI90" s="838"/>
      <c r="DJ90" s="838"/>
      <c r="DK90" s="838"/>
      <c r="DL90" s="838"/>
      <c r="DM90" s="838"/>
      <c r="DN90" s="838"/>
      <c r="DO90" s="838"/>
      <c r="DP90" s="838"/>
      <c r="DQ90" s="838"/>
      <c r="DR90" s="838"/>
      <c r="DS90" s="838"/>
      <c r="DT90" s="838"/>
      <c r="DU90" s="838"/>
      <c r="DV90" s="838"/>
      <c r="DW90" s="838"/>
      <c r="DX90" s="838"/>
      <c r="DY90" s="838"/>
      <c r="DZ90" s="838"/>
      <c r="EA90" s="838"/>
      <c r="EB90" s="838"/>
      <c r="EC90" s="838"/>
      <c r="ED90" s="838"/>
      <c r="EE90" s="838"/>
      <c r="EF90" s="838"/>
      <c r="EG90" s="838"/>
      <c r="EH90" s="838"/>
      <c r="EI90" s="838"/>
      <c r="EJ90" s="838"/>
      <c r="EK90" s="838"/>
      <c r="EL90" s="838"/>
      <c r="EM90" s="838"/>
      <c r="EN90" s="838"/>
      <c r="EO90" s="838"/>
      <c r="EP90" s="838"/>
      <c r="EQ90" s="838"/>
      <c r="ER90" s="838"/>
      <c r="ES90" s="838"/>
      <c r="ET90" s="838"/>
      <c r="EU90" s="838"/>
      <c r="EV90" s="838"/>
      <c r="EW90" s="838"/>
      <c r="EX90" s="838"/>
      <c r="EY90" s="838"/>
      <c r="EZ90" s="838"/>
      <c r="FA90" s="838"/>
      <c r="FB90" s="838"/>
      <c r="FC90" s="838"/>
      <c r="FD90" s="838"/>
      <c r="FE90" s="838"/>
      <c r="FF90" s="838"/>
      <c r="FG90" s="838"/>
      <c r="FH90" s="838"/>
      <c r="FI90" s="838"/>
      <c r="FJ90" s="838"/>
      <c r="FK90" s="838"/>
      <c r="FL90" s="838"/>
      <c r="FM90" s="838"/>
      <c r="FN90" s="838"/>
      <c r="FO90" s="838"/>
      <c r="FP90" s="838"/>
      <c r="FQ90" s="838"/>
      <c r="FR90" s="838"/>
      <c r="FS90" s="838"/>
      <c r="FT90" s="838"/>
      <c r="FU90" s="838"/>
      <c r="FV90" s="838"/>
      <c r="FW90" s="838"/>
      <c r="FX90" s="838"/>
      <c r="FY90" s="838"/>
      <c r="FZ90" s="838"/>
      <c r="GA90" s="838"/>
      <c r="GB90" s="838"/>
    </row>
    <row r="91" spans="1:184" ht="10.9" customHeight="1" x14ac:dyDescent="0.2">
      <c r="A91" s="814"/>
      <c r="B91" s="860"/>
      <c r="C91" s="859"/>
      <c r="D91" s="859"/>
      <c r="E91" s="863"/>
      <c r="F91" s="859"/>
      <c r="G91" s="854"/>
      <c r="H91" s="861"/>
      <c r="I91" s="816"/>
      <c r="J91" s="838"/>
      <c r="K91" s="838"/>
      <c r="L91" s="838"/>
      <c r="M91" s="838"/>
      <c r="N91" s="838"/>
      <c r="O91" s="838"/>
      <c r="P91" s="838"/>
      <c r="Q91" s="838"/>
      <c r="R91" s="838"/>
      <c r="S91" s="838"/>
      <c r="T91" s="838"/>
      <c r="U91" s="838"/>
      <c r="V91" s="838"/>
      <c r="W91" s="838"/>
      <c r="X91" s="838"/>
      <c r="Y91" s="838"/>
      <c r="Z91" s="838"/>
      <c r="AA91" s="838"/>
      <c r="AB91" s="838"/>
      <c r="AC91" s="838"/>
      <c r="AD91" s="838"/>
      <c r="AE91" s="838"/>
      <c r="AF91" s="838"/>
      <c r="AG91" s="838"/>
      <c r="AH91" s="838"/>
      <c r="AI91" s="838"/>
      <c r="AJ91" s="838"/>
      <c r="AK91" s="838"/>
      <c r="AL91" s="838"/>
      <c r="AM91" s="838"/>
      <c r="AN91" s="838"/>
      <c r="AO91" s="838"/>
      <c r="AP91" s="838"/>
      <c r="AQ91" s="838"/>
      <c r="AR91" s="838"/>
      <c r="AS91" s="838"/>
      <c r="AT91" s="838"/>
      <c r="AU91" s="838"/>
      <c r="AV91" s="838"/>
      <c r="AW91" s="838"/>
      <c r="AX91" s="838"/>
      <c r="AY91" s="838"/>
      <c r="AZ91" s="838"/>
      <c r="BA91" s="838"/>
      <c r="BB91" s="838"/>
      <c r="BC91" s="838"/>
      <c r="BD91" s="838"/>
      <c r="BE91" s="838"/>
      <c r="BF91" s="838"/>
      <c r="BG91" s="838"/>
      <c r="BH91" s="838"/>
      <c r="BI91" s="838"/>
      <c r="BJ91" s="838"/>
      <c r="BK91" s="838"/>
      <c r="BL91" s="838"/>
      <c r="BM91" s="838"/>
      <c r="BN91" s="838"/>
      <c r="BO91" s="838"/>
      <c r="BP91" s="838"/>
      <c r="BQ91" s="838"/>
      <c r="BR91" s="838"/>
      <c r="BS91" s="838"/>
      <c r="BT91" s="838"/>
      <c r="BU91" s="838"/>
      <c r="BV91" s="838"/>
      <c r="BW91" s="838"/>
      <c r="BX91" s="838"/>
      <c r="BY91" s="838"/>
      <c r="BZ91" s="838"/>
      <c r="CA91" s="838"/>
      <c r="CB91" s="838"/>
      <c r="CC91" s="838"/>
      <c r="CD91" s="838"/>
      <c r="CE91" s="838"/>
      <c r="CF91" s="838"/>
      <c r="CG91" s="838"/>
      <c r="CH91" s="838"/>
      <c r="CI91" s="838"/>
      <c r="CJ91" s="838"/>
      <c r="CK91" s="838"/>
      <c r="CL91" s="838"/>
      <c r="CM91" s="838"/>
      <c r="CN91" s="838"/>
      <c r="CO91" s="838"/>
      <c r="CP91" s="838"/>
      <c r="CQ91" s="838"/>
      <c r="CR91" s="838"/>
      <c r="CS91" s="838"/>
      <c r="CT91" s="838"/>
      <c r="CU91" s="838"/>
      <c r="CV91" s="838"/>
      <c r="CW91" s="838"/>
      <c r="CX91" s="838"/>
      <c r="CY91" s="838"/>
      <c r="CZ91" s="838"/>
      <c r="DA91" s="838"/>
      <c r="DB91" s="838"/>
      <c r="DC91" s="838"/>
      <c r="DD91" s="838"/>
      <c r="DE91" s="838"/>
      <c r="DF91" s="838"/>
      <c r="DG91" s="838"/>
      <c r="DH91" s="838"/>
      <c r="DI91" s="838"/>
      <c r="DJ91" s="838"/>
      <c r="DK91" s="838"/>
      <c r="DL91" s="838"/>
      <c r="DM91" s="838"/>
      <c r="DN91" s="838"/>
      <c r="DO91" s="838"/>
      <c r="DP91" s="838"/>
      <c r="DQ91" s="838"/>
      <c r="DR91" s="838"/>
      <c r="DS91" s="838"/>
      <c r="DT91" s="838"/>
      <c r="DU91" s="838"/>
      <c r="DV91" s="838"/>
      <c r="DW91" s="838"/>
      <c r="DX91" s="838"/>
      <c r="DY91" s="838"/>
      <c r="DZ91" s="838"/>
      <c r="EA91" s="838"/>
      <c r="EB91" s="838"/>
      <c r="EC91" s="838"/>
      <c r="ED91" s="838"/>
      <c r="EE91" s="838"/>
      <c r="EF91" s="838"/>
      <c r="EG91" s="838"/>
      <c r="EH91" s="838"/>
      <c r="EI91" s="838"/>
      <c r="EJ91" s="838"/>
      <c r="EK91" s="838"/>
      <c r="EL91" s="838"/>
      <c r="EM91" s="838"/>
      <c r="EN91" s="838"/>
      <c r="EO91" s="838"/>
      <c r="EP91" s="838"/>
      <c r="EQ91" s="838"/>
      <c r="ER91" s="838"/>
      <c r="ES91" s="838"/>
      <c r="ET91" s="838"/>
      <c r="EU91" s="838"/>
      <c r="EV91" s="838"/>
      <c r="EW91" s="838"/>
      <c r="EX91" s="838"/>
      <c r="EY91" s="838"/>
      <c r="EZ91" s="838"/>
      <c r="FA91" s="838"/>
      <c r="FB91" s="838"/>
      <c r="FC91" s="838"/>
      <c r="FD91" s="838"/>
      <c r="FE91" s="838"/>
      <c r="FF91" s="838"/>
      <c r="FG91" s="838"/>
      <c r="FH91" s="838"/>
      <c r="FI91" s="838"/>
      <c r="FJ91" s="838"/>
      <c r="FK91" s="838"/>
      <c r="FL91" s="838"/>
      <c r="FM91" s="838"/>
      <c r="FN91" s="838"/>
      <c r="FO91" s="838"/>
      <c r="FP91" s="838"/>
      <c r="FQ91" s="838"/>
      <c r="FR91" s="838"/>
      <c r="FS91" s="838"/>
      <c r="FT91" s="838"/>
      <c r="FU91" s="838"/>
      <c r="FV91" s="838"/>
      <c r="FW91" s="838"/>
      <c r="FX91" s="838"/>
      <c r="FY91" s="838"/>
      <c r="FZ91" s="838"/>
      <c r="GA91" s="838"/>
      <c r="GB91" s="838"/>
    </row>
    <row r="92" spans="1:184" ht="10.9" customHeight="1" x14ac:dyDescent="0.2">
      <c r="A92" s="814"/>
      <c r="B92" s="860"/>
      <c r="C92" s="859"/>
      <c r="D92" s="859"/>
      <c r="E92" s="863"/>
      <c r="F92" s="859"/>
      <c r="G92" s="854"/>
      <c r="H92" s="861"/>
      <c r="I92" s="816"/>
      <c r="J92" s="838"/>
      <c r="K92" s="838"/>
      <c r="L92" s="838"/>
      <c r="M92" s="838"/>
      <c r="N92" s="838"/>
      <c r="O92" s="838"/>
      <c r="P92" s="838"/>
      <c r="Q92" s="838"/>
      <c r="R92" s="838"/>
      <c r="S92" s="838"/>
      <c r="T92" s="838"/>
      <c r="U92" s="838"/>
      <c r="V92" s="838"/>
      <c r="W92" s="838"/>
      <c r="X92" s="838"/>
      <c r="Y92" s="838"/>
      <c r="Z92" s="838"/>
      <c r="AA92" s="838"/>
      <c r="AB92" s="838"/>
      <c r="AC92" s="838"/>
      <c r="AD92" s="838"/>
      <c r="AE92" s="838"/>
      <c r="AF92" s="838"/>
      <c r="AG92" s="838"/>
      <c r="AH92" s="838"/>
      <c r="AI92" s="838"/>
      <c r="AJ92" s="838"/>
      <c r="AK92" s="838"/>
      <c r="AL92" s="838"/>
      <c r="AM92" s="838"/>
      <c r="AN92" s="838"/>
      <c r="AO92" s="838"/>
      <c r="AP92" s="838"/>
      <c r="AQ92" s="838"/>
      <c r="AR92" s="838"/>
      <c r="AS92" s="838"/>
      <c r="AT92" s="838"/>
      <c r="AU92" s="838"/>
      <c r="AV92" s="838"/>
      <c r="AW92" s="838"/>
      <c r="AX92" s="838"/>
      <c r="AY92" s="838"/>
      <c r="AZ92" s="838"/>
      <c r="BA92" s="838"/>
      <c r="BB92" s="838"/>
      <c r="BC92" s="838"/>
      <c r="BD92" s="838"/>
      <c r="BE92" s="838"/>
      <c r="BF92" s="838"/>
      <c r="BG92" s="838"/>
      <c r="BH92" s="838"/>
      <c r="BI92" s="838"/>
      <c r="BJ92" s="838"/>
      <c r="BK92" s="838"/>
      <c r="BL92" s="838"/>
      <c r="BM92" s="838"/>
      <c r="BN92" s="838"/>
      <c r="BO92" s="838"/>
      <c r="BP92" s="838"/>
      <c r="BQ92" s="838"/>
      <c r="BR92" s="838"/>
      <c r="BS92" s="838"/>
      <c r="BT92" s="838"/>
      <c r="BU92" s="838"/>
      <c r="BV92" s="838"/>
      <c r="BW92" s="838"/>
      <c r="BX92" s="838"/>
      <c r="BY92" s="838"/>
      <c r="BZ92" s="838"/>
      <c r="CA92" s="838"/>
      <c r="CB92" s="838"/>
      <c r="CC92" s="838"/>
      <c r="CD92" s="838"/>
      <c r="CE92" s="838"/>
      <c r="CF92" s="838"/>
      <c r="CG92" s="838"/>
      <c r="CH92" s="838"/>
      <c r="CI92" s="838"/>
      <c r="CJ92" s="838"/>
      <c r="CK92" s="838"/>
      <c r="CL92" s="838"/>
      <c r="CM92" s="838"/>
      <c r="CN92" s="838"/>
      <c r="CO92" s="838"/>
      <c r="CP92" s="838"/>
      <c r="CQ92" s="838"/>
      <c r="CR92" s="838"/>
      <c r="CS92" s="838"/>
      <c r="CT92" s="838"/>
      <c r="CU92" s="838"/>
      <c r="CV92" s="838"/>
      <c r="CW92" s="838"/>
      <c r="CX92" s="838"/>
      <c r="CY92" s="838"/>
      <c r="CZ92" s="838"/>
      <c r="DA92" s="838"/>
      <c r="DB92" s="838"/>
      <c r="DC92" s="838"/>
      <c r="DD92" s="838"/>
      <c r="DE92" s="838"/>
      <c r="DF92" s="838"/>
      <c r="DG92" s="838"/>
      <c r="DH92" s="838"/>
      <c r="DI92" s="838"/>
      <c r="DJ92" s="838"/>
      <c r="DK92" s="838"/>
      <c r="DL92" s="838"/>
      <c r="DM92" s="838"/>
      <c r="DN92" s="838"/>
      <c r="DO92" s="838"/>
      <c r="DP92" s="838"/>
      <c r="DQ92" s="838"/>
      <c r="DR92" s="838"/>
      <c r="DS92" s="838"/>
      <c r="DT92" s="838"/>
      <c r="DU92" s="838"/>
      <c r="DV92" s="838"/>
      <c r="DW92" s="838"/>
      <c r="DX92" s="838"/>
      <c r="DY92" s="838"/>
      <c r="DZ92" s="838"/>
      <c r="EA92" s="838"/>
      <c r="EB92" s="838"/>
      <c r="EC92" s="838"/>
      <c r="ED92" s="838"/>
      <c r="EE92" s="838"/>
      <c r="EF92" s="838"/>
      <c r="EG92" s="838"/>
      <c r="EH92" s="838"/>
      <c r="EI92" s="838"/>
      <c r="EJ92" s="838"/>
      <c r="EK92" s="838"/>
      <c r="EL92" s="838"/>
      <c r="EM92" s="838"/>
      <c r="EN92" s="838"/>
      <c r="EO92" s="838"/>
      <c r="EP92" s="838"/>
      <c r="EQ92" s="838"/>
      <c r="ER92" s="838"/>
      <c r="ES92" s="838"/>
      <c r="ET92" s="838"/>
      <c r="EU92" s="838"/>
      <c r="EV92" s="838"/>
      <c r="EW92" s="838"/>
      <c r="EX92" s="838"/>
      <c r="EY92" s="838"/>
      <c r="EZ92" s="838"/>
      <c r="FA92" s="838"/>
      <c r="FB92" s="838"/>
      <c r="FC92" s="838"/>
      <c r="FD92" s="838"/>
      <c r="FE92" s="838"/>
      <c r="FF92" s="838"/>
      <c r="FG92" s="838"/>
      <c r="FH92" s="838"/>
      <c r="FI92" s="838"/>
      <c r="FJ92" s="838"/>
      <c r="FK92" s="838"/>
      <c r="FL92" s="838"/>
      <c r="FM92" s="838"/>
      <c r="FN92" s="838"/>
      <c r="FO92" s="838"/>
      <c r="FP92" s="838"/>
      <c r="FQ92" s="838"/>
      <c r="FR92" s="838"/>
      <c r="FS92" s="838"/>
      <c r="FT92" s="838"/>
      <c r="FU92" s="838"/>
      <c r="FV92" s="838"/>
      <c r="FW92" s="838"/>
      <c r="FX92" s="838"/>
      <c r="FY92" s="838"/>
      <c r="FZ92" s="838"/>
      <c r="GA92" s="838"/>
      <c r="GB92" s="838"/>
    </row>
    <row r="93" spans="1:184" ht="10.9" customHeight="1" x14ac:dyDescent="0.2">
      <c r="A93" s="814"/>
      <c r="B93" s="862"/>
      <c r="C93" s="859"/>
      <c r="D93" s="859"/>
      <c r="E93" s="863"/>
      <c r="F93" s="859"/>
      <c r="G93" s="854"/>
      <c r="H93" s="861"/>
      <c r="I93" s="816"/>
      <c r="J93" s="838"/>
      <c r="K93" s="838"/>
      <c r="L93" s="838"/>
      <c r="M93" s="838"/>
      <c r="N93" s="838"/>
      <c r="O93" s="838"/>
      <c r="P93" s="838"/>
      <c r="Q93" s="838"/>
      <c r="R93" s="838"/>
      <c r="S93" s="838"/>
      <c r="T93" s="838"/>
      <c r="U93" s="838"/>
      <c r="V93" s="838"/>
      <c r="W93" s="838"/>
      <c r="X93" s="838"/>
      <c r="Y93" s="838"/>
      <c r="Z93" s="838"/>
      <c r="AA93" s="838"/>
      <c r="AB93" s="838"/>
      <c r="AC93" s="838"/>
      <c r="AD93" s="838"/>
      <c r="AE93" s="838"/>
      <c r="AF93" s="838"/>
      <c r="AG93" s="838"/>
      <c r="AH93" s="838"/>
      <c r="AI93" s="838"/>
      <c r="AJ93" s="838"/>
      <c r="AK93" s="838"/>
      <c r="AL93" s="838"/>
      <c r="AM93" s="838"/>
      <c r="AN93" s="838"/>
      <c r="AO93" s="838"/>
      <c r="AP93" s="838"/>
      <c r="AQ93" s="838"/>
      <c r="AR93" s="838"/>
      <c r="AS93" s="838"/>
      <c r="AT93" s="838"/>
      <c r="AU93" s="838"/>
      <c r="AV93" s="838"/>
      <c r="AW93" s="838"/>
      <c r="AX93" s="838"/>
      <c r="AY93" s="838"/>
      <c r="AZ93" s="838"/>
      <c r="BA93" s="838"/>
      <c r="BB93" s="838"/>
      <c r="BC93" s="838"/>
      <c r="BD93" s="838"/>
      <c r="BE93" s="838"/>
      <c r="BF93" s="838"/>
      <c r="BG93" s="838"/>
      <c r="BH93" s="838"/>
      <c r="BI93" s="838"/>
      <c r="BJ93" s="838"/>
      <c r="BK93" s="838"/>
      <c r="BL93" s="838"/>
      <c r="BM93" s="838"/>
      <c r="BN93" s="838"/>
      <c r="BO93" s="838"/>
      <c r="BP93" s="838"/>
      <c r="BQ93" s="838"/>
      <c r="BR93" s="838"/>
      <c r="BS93" s="838"/>
      <c r="BT93" s="838"/>
      <c r="BU93" s="838"/>
      <c r="BV93" s="838"/>
      <c r="BW93" s="838"/>
      <c r="BX93" s="838"/>
      <c r="BY93" s="838"/>
      <c r="BZ93" s="838"/>
      <c r="CA93" s="838"/>
      <c r="CB93" s="838"/>
      <c r="CC93" s="838"/>
      <c r="CD93" s="838"/>
      <c r="CE93" s="838"/>
      <c r="CF93" s="838"/>
      <c r="CG93" s="838"/>
      <c r="CH93" s="838"/>
      <c r="CI93" s="838"/>
      <c r="CJ93" s="838"/>
      <c r="CK93" s="838"/>
      <c r="CL93" s="838"/>
      <c r="CM93" s="838"/>
      <c r="CN93" s="838"/>
      <c r="CO93" s="838"/>
      <c r="CP93" s="838"/>
      <c r="CQ93" s="838"/>
      <c r="CR93" s="838"/>
      <c r="CS93" s="838"/>
      <c r="CT93" s="838"/>
      <c r="CU93" s="838"/>
      <c r="CV93" s="838"/>
      <c r="CW93" s="838"/>
      <c r="CX93" s="838"/>
      <c r="CY93" s="838"/>
      <c r="CZ93" s="838"/>
      <c r="DA93" s="838"/>
      <c r="DB93" s="838"/>
      <c r="DC93" s="838"/>
      <c r="DD93" s="838"/>
      <c r="DE93" s="838"/>
      <c r="DF93" s="838"/>
      <c r="DG93" s="838"/>
      <c r="DH93" s="838"/>
      <c r="DI93" s="838"/>
      <c r="DJ93" s="838"/>
      <c r="DK93" s="838"/>
      <c r="DL93" s="838"/>
      <c r="DM93" s="838"/>
      <c r="DN93" s="838"/>
      <c r="DO93" s="838"/>
      <c r="DP93" s="838"/>
      <c r="DQ93" s="838"/>
      <c r="DR93" s="838"/>
      <c r="DS93" s="838"/>
      <c r="DT93" s="838"/>
      <c r="DU93" s="838"/>
      <c r="DV93" s="838"/>
      <c r="DW93" s="838"/>
      <c r="DX93" s="838"/>
      <c r="DY93" s="838"/>
      <c r="DZ93" s="838"/>
      <c r="EA93" s="838"/>
      <c r="EB93" s="838"/>
      <c r="EC93" s="838"/>
      <c r="ED93" s="838"/>
      <c r="EE93" s="838"/>
      <c r="EF93" s="838"/>
      <c r="EG93" s="838"/>
      <c r="EH93" s="838"/>
      <c r="EI93" s="838"/>
      <c r="EJ93" s="838"/>
      <c r="EK93" s="838"/>
      <c r="EL93" s="838"/>
      <c r="EM93" s="838"/>
      <c r="EN93" s="838"/>
      <c r="EO93" s="838"/>
      <c r="EP93" s="838"/>
      <c r="EQ93" s="838"/>
      <c r="ER93" s="838"/>
      <c r="ES93" s="838"/>
      <c r="ET93" s="838"/>
      <c r="EU93" s="838"/>
      <c r="EV93" s="838"/>
      <c r="EW93" s="838"/>
      <c r="EX93" s="838"/>
      <c r="EY93" s="838"/>
      <c r="EZ93" s="838"/>
      <c r="FA93" s="838"/>
      <c r="FB93" s="838"/>
      <c r="FC93" s="838"/>
      <c r="FD93" s="838"/>
      <c r="FE93" s="838"/>
      <c r="FF93" s="838"/>
      <c r="FG93" s="838"/>
      <c r="FH93" s="838"/>
      <c r="FI93" s="838"/>
      <c r="FJ93" s="838"/>
      <c r="FK93" s="838"/>
      <c r="FL93" s="838"/>
      <c r="FM93" s="838"/>
      <c r="FN93" s="838"/>
      <c r="FO93" s="838"/>
      <c r="FP93" s="838"/>
      <c r="FQ93" s="838"/>
      <c r="FR93" s="838"/>
      <c r="FS93" s="838"/>
      <c r="FT93" s="838"/>
      <c r="FU93" s="838"/>
      <c r="FV93" s="838"/>
      <c r="FW93" s="838"/>
      <c r="FX93" s="838"/>
      <c r="FY93" s="838"/>
      <c r="FZ93" s="838"/>
      <c r="GA93" s="838"/>
      <c r="GB93" s="838"/>
    </row>
    <row r="94" spans="1:184" x14ac:dyDescent="0.2">
      <c r="A94" s="814"/>
      <c r="B94" s="862" t="s">
        <v>159</v>
      </c>
      <c r="C94" s="859"/>
      <c r="D94" s="859"/>
      <c r="E94" s="863"/>
      <c r="F94" s="859"/>
      <c r="G94" s="854"/>
      <c r="H94" s="861"/>
      <c r="I94" s="816"/>
      <c r="J94" s="838"/>
      <c r="K94" s="838"/>
      <c r="L94" s="838"/>
      <c r="M94" s="838"/>
      <c r="N94" s="838"/>
      <c r="O94" s="838"/>
      <c r="P94" s="838"/>
      <c r="Q94" s="838"/>
      <c r="R94" s="838"/>
      <c r="S94" s="838"/>
      <c r="T94" s="838"/>
      <c r="U94" s="838"/>
      <c r="V94" s="838"/>
      <c r="W94" s="838"/>
      <c r="X94" s="838"/>
      <c r="Y94" s="838"/>
      <c r="Z94" s="838"/>
      <c r="AA94" s="838"/>
      <c r="AB94" s="838"/>
      <c r="AC94" s="838"/>
      <c r="AD94" s="838"/>
      <c r="AE94" s="838"/>
      <c r="AF94" s="838"/>
      <c r="AG94" s="838"/>
      <c r="AH94" s="838"/>
      <c r="AI94" s="838"/>
      <c r="AJ94" s="838"/>
      <c r="AK94" s="838"/>
      <c r="AL94" s="838"/>
      <c r="AM94" s="838"/>
      <c r="AN94" s="838"/>
      <c r="AO94" s="838"/>
      <c r="AP94" s="838"/>
      <c r="AQ94" s="838"/>
      <c r="AR94" s="838"/>
      <c r="AS94" s="838"/>
      <c r="AT94" s="838"/>
      <c r="AU94" s="838"/>
      <c r="AV94" s="838"/>
      <c r="AW94" s="838"/>
      <c r="AX94" s="838"/>
      <c r="AY94" s="838"/>
      <c r="AZ94" s="838"/>
      <c r="BA94" s="838"/>
      <c r="BB94" s="838"/>
      <c r="BC94" s="838"/>
      <c r="BD94" s="838"/>
      <c r="BE94" s="838"/>
      <c r="BF94" s="838"/>
      <c r="BG94" s="838"/>
      <c r="BH94" s="838"/>
      <c r="BI94" s="838"/>
      <c r="BJ94" s="838"/>
      <c r="BK94" s="838"/>
      <c r="BL94" s="838"/>
      <c r="BM94" s="838"/>
      <c r="BN94" s="838"/>
      <c r="BO94" s="838"/>
      <c r="BP94" s="838"/>
      <c r="BQ94" s="838"/>
      <c r="BR94" s="838"/>
      <c r="BS94" s="838"/>
      <c r="BT94" s="838"/>
      <c r="BU94" s="838"/>
      <c r="BV94" s="838"/>
      <c r="BW94" s="838"/>
      <c r="BX94" s="838"/>
      <c r="BY94" s="838"/>
      <c r="BZ94" s="838"/>
      <c r="CA94" s="838"/>
      <c r="CB94" s="838"/>
      <c r="CC94" s="838"/>
      <c r="CD94" s="838"/>
      <c r="CE94" s="838"/>
      <c r="CF94" s="838"/>
      <c r="CG94" s="838"/>
      <c r="CH94" s="838"/>
      <c r="CI94" s="838"/>
      <c r="CJ94" s="838"/>
      <c r="CK94" s="838"/>
      <c r="CL94" s="838"/>
      <c r="CM94" s="838"/>
      <c r="CN94" s="838"/>
      <c r="CO94" s="838"/>
      <c r="CP94" s="838"/>
      <c r="CQ94" s="838"/>
      <c r="CR94" s="838"/>
      <c r="CS94" s="838"/>
      <c r="CT94" s="838"/>
      <c r="CU94" s="838"/>
      <c r="CV94" s="838"/>
      <c r="CW94" s="838"/>
      <c r="CX94" s="838"/>
      <c r="CY94" s="838"/>
      <c r="CZ94" s="838"/>
      <c r="DA94" s="838"/>
      <c r="DB94" s="838"/>
      <c r="DC94" s="838"/>
      <c r="DD94" s="838"/>
      <c r="DE94" s="838"/>
      <c r="DF94" s="838"/>
      <c r="DG94" s="838"/>
      <c r="DH94" s="838"/>
      <c r="DI94" s="838"/>
      <c r="DJ94" s="838"/>
      <c r="DK94" s="838"/>
      <c r="DL94" s="838"/>
      <c r="DM94" s="838"/>
      <c r="DN94" s="838"/>
      <c r="DO94" s="838"/>
      <c r="DP94" s="838"/>
      <c r="DQ94" s="838"/>
      <c r="DR94" s="838"/>
      <c r="DS94" s="838"/>
      <c r="DT94" s="838"/>
      <c r="DU94" s="838"/>
      <c r="DV94" s="838"/>
      <c r="DW94" s="838"/>
      <c r="DX94" s="838"/>
      <c r="DY94" s="838"/>
      <c r="DZ94" s="838"/>
      <c r="EA94" s="838"/>
      <c r="EB94" s="838"/>
      <c r="EC94" s="838"/>
      <c r="ED94" s="838"/>
      <c r="EE94" s="838"/>
      <c r="EF94" s="838"/>
      <c r="EG94" s="838"/>
      <c r="EH94" s="838"/>
      <c r="EI94" s="838"/>
      <c r="EJ94" s="838"/>
      <c r="EK94" s="838"/>
      <c r="EL94" s="838"/>
      <c r="EM94" s="838"/>
      <c r="EN94" s="838"/>
      <c r="EO94" s="838"/>
      <c r="EP94" s="838"/>
      <c r="EQ94" s="838"/>
      <c r="ER94" s="838"/>
      <c r="ES94" s="838"/>
      <c r="ET94" s="838"/>
      <c r="EU94" s="838"/>
      <c r="EV94" s="838"/>
      <c r="EW94" s="838"/>
      <c r="EX94" s="838"/>
      <c r="EY94" s="838"/>
      <c r="EZ94" s="838"/>
      <c r="FA94" s="838"/>
      <c r="FB94" s="838"/>
      <c r="FC94" s="838"/>
      <c r="FD94" s="838"/>
      <c r="FE94" s="838"/>
      <c r="FF94" s="838"/>
      <c r="FG94" s="838"/>
      <c r="FH94" s="838"/>
      <c r="FI94" s="838"/>
      <c r="FJ94" s="838"/>
      <c r="FK94" s="838"/>
      <c r="FL94" s="838"/>
      <c r="FM94" s="838"/>
      <c r="FN94" s="838"/>
      <c r="FO94" s="838"/>
      <c r="FP94" s="838"/>
      <c r="FQ94" s="838"/>
      <c r="FR94" s="838"/>
      <c r="FS94" s="838"/>
      <c r="FT94" s="838"/>
      <c r="FU94" s="838"/>
      <c r="FV94" s="838"/>
      <c r="FW94" s="838"/>
      <c r="FX94" s="838"/>
      <c r="FY94" s="838"/>
      <c r="FZ94" s="838"/>
      <c r="GA94" s="838"/>
      <c r="GB94" s="838"/>
    </row>
    <row r="95" spans="1:184" x14ac:dyDescent="0.2">
      <c r="A95" s="814"/>
      <c r="B95" s="860" t="s">
        <v>1570</v>
      </c>
      <c r="C95" s="859"/>
      <c r="D95" s="859"/>
      <c r="E95" s="863"/>
      <c r="F95" s="859"/>
      <c r="G95" s="854"/>
      <c r="H95" s="861"/>
      <c r="I95" s="816"/>
    </row>
    <row r="96" spans="1:184" x14ac:dyDescent="0.2">
      <c r="A96" s="814"/>
      <c r="B96" s="860" t="s">
        <v>1568</v>
      </c>
      <c r="C96" s="859"/>
      <c r="D96" s="859"/>
      <c r="E96" s="863"/>
      <c r="F96" s="859"/>
      <c r="G96" s="854"/>
      <c r="H96" s="861"/>
      <c r="I96" s="816"/>
    </row>
    <row r="97" spans="1:16312" ht="17.25" thickBot="1" x14ac:dyDescent="0.25">
      <c r="A97" s="814"/>
      <c r="B97" s="207"/>
      <c r="C97" s="208"/>
      <c r="D97" s="208"/>
      <c r="E97" s="84"/>
      <c r="F97" s="208"/>
      <c r="G97" s="867"/>
      <c r="H97" s="868"/>
      <c r="I97" s="816"/>
      <c r="J97" s="813"/>
      <c r="K97" s="813"/>
      <c r="L97" s="813"/>
      <c r="M97" s="813"/>
      <c r="N97" s="813"/>
      <c r="O97" s="813"/>
      <c r="P97" s="813"/>
      <c r="Q97" s="813"/>
      <c r="R97" s="813"/>
      <c r="S97" s="813"/>
      <c r="T97" s="813"/>
      <c r="U97" s="813"/>
      <c r="V97" s="813"/>
      <c r="W97" s="813"/>
      <c r="X97" s="813"/>
      <c r="Y97" s="813"/>
      <c r="Z97" s="813"/>
      <c r="AA97" s="813"/>
      <c r="AB97" s="813"/>
      <c r="AC97" s="813"/>
      <c r="AD97" s="813"/>
      <c r="AE97" s="813"/>
      <c r="AF97" s="813"/>
      <c r="AG97" s="813"/>
      <c r="AH97" s="813"/>
      <c r="AI97" s="813"/>
      <c r="AJ97" s="813"/>
      <c r="AK97" s="813"/>
      <c r="AL97" s="813"/>
      <c r="AM97" s="813"/>
      <c r="AN97" s="813"/>
      <c r="AO97" s="813"/>
      <c r="AP97" s="813"/>
      <c r="AQ97" s="813"/>
      <c r="AR97" s="813"/>
      <c r="AS97" s="813"/>
      <c r="AT97" s="813"/>
      <c r="AU97" s="813"/>
      <c r="AV97" s="813"/>
      <c r="AW97" s="813"/>
      <c r="AX97" s="813"/>
      <c r="AY97" s="813"/>
      <c r="AZ97" s="813"/>
      <c r="BA97" s="813"/>
      <c r="BB97" s="813"/>
      <c r="BC97" s="813"/>
      <c r="BD97" s="813"/>
      <c r="BE97" s="813"/>
      <c r="BF97" s="813"/>
      <c r="BG97" s="813"/>
      <c r="BH97" s="813"/>
      <c r="BI97" s="813"/>
      <c r="BJ97" s="813"/>
      <c r="BK97" s="813"/>
      <c r="BL97" s="813"/>
      <c r="BM97" s="813"/>
      <c r="BN97" s="813"/>
      <c r="BO97" s="813"/>
      <c r="BP97" s="813"/>
      <c r="BQ97" s="813"/>
      <c r="BR97" s="813"/>
      <c r="BS97" s="813"/>
      <c r="BT97" s="813"/>
      <c r="BU97" s="813"/>
      <c r="BV97" s="813"/>
      <c r="BW97" s="813"/>
      <c r="BX97" s="813"/>
      <c r="BY97" s="813"/>
      <c r="BZ97" s="813"/>
      <c r="CA97" s="813"/>
      <c r="CB97" s="813"/>
      <c r="CC97" s="813"/>
      <c r="CD97" s="813"/>
      <c r="CE97" s="813"/>
      <c r="CF97" s="813"/>
      <c r="CG97" s="813"/>
      <c r="CH97" s="813"/>
      <c r="CI97" s="813"/>
      <c r="CJ97" s="813"/>
      <c r="CK97" s="813"/>
      <c r="CL97" s="813"/>
      <c r="CM97" s="813"/>
      <c r="CN97" s="813"/>
      <c r="CO97" s="813"/>
      <c r="CP97" s="813"/>
      <c r="CQ97" s="813"/>
      <c r="CR97" s="813"/>
      <c r="CS97" s="813"/>
      <c r="CT97" s="813"/>
      <c r="CU97" s="813"/>
      <c r="CV97" s="813"/>
      <c r="CW97" s="813"/>
      <c r="CX97" s="813"/>
      <c r="CY97" s="813"/>
      <c r="CZ97" s="813"/>
      <c r="DA97" s="813"/>
      <c r="DB97" s="813"/>
      <c r="DC97" s="813"/>
      <c r="DD97" s="813"/>
      <c r="DE97" s="813"/>
      <c r="DF97" s="813"/>
      <c r="DG97" s="813"/>
      <c r="DH97" s="813"/>
      <c r="DI97" s="813"/>
      <c r="DJ97" s="813"/>
      <c r="DK97" s="813"/>
      <c r="DL97" s="813"/>
      <c r="DM97" s="813"/>
      <c r="DN97" s="813"/>
      <c r="DO97" s="813"/>
      <c r="DP97" s="813"/>
      <c r="DQ97" s="813"/>
      <c r="DR97" s="813"/>
      <c r="DS97" s="813"/>
      <c r="DT97" s="813"/>
      <c r="DU97" s="813"/>
      <c r="DV97" s="813"/>
      <c r="DW97" s="813"/>
      <c r="DX97" s="813"/>
      <c r="DY97" s="813"/>
      <c r="DZ97" s="813"/>
      <c r="EA97" s="813"/>
      <c r="EB97" s="813"/>
      <c r="EC97" s="813"/>
      <c r="ED97" s="813"/>
      <c r="EE97" s="813"/>
      <c r="EF97" s="813"/>
      <c r="EG97" s="813"/>
      <c r="EH97" s="813"/>
      <c r="EI97" s="813"/>
      <c r="EJ97" s="813"/>
      <c r="EK97" s="813"/>
      <c r="EL97" s="813"/>
      <c r="EM97" s="813"/>
      <c r="EN97" s="813"/>
      <c r="EO97" s="813"/>
      <c r="EP97" s="813"/>
      <c r="EQ97" s="813"/>
      <c r="ER97" s="813"/>
      <c r="ES97" s="813"/>
      <c r="ET97" s="813"/>
      <c r="EU97" s="813"/>
      <c r="EV97" s="813"/>
      <c r="EW97" s="813"/>
      <c r="EX97" s="813"/>
      <c r="EY97" s="813"/>
      <c r="EZ97" s="813"/>
      <c r="FA97" s="813"/>
      <c r="FB97" s="813"/>
      <c r="FC97" s="813"/>
      <c r="FD97" s="813"/>
      <c r="FE97" s="813"/>
      <c r="FF97" s="813"/>
      <c r="FG97" s="813"/>
      <c r="FH97" s="813"/>
      <c r="FI97" s="813"/>
      <c r="FJ97" s="813"/>
      <c r="FK97" s="813"/>
      <c r="FL97" s="813"/>
      <c r="FM97" s="813"/>
      <c r="FN97" s="813"/>
      <c r="FO97" s="813"/>
      <c r="FP97" s="813"/>
      <c r="FQ97" s="813"/>
      <c r="FR97" s="813"/>
      <c r="FS97" s="813"/>
      <c r="FT97" s="813"/>
      <c r="FU97" s="813"/>
      <c r="FV97" s="813"/>
      <c r="FW97" s="813"/>
      <c r="FX97" s="813"/>
      <c r="FY97" s="813"/>
      <c r="FZ97" s="813"/>
      <c r="GA97" s="813"/>
      <c r="GB97" s="813"/>
    </row>
    <row r="98" spans="1:16312" ht="17.25" thickBot="1" x14ac:dyDescent="0.25">
      <c r="I98" s="839"/>
    </row>
    <row r="99" spans="1:16312" ht="6.6" customHeight="1" x14ac:dyDescent="0.2">
      <c r="B99" s="878"/>
      <c r="C99" s="808"/>
      <c r="D99" s="808"/>
      <c r="E99" s="809"/>
      <c r="F99" s="810"/>
      <c r="G99" s="810"/>
      <c r="H99" s="811"/>
      <c r="I99" s="811"/>
    </row>
    <row r="100" spans="1:16312" ht="15" customHeight="1" x14ac:dyDescent="0.2">
      <c r="B100" s="1128" t="s">
        <v>1571</v>
      </c>
      <c r="C100" s="1129"/>
      <c r="D100" s="1129"/>
      <c r="E100" s="1129"/>
      <c r="F100" s="1129"/>
      <c r="G100" s="1129"/>
      <c r="H100" s="1130"/>
      <c r="I100" s="816"/>
    </row>
    <row r="101" spans="1:16312" ht="37.15" customHeight="1" x14ac:dyDescent="0.2">
      <c r="B101" s="1124" t="s">
        <v>1793</v>
      </c>
      <c r="C101" s="1125"/>
      <c r="D101" s="1125"/>
      <c r="E101" s="1125"/>
      <c r="F101" s="1125"/>
      <c r="G101" s="1125"/>
      <c r="H101" s="1126"/>
      <c r="I101" s="816"/>
    </row>
    <row r="102" spans="1:16312" ht="31.15" customHeight="1" x14ac:dyDescent="0.2">
      <c r="B102" s="1128" t="s">
        <v>1572</v>
      </c>
      <c r="C102" s="1129"/>
      <c r="D102" s="1129"/>
      <c r="E102" s="1129"/>
      <c r="F102" s="1129"/>
      <c r="G102" s="1129"/>
      <c r="H102" s="1130"/>
      <c r="I102" s="816"/>
    </row>
    <row r="103" spans="1:16312" ht="37.9" customHeight="1" x14ac:dyDescent="0.2">
      <c r="B103" s="1128" t="s">
        <v>1573</v>
      </c>
      <c r="C103" s="1129"/>
      <c r="D103" s="1129"/>
      <c r="E103" s="1129"/>
      <c r="F103" s="1129"/>
      <c r="G103" s="1129"/>
      <c r="H103" s="1130"/>
      <c r="I103" s="816"/>
    </row>
    <row r="104" spans="1:16312" ht="22.15" customHeight="1" x14ac:dyDescent="0.2">
      <c r="B104" s="1124" t="s">
        <v>1794</v>
      </c>
      <c r="C104" s="1125"/>
      <c r="D104" s="1125"/>
      <c r="E104" s="1125"/>
      <c r="F104" s="1125"/>
      <c r="G104" s="1125"/>
      <c r="H104" s="1126"/>
      <c r="I104" s="816"/>
    </row>
    <row r="105" spans="1:16312" s="812" customFormat="1" ht="57" customHeight="1" x14ac:dyDescent="0.2">
      <c r="B105" s="1128" t="s">
        <v>1574</v>
      </c>
      <c r="C105" s="1129"/>
      <c r="D105" s="1129"/>
      <c r="E105" s="1129"/>
      <c r="F105" s="1129"/>
      <c r="G105" s="1129"/>
      <c r="H105" s="1130"/>
      <c r="I105" s="816"/>
      <c r="GC105" s="813"/>
      <c r="GD105" s="813"/>
      <c r="GE105" s="813"/>
      <c r="GF105" s="813"/>
      <c r="GG105" s="813"/>
      <c r="GH105" s="813"/>
      <c r="GI105" s="813"/>
      <c r="GJ105" s="813"/>
      <c r="GK105" s="813"/>
      <c r="GL105" s="813"/>
      <c r="GM105" s="813"/>
      <c r="GN105" s="813"/>
      <c r="GO105" s="813"/>
      <c r="GP105" s="813"/>
      <c r="GQ105" s="813"/>
      <c r="GR105" s="813"/>
      <c r="GS105" s="813"/>
      <c r="GT105" s="813"/>
      <c r="GU105" s="813"/>
      <c r="GV105" s="813"/>
      <c r="GW105" s="813"/>
      <c r="GX105" s="813"/>
      <c r="GY105" s="813"/>
      <c r="GZ105" s="813"/>
      <c r="HA105" s="813"/>
      <c r="HB105" s="813"/>
      <c r="HC105" s="813"/>
      <c r="HD105" s="813"/>
      <c r="HE105" s="813"/>
      <c r="HF105" s="813"/>
      <c r="HG105" s="813"/>
      <c r="HH105" s="813"/>
      <c r="HI105" s="813"/>
      <c r="HJ105" s="813"/>
      <c r="HK105" s="813"/>
      <c r="HL105" s="813"/>
      <c r="HM105" s="813"/>
      <c r="HN105" s="813"/>
      <c r="HO105" s="813"/>
      <c r="HP105" s="813"/>
      <c r="HQ105" s="813"/>
      <c r="HR105" s="813"/>
      <c r="HS105" s="813"/>
      <c r="HT105" s="813"/>
      <c r="HU105" s="813"/>
      <c r="HV105" s="813"/>
      <c r="HW105" s="813"/>
      <c r="HX105" s="813"/>
      <c r="HY105" s="813"/>
      <c r="HZ105" s="813"/>
      <c r="IA105" s="813"/>
      <c r="IB105" s="813"/>
      <c r="IC105" s="813"/>
      <c r="ID105" s="813"/>
      <c r="IE105" s="813"/>
      <c r="IF105" s="813"/>
      <c r="IG105" s="813"/>
      <c r="IH105" s="813"/>
      <c r="II105" s="813"/>
      <c r="IJ105" s="813"/>
      <c r="IK105" s="813"/>
      <c r="IL105" s="813"/>
      <c r="IM105" s="813"/>
      <c r="IN105" s="813"/>
      <c r="IO105" s="813"/>
      <c r="IP105" s="813"/>
      <c r="IQ105" s="813"/>
      <c r="IR105" s="813"/>
      <c r="IS105" s="813"/>
      <c r="IT105" s="813"/>
      <c r="IU105" s="813"/>
      <c r="IV105" s="813"/>
      <c r="IW105" s="813"/>
      <c r="IX105" s="813"/>
      <c r="IY105" s="813"/>
      <c r="IZ105" s="813"/>
      <c r="JA105" s="813"/>
      <c r="JB105" s="813"/>
      <c r="JC105" s="813"/>
      <c r="JD105" s="813"/>
      <c r="JE105" s="813"/>
      <c r="JF105" s="813"/>
      <c r="JG105" s="813"/>
      <c r="JH105" s="813"/>
      <c r="JI105" s="813"/>
      <c r="JJ105" s="813"/>
      <c r="JK105" s="813"/>
      <c r="JL105" s="813"/>
      <c r="JM105" s="813"/>
      <c r="JN105" s="813"/>
      <c r="JO105" s="813"/>
      <c r="JP105" s="813"/>
      <c r="JQ105" s="813"/>
      <c r="JR105" s="813"/>
      <c r="JS105" s="813"/>
      <c r="JT105" s="813"/>
      <c r="JU105" s="813"/>
      <c r="JV105" s="813"/>
      <c r="JW105" s="813"/>
      <c r="JX105" s="813"/>
      <c r="JY105" s="813"/>
      <c r="JZ105" s="813"/>
      <c r="KA105" s="813"/>
      <c r="KB105" s="813"/>
      <c r="KC105" s="813"/>
      <c r="KD105" s="813"/>
      <c r="KE105" s="813"/>
      <c r="KF105" s="813"/>
      <c r="KG105" s="813"/>
      <c r="KH105" s="813"/>
      <c r="KI105" s="813"/>
      <c r="KJ105" s="813"/>
      <c r="KK105" s="813"/>
      <c r="KL105" s="813"/>
      <c r="KM105" s="813"/>
      <c r="KN105" s="813"/>
      <c r="KO105" s="813"/>
      <c r="KP105" s="813"/>
      <c r="KQ105" s="813"/>
      <c r="KR105" s="813"/>
      <c r="KS105" s="813"/>
      <c r="KT105" s="813"/>
      <c r="KU105" s="813"/>
      <c r="KV105" s="813"/>
      <c r="KW105" s="813"/>
      <c r="KX105" s="813"/>
      <c r="KY105" s="813"/>
      <c r="KZ105" s="813"/>
      <c r="LA105" s="813"/>
      <c r="LB105" s="813"/>
      <c r="LC105" s="813"/>
      <c r="LD105" s="813"/>
      <c r="LE105" s="813"/>
      <c r="LF105" s="813"/>
      <c r="LG105" s="813"/>
      <c r="LH105" s="813"/>
      <c r="LI105" s="813"/>
      <c r="LJ105" s="813"/>
      <c r="LK105" s="813"/>
      <c r="LL105" s="813"/>
      <c r="LM105" s="813"/>
      <c r="LN105" s="813"/>
      <c r="LO105" s="813"/>
      <c r="LP105" s="813"/>
      <c r="LQ105" s="813"/>
      <c r="LR105" s="813"/>
      <c r="LS105" s="813"/>
      <c r="LT105" s="813"/>
      <c r="LU105" s="813"/>
      <c r="LV105" s="813"/>
      <c r="LW105" s="813"/>
      <c r="LX105" s="813"/>
      <c r="LY105" s="813"/>
      <c r="LZ105" s="813"/>
      <c r="MA105" s="813"/>
      <c r="MB105" s="813"/>
      <c r="MC105" s="813"/>
      <c r="MD105" s="813"/>
      <c r="ME105" s="813"/>
      <c r="MF105" s="813"/>
      <c r="MG105" s="813"/>
      <c r="MH105" s="813"/>
      <c r="MI105" s="813"/>
      <c r="MJ105" s="813"/>
      <c r="MK105" s="813"/>
      <c r="ML105" s="813"/>
      <c r="MM105" s="813"/>
      <c r="MN105" s="813"/>
      <c r="MO105" s="813"/>
      <c r="MP105" s="813"/>
      <c r="MQ105" s="813"/>
      <c r="MR105" s="813"/>
      <c r="MS105" s="813"/>
      <c r="MT105" s="813"/>
      <c r="MU105" s="813"/>
      <c r="MV105" s="813"/>
      <c r="MW105" s="813"/>
      <c r="MX105" s="813"/>
      <c r="MY105" s="813"/>
      <c r="MZ105" s="813"/>
      <c r="NA105" s="813"/>
      <c r="NB105" s="813"/>
      <c r="NC105" s="813"/>
      <c r="ND105" s="813"/>
      <c r="NE105" s="813"/>
      <c r="NF105" s="813"/>
      <c r="NG105" s="813"/>
      <c r="NH105" s="813"/>
      <c r="NI105" s="813"/>
      <c r="NJ105" s="813"/>
      <c r="NK105" s="813"/>
      <c r="NL105" s="813"/>
      <c r="NM105" s="813"/>
      <c r="NN105" s="813"/>
      <c r="NO105" s="813"/>
      <c r="NP105" s="813"/>
      <c r="NQ105" s="813"/>
      <c r="NR105" s="813"/>
      <c r="NS105" s="813"/>
      <c r="NT105" s="813"/>
      <c r="NU105" s="813"/>
      <c r="NV105" s="813"/>
      <c r="NW105" s="813"/>
      <c r="NX105" s="813"/>
      <c r="NY105" s="813"/>
      <c r="NZ105" s="813"/>
      <c r="OA105" s="813"/>
      <c r="OB105" s="813"/>
      <c r="OC105" s="813"/>
      <c r="OD105" s="813"/>
      <c r="OE105" s="813"/>
      <c r="OF105" s="813"/>
      <c r="OG105" s="813"/>
      <c r="OH105" s="813"/>
      <c r="OI105" s="813"/>
      <c r="OJ105" s="813"/>
      <c r="OK105" s="813"/>
      <c r="OL105" s="813"/>
      <c r="OM105" s="813"/>
      <c r="ON105" s="813"/>
      <c r="OO105" s="813"/>
      <c r="OP105" s="813"/>
      <c r="OQ105" s="813"/>
      <c r="OR105" s="813"/>
      <c r="OS105" s="813"/>
      <c r="OT105" s="813"/>
      <c r="OU105" s="813"/>
      <c r="OV105" s="813"/>
      <c r="OW105" s="813"/>
      <c r="OX105" s="813"/>
      <c r="OY105" s="813"/>
      <c r="OZ105" s="813"/>
      <c r="PA105" s="813"/>
      <c r="PB105" s="813"/>
      <c r="PC105" s="813"/>
      <c r="PD105" s="813"/>
      <c r="PE105" s="813"/>
      <c r="PF105" s="813"/>
      <c r="PG105" s="813"/>
      <c r="PH105" s="813"/>
      <c r="PI105" s="813"/>
      <c r="PJ105" s="813"/>
      <c r="PK105" s="813"/>
      <c r="PL105" s="813"/>
      <c r="PM105" s="813"/>
      <c r="PN105" s="813"/>
      <c r="PO105" s="813"/>
      <c r="PP105" s="813"/>
      <c r="PQ105" s="813"/>
      <c r="PR105" s="813"/>
      <c r="PS105" s="813"/>
      <c r="PT105" s="813"/>
      <c r="PU105" s="813"/>
      <c r="PV105" s="813"/>
      <c r="PW105" s="813"/>
      <c r="PX105" s="813"/>
      <c r="PY105" s="813"/>
      <c r="PZ105" s="813"/>
      <c r="QA105" s="813"/>
      <c r="QB105" s="813"/>
      <c r="QC105" s="813"/>
      <c r="QD105" s="813"/>
      <c r="QE105" s="813"/>
      <c r="QF105" s="813"/>
      <c r="QG105" s="813"/>
      <c r="QH105" s="813"/>
      <c r="QI105" s="813"/>
      <c r="QJ105" s="813"/>
      <c r="QK105" s="813"/>
      <c r="QL105" s="813"/>
      <c r="QM105" s="813"/>
      <c r="QN105" s="813"/>
      <c r="QO105" s="813"/>
      <c r="QP105" s="813"/>
      <c r="QQ105" s="813"/>
      <c r="QR105" s="813"/>
      <c r="QS105" s="813"/>
      <c r="QT105" s="813"/>
      <c r="QU105" s="813"/>
      <c r="QV105" s="813"/>
      <c r="QW105" s="813"/>
      <c r="QX105" s="813"/>
      <c r="QY105" s="813"/>
      <c r="QZ105" s="813"/>
      <c r="RA105" s="813"/>
      <c r="RB105" s="813"/>
      <c r="RC105" s="813"/>
      <c r="RD105" s="813"/>
      <c r="RE105" s="813"/>
      <c r="RF105" s="813"/>
      <c r="RG105" s="813"/>
      <c r="RH105" s="813"/>
      <c r="RI105" s="813"/>
      <c r="RJ105" s="813"/>
      <c r="RK105" s="813"/>
      <c r="RL105" s="813"/>
      <c r="RM105" s="813"/>
      <c r="RN105" s="813"/>
      <c r="RO105" s="813"/>
      <c r="RP105" s="813"/>
      <c r="RQ105" s="813"/>
      <c r="RR105" s="813"/>
      <c r="RS105" s="813"/>
      <c r="RT105" s="813"/>
      <c r="RU105" s="813"/>
      <c r="RV105" s="813"/>
      <c r="RW105" s="813"/>
      <c r="RX105" s="813"/>
      <c r="RY105" s="813"/>
      <c r="RZ105" s="813"/>
      <c r="SA105" s="813"/>
      <c r="SB105" s="813"/>
      <c r="SC105" s="813"/>
      <c r="SD105" s="813"/>
      <c r="SE105" s="813"/>
      <c r="SF105" s="813"/>
      <c r="SG105" s="813"/>
      <c r="SH105" s="813"/>
      <c r="SI105" s="813"/>
      <c r="SJ105" s="813"/>
      <c r="SK105" s="813"/>
      <c r="SL105" s="813"/>
      <c r="SM105" s="813"/>
      <c r="SN105" s="813"/>
      <c r="SO105" s="813"/>
      <c r="SP105" s="813"/>
      <c r="SQ105" s="813"/>
      <c r="SR105" s="813"/>
      <c r="SS105" s="813"/>
      <c r="ST105" s="813"/>
      <c r="SU105" s="813"/>
      <c r="SV105" s="813"/>
      <c r="SW105" s="813"/>
      <c r="SX105" s="813"/>
      <c r="SY105" s="813"/>
      <c r="SZ105" s="813"/>
      <c r="TA105" s="813"/>
      <c r="TB105" s="813"/>
      <c r="TC105" s="813"/>
      <c r="TD105" s="813"/>
      <c r="TE105" s="813"/>
      <c r="TF105" s="813"/>
      <c r="TG105" s="813"/>
      <c r="TH105" s="813"/>
      <c r="TI105" s="813"/>
      <c r="TJ105" s="813"/>
      <c r="TK105" s="813"/>
      <c r="TL105" s="813"/>
      <c r="TM105" s="813"/>
      <c r="TN105" s="813"/>
      <c r="TO105" s="813"/>
      <c r="TP105" s="813"/>
      <c r="TQ105" s="813"/>
      <c r="TR105" s="813"/>
      <c r="TS105" s="813"/>
      <c r="TT105" s="813"/>
      <c r="TU105" s="813"/>
      <c r="TV105" s="813"/>
      <c r="TW105" s="813"/>
      <c r="TX105" s="813"/>
      <c r="TY105" s="813"/>
      <c r="TZ105" s="813"/>
      <c r="UA105" s="813"/>
      <c r="UB105" s="813"/>
      <c r="UC105" s="813"/>
      <c r="UD105" s="813"/>
      <c r="UE105" s="813"/>
      <c r="UF105" s="813"/>
      <c r="UG105" s="813"/>
      <c r="UH105" s="813"/>
      <c r="UI105" s="813"/>
      <c r="UJ105" s="813"/>
      <c r="UK105" s="813"/>
      <c r="UL105" s="813"/>
      <c r="UM105" s="813"/>
      <c r="UN105" s="813"/>
      <c r="UO105" s="813"/>
      <c r="UP105" s="813"/>
      <c r="UQ105" s="813"/>
      <c r="UR105" s="813"/>
      <c r="US105" s="813"/>
      <c r="UT105" s="813"/>
      <c r="UU105" s="813"/>
      <c r="UV105" s="813"/>
      <c r="UW105" s="813"/>
      <c r="UX105" s="813"/>
      <c r="UY105" s="813"/>
      <c r="UZ105" s="813"/>
      <c r="VA105" s="813"/>
      <c r="VB105" s="813"/>
      <c r="VC105" s="813"/>
      <c r="VD105" s="813"/>
      <c r="VE105" s="813"/>
      <c r="VF105" s="813"/>
      <c r="VG105" s="813"/>
      <c r="VH105" s="813"/>
      <c r="VI105" s="813"/>
      <c r="VJ105" s="813"/>
      <c r="VK105" s="813"/>
      <c r="VL105" s="813"/>
      <c r="VM105" s="813"/>
      <c r="VN105" s="813"/>
      <c r="VO105" s="813"/>
      <c r="VP105" s="813"/>
      <c r="VQ105" s="813"/>
      <c r="VR105" s="813"/>
      <c r="VS105" s="813"/>
      <c r="VT105" s="813"/>
      <c r="VU105" s="813"/>
      <c r="VV105" s="813"/>
      <c r="VW105" s="813"/>
      <c r="VX105" s="813"/>
      <c r="VY105" s="813"/>
      <c r="VZ105" s="813"/>
      <c r="WA105" s="813"/>
      <c r="WB105" s="813"/>
      <c r="WC105" s="813"/>
      <c r="WD105" s="813"/>
      <c r="WE105" s="813"/>
      <c r="WF105" s="813"/>
      <c r="WG105" s="813"/>
      <c r="WH105" s="813"/>
      <c r="WI105" s="813"/>
      <c r="WJ105" s="813"/>
      <c r="WK105" s="813"/>
      <c r="WL105" s="813"/>
      <c r="WM105" s="813"/>
      <c r="WN105" s="813"/>
      <c r="WO105" s="813"/>
      <c r="WP105" s="813"/>
      <c r="WQ105" s="813"/>
      <c r="WR105" s="813"/>
      <c r="WS105" s="813"/>
      <c r="WT105" s="813"/>
      <c r="WU105" s="813"/>
      <c r="WV105" s="813"/>
      <c r="WW105" s="813"/>
      <c r="WX105" s="813"/>
      <c r="WY105" s="813"/>
      <c r="WZ105" s="813"/>
      <c r="XA105" s="813"/>
      <c r="XB105" s="813"/>
      <c r="XC105" s="813"/>
      <c r="XD105" s="813"/>
      <c r="XE105" s="813"/>
      <c r="XF105" s="813"/>
      <c r="XG105" s="813"/>
      <c r="XH105" s="813"/>
      <c r="XI105" s="813"/>
      <c r="XJ105" s="813"/>
      <c r="XK105" s="813"/>
      <c r="XL105" s="813"/>
      <c r="XM105" s="813"/>
      <c r="XN105" s="813"/>
      <c r="XO105" s="813"/>
      <c r="XP105" s="813"/>
      <c r="XQ105" s="813"/>
      <c r="XR105" s="813"/>
      <c r="XS105" s="813"/>
      <c r="XT105" s="813"/>
      <c r="XU105" s="813"/>
      <c r="XV105" s="813"/>
      <c r="XW105" s="813"/>
      <c r="XX105" s="813"/>
      <c r="XY105" s="813"/>
      <c r="XZ105" s="813"/>
      <c r="YA105" s="813"/>
      <c r="YB105" s="813"/>
      <c r="YC105" s="813"/>
      <c r="YD105" s="813"/>
      <c r="YE105" s="813"/>
      <c r="YF105" s="813"/>
      <c r="YG105" s="813"/>
      <c r="YH105" s="813"/>
      <c r="YI105" s="813"/>
      <c r="YJ105" s="813"/>
      <c r="YK105" s="813"/>
      <c r="YL105" s="813"/>
      <c r="YM105" s="813"/>
      <c r="YN105" s="813"/>
      <c r="YO105" s="813"/>
      <c r="YP105" s="813"/>
      <c r="YQ105" s="813"/>
      <c r="YR105" s="813"/>
      <c r="YS105" s="813"/>
      <c r="YT105" s="813"/>
      <c r="YU105" s="813"/>
      <c r="YV105" s="813"/>
      <c r="YW105" s="813"/>
      <c r="YX105" s="813"/>
      <c r="YY105" s="813"/>
      <c r="YZ105" s="813"/>
      <c r="ZA105" s="813"/>
      <c r="ZB105" s="813"/>
      <c r="ZC105" s="813"/>
      <c r="ZD105" s="813"/>
      <c r="ZE105" s="813"/>
      <c r="ZF105" s="813"/>
      <c r="ZG105" s="813"/>
      <c r="ZH105" s="813"/>
      <c r="ZI105" s="813"/>
      <c r="ZJ105" s="813"/>
      <c r="ZK105" s="813"/>
      <c r="ZL105" s="813"/>
      <c r="ZM105" s="813"/>
      <c r="ZN105" s="813"/>
      <c r="ZO105" s="813"/>
      <c r="ZP105" s="813"/>
      <c r="ZQ105" s="813"/>
      <c r="ZR105" s="813"/>
      <c r="ZS105" s="813"/>
      <c r="ZT105" s="813"/>
      <c r="ZU105" s="813"/>
      <c r="ZV105" s="813"/>
      <c r="ZW105" s="813"/>
      <c r="ZX105" s="813"/>
      <c r="ZY105" s="813"/>
      <c r="ZZ105" s="813"/>
      <c r="AAA105" s="813"/>
      <c r="AAB105" s="813"/>
      <c r="AAC105" s="813"/>
      <c r="AAD105" s="813"/>
      <c r="AAE105" s="813"/>
      <c r="AAF105" s="813"/>
      <c r="AAG105" s="813"/>
      <c r="AAH105" s="813"/>
      <c r="AAI105" s="813"/>
      <c r="AAJ105" s="813"/>
      <c r="AAK105" s="813"/>
      <c r="AAL105" s="813"/>
      <c r="AAM105" s="813"/>
      <c r="AAN105" s="813"/>
      <c r="AAO105" s="813"/>
      <c r="AAP105" s="813"/>
      <c r="AAQ105" s="813"/>
      <c r="AAR105" s="813"/>
      <c r="AAS105" s="813"/>
      <c r="AAT105" s="813"/>
      <c r="AAU105" s="813"/>
      <c r="AAV105" s="813"/>
      <c r="AAW105" s="813"/>
      <c r="AAX105" s="813"/>
      <c r="AAY105" s="813"/>
      <c r="AAZ105" s="813"/>
      <c r="ABA105" s="813"/>
      <c r="ABB105" s="813"/>
      <c r="ABC105" s="813"/>
      <c r="ABD105" s="813"/>
      <c r="ABE105" s="813"/>
      <c r="ABF105" s="813"/>
      <c r="ABG105" s="813"/>
      <c r="ABH105" s="813"/>
      <c r="ABI105" s="813"/>
      <c r="ABJ105" s="813"/>
      <c r="ABK105" s="813"/>
      <c r="ABL105" s="813"/>
      <c r="ABM105" s="813"/>
      <c r="ABN105" s="813"/>
      <c r="ABO105" s="813"/>
      <c r="ABP105" s="813"/>
      <c r="ABQ105" s="813"/>
      <c r="ABR105" s="813"/>
      <c r="ABS105" s="813"/>
      <c r="ABT105" s="813"/>
      <c r="ABU105" s="813"/>
      <c r="ABV105" s="813"/>
      <c r="ABW105" s="813"/>
      <c r="ABX105" s="813"/>
      <c r="ABY105" s="813"/>
      <c r="ABZ105" s="813"/>
      <c r="ACA105" s="813"/>
      <c r="ACB105" s="813"/>
      <c r="ACC105" s="813"/>
      <c r="ACD105" s="813"/>
      <c r="ACE105" s="813"/>
      <c r="ACF105" s="813"/>
      <c r="ACG105" s="813"/>
      <c r="ACH105" s="813"/>
      <c r="ACI105" s="813"/>
      <c r="ACJ105" s="813"/>
      <c r="ACK105" s="813"/>
      <c r="ACL105" s="813"/>
      <c r="ACM105" s="813"/>
      <c r="ACN105" s="813"/>
      <c r="ACO105" s="813"/>
      <c r="ACP105" s="813"/>
      <c r="ACQ105" s="813"/>
      <c r="ACR105" s="813"/>
      <c r="ACS105" s="813"/>
      <c r="ACT105" s="813"/>
      <c r="ACU105" s="813"/>
      <c r="ACV105" s="813"/>
      <c r="ACW105" s="813"/>
      <c r="ACX105" s="813"/>
      <c r="ACY105" s="813"/>
      <c r="ACZ105" s="813"/>
      <c r="ADA105" s="813"/>
      <c r="ADB105" s="813"/>
      <c r="ADC105" s="813"/>
      <c r="ADD105" s="813"/>
      <c r="ADE105" s="813"/>
      <c r="ADF105" s="813"/>
      <c r="ADG105" s="813"/>
      <c r="ADH105" s="813"/>
      <c r="ADI105" s="813"/>
      <c r="ADJ105" s="813"/>
      <c r="ADK105" s="813"/>
      <c r="ADL105" s="813"/>
      <c r="ADM105" s="813"/>
      <c r="ADN105" s="813"/>
      <c r="ADO105" s="813"/>
      <c r="ADP105" s="813"/>
      <c r="ADQ105" s="813"/>
      <c r="ADR105" s="813"/>
      <c r="ADS105" s="813"/>
      <c r="ADT105" s="813"/>
      <c r="ADU105" s="813"/>
      <c r="ADV105" s="813"/>
      <c r="ADW105" s="813"/>
      <c r="ADX105" s="813"/>
      <c r="ADY105" s="813"/>
      <c r="ADZ105" s="813"/>
      <c r="AEA105" s="813"/>
      <c r="AEB105" s="813"/>
      <c r="AEC105" s="813"/>
      <c r="AED105" s="813"/>
      <c r="AEE105" s="813"/>
      <c r="AEF105" s="813"/>
      <c r="AEG105" s="813"/>
      <c r="AEH105" s="813"/>
      <c r="AEI105" s="813"/>
      <c r="AEJ105" s="813"/>
      <c r="AEK105" s="813"/>
      <c r="AEL105" s="813"/>
      <c r="AEM105" s="813"/>
      <c r="AEN105" s="813"/>
      <c r="AEO105" s="813"/>
      <c r="AEP105" s="813"/>
      <c r="AEQ105" s="813"/>
      <c r="AER105" s="813"/>
      <c r="AES105" s="813"/>
      <c r="AET105" s="813"/>
      <c r="AEU105" s="813"/>
      <c r="AEV105" s="813"/>
      <c r="AEW105" s="813"/>
      <c r="AEX105" s="813"/>
      <c r="AEY105" s="813"/>
      <c r="AEZ105" s="813"/>
      <c r="AFA105" s="813"/>
      <c r="AFB105" s="813"/>
      <c r="AFC105" s="813"/>
      <c r="AFD105" s="813"/>
      <c r="AFE105" s="813"/>
      <c r="AFF105" s="813"/>
      <c r="AFG105" s="813"/>
      <c r="AFH105" s="813"/>
      <c r="AFI105" s="813"/>
      <c r="AFJ105" s="813"/>
      <c r="AFK105" s="813"/>
      <c r="AFL105" s="813"/>
      <c r="AFM105" s="813"/>
      <c r="AFN105" s="813"/>
      <c r="AFO105" s="813"/>
      <c r="AFP105" s="813"/>
      <c r="AFQ105" s="813"/>
      <c r="AFR105" s="813"/>
      <c r="AFS105" s="813"/>
      <c r="AFT105" s="813"/>
      <c r="AFU105" s="813"/>
      <c r="AFV105" s="813"/>
      <c r="AFW105" s="813"/>
      <c r="AFX105" s="813"/>
      <c r="AFY105" s="813"/>
      <c r="AFZ105" s="813"/>
      <c r="AGA105" s="813"/>
      <c r="AGB105" s="813"/>
      <c r="AGC105" s="813"/>
      <c r="AGD105" s="813"/>
      <c r="AGE105" s="813"/>
      <c r="AGF105" s="813"/>
      <c r="AGG105" s="813"/>
      <c r="AGH105" s="813"/>
      <c r="AGI105" s="813"/>
      <c r="AGJ105" s="813"/>
      <c r="AGK105" s="813"/>
      <c r="AGL105" s="813"/>
      <c r="AGM105" s="813"/>
      <c r="AGN105" s="813"/>
      <c r="AGO105" s="813"/>
      <c r="AGP105" s="813"/>
      <c r="AGQ105" s="813"/>
      <c r="AGR105" s="813"/>
      <c r="AGS105" s="813"/>
      <c r="AGT105" s="813"/>
      <c r="AGU105" s="813"/>
      <c r="AGV105" s="813"/>
      <c r="AGW105" s="813"/>
      <c r="AGX105" s="813"/>
      <c r="AGY105" s="813"/>
      <c r="AGZ105" s="813"/>
      <c r="AHA105" s="813"/>
      <c r="AHB105" s="813"/>
      <c r="AHC105" s="813"/>
      <c r="AHD105" s="813"/>
      <c r="AHE105" s="813"/>
      <c r="AHF105" s="813"/>
      <c r="AHG105" s="813"/>
      <c r="AHH105" s="813"/>
      <c r="AHI105" s="813"/>
      <c r="AHJ105" s="813"/>
      <c r="AHK105" s="813"/>
      <c r="AHL105" s="813"/>
      <c r="AHM105" s="813"/>
      <c r="AHN105" s="813"/>
      <c r="AHO105" s="813"/>
      <c r="AHP105" s="813"/>
      <c r="AHQ105" s="813"/>
      <c r="AHR105" s="813"/>
      <c r="AHS105" s="813"/>
      <c r="AHT105" s="813"/>
      <c r="AHU105" s="813"/>
      <c r="AHV105" s="813"/>
      <c r="AHW105" s="813"/>
      <c r="AHX105" s="813"/>
      <c r="AHY105" s="813"/>
      <c r="AHZ105" s="813"/>
      <c r="AIA105" s="813"/>
      <c r="AIB105" s="813"/>
      <c r="AIC105" s="813"/>
      <c r="AID105" s="813"/>
      <c r="AIE105" s="813"/>
      <c r="AIF105" s="813"/>
      <c r="AIG105" s="813"/>
      <c r="AIH105" s="813"/>
      <c r="AII105" s="813"/>
      <c r="AIJ105" s="813"/>
      <c r="AIK105" s="813"/>
      <c r="AIL105" s="813"/>
      <c r="AIM105" s="813"/>
      <c r="AIN105" s="813"/>
      <c r="AIO105" s="813"/>
      <c r="AIP105" s="813"/>
      <c r="AIQ105" s="813"/>
      <c r="AIR105" s="813"/>
      <c r="AIS105" s="813"/>
      <c r="AIT105" s="813"/>
      <c r="AIU105" s="813"/>
      <c r="AIV105" s="813"/>
      <c r="AIW105" s="813"/>
      <c r="AIX105" s="813"/>
      <c r="AIY105" s="813"/>
      <c r="AIZ105" s="813"/>
      <c r="AJA105" s="813"/>
      <c r="AJB105" s="813"/>
      <c r="AJC105" s="813"/>
      <c r="AJD105" s="813"/>
      <c r="AJE105" s="813"/>
      <c r="AJF105" s="813"/>
      <c r="AJG105" s="813"/>
      <c r="AJH105" s="813"/>
      <c r="AJI105" s="813"/>
      <c r="AJJ105" s="813"/>
      <c r="AJK105" s="813"/>
      <c r="AJL105" s="813"/>
      <c r="AJM105" s="813"/>
      <c r="AJN105" s="813"/>
      <c r="AJO105" s="813"/>
      <c r="AJP105" s="813"/>
      <c r="AJQ105" s="813"/>
      <c r="AJR105" s="813"/>
      <c r="AJS105" s="813"/>
      <c r="AJT105" s="813"/>
      <c r="AJU105" s="813"/>
      <c r="AJV105" s="813"/>
      <c r="AJW105" s="813"/>
      <c r="AJX105" s="813"/>
      <c r="AJY105" s="813"/>
      <c r="AJZ105" s="813"/>
      <c r="AKA105" s="813"/>
      <c r="AKB105" s="813"/>
      <c r="AKC105" s="813"/>
      <c r="AKD105" s="813"/>
      <c r="AKE105" s="813"/>
      <c r="AKF105" s="813"/>
      <c r="AKG105" s="813"/>
      <c r="AKH105" s="813"/>
      <c r="AKI105" s="813"/>
      <c r="AKJ105" s="813"/>
      <c r="AKK105" s="813"/>
      <c r="AKL105" s="813"/>
      <c r="AKM105" s="813"/>
      <c r="AKN105" s="813"/>
      <c r="AKO105" s="813"/>
      <c r="AKP105" s="813"/>
      <c r="AKQ105" s="813"/>
      <c r="AKR105" s="813"/>
      <c r="AKS105" s="813"/>
      <c r="AKT105" s="813"/>
      <c r="AKU105" s="813"/>
      <c r="AKV105" s="813"/>
      <c r="AKW105" s="813"/>
      <c r="AKX105" s="813"/>
      <c r="AKY105" s="813"/>
      <c r="AKZ105" s="813"/>
      <c r="ALA105" s="813"/>
      <c r="ALB105" s="813"/>
      <c r="ALC105" s="813"/>
      <c r="ALD105" s="813"/>
      <c r="ALE105" s="813"/>
      <c r="ALF105" s="813"/>
      <c r="ALG105" s="813"/>
      <c r="ALH105" s="813"/>
      <c r="ALI105" s="813"/>
      <c r="ALJ105" s="813"/>
      <c r="ALK105" s="813"/>
      <c r="ALL105" s="813"/>
      <c r="ALM105" s="813"/>
      <c r="ALN105" s="813"/>
      <c r="ALO105" s="813"/>
      <c r="ALP105" s="813"/>
      <c r="ALQ105" s="813"/>
      <c r="ALR105" s="813"/>
      <c r="ALS105" s="813"/>
      <c r="ALT105" s="813"/>
      <c r="ALU105" s="813"/>
      <c r="ALV105" s="813"/>
      <c r="ALW105" s="813"/>
      <c r="ALX105" s="813"/>
      <c r="ALY105" s="813"/>
      <c r="ALZ105" s="813"/>
      <c r="AMA105" s="813"/>
      <c r="AMB105" s="813"/>
      <c r="AMC105" s="813"/>
      <c r="AMD105" s="813"/>
      <c r="AME105" s="813"/>
      <c r="AMF105" s="813"/>
      <c r="AMG105" s="813"/>
      <c r="AMH105" s="813"/>
      <c r="AMI105" s="813"/>
      <c r="AMJ105" s="813"/>
      <c r="AMK105" s="813"/>
      <c r="AML105" s="813"/>
      <c r="AMM105" s="813"/>
      <c r="AMN105" s="813"/>
      <c r="AMO105" s="813"/>
      <c r="AMP105" s="813"/>
      <c r="AMQ105" s="813"/>
      <c r="AMR105" s="813"/>
      <c r="AMS105" s="813"/>
      <c r="AMT105" s="813"/>
      <c r="AMU105" s="813"/>
      <c r="AMV105" s="813"/>
      <c r="AMW105" s="813"/>
      <c r="AMX105" s="813"/>
      <c r="AMY105" s="813"/>
      <c r="AMZ105" s="813"/>
      <c r="ANA105" s="813"/>
      <c r="ANB105" s="813"/>
      <c r="ANC105" s="813"/>
      <c r="AND105" s="813"/>
      <c r="ANE105" s="813"/>
      <c r="ANF105" s="813"/>
      <c r="ANG105" s="813"/>
      <c r="ANH105" s="813"/>
      <c r="ANI105" s="813"/>
      <c r="ANJ105" s="813"/>
      <c r="ANK105" s="813"/>
      <c r="ANL105" s="813"/>
      <c r="ANM105" s="813"/>
      <c r="ANN105" s="813"/>
      <c r="ANO105" s="813"/>
      <c r="ANP105" s="813"/>
      <c r="ANQ105" s="813"/>
      <c r="ANR105" s="813"/>
      <c r="ANS105" s="813"/>
      <c r="ANT105" s="813"/>
      <c r="ANU105" s="813"/>
      <c r="ANV105" s="813"/>
      <c r="ANW105" s="813"/>
      <c r="ANX105" s="813"/>
      <c r="ANY105" s="813"/>
      <c r="ANZ105" s="813"/>
      <c r="AOA105" s="813"/>
      <c r="AOB105" s="813"/>
      <c r="AOC105" s="813"/>
      <c r="AOD105" s="813"/>
      <c r="AOE105" s="813"/>
      <c r="AOF105" s="813"/>
      <c r="AOG105" s="813"/>
      <c r="AOH105" s="813"/>
      <c r="AOI105" s="813"/>
      <c r="AOJ105" s="813"/>
      <c r="AOK105" s="813"/>
      <c r="AOL105" s="813"/>
      <c r="AOM105" s="813"/>
      <c r="AON105" s="813"/>
      <c r="AOO105" s="813"/>
      <c r="AOP105" s="813"/>
      <c r="AOQ105" s="813"/>
      <c r="AOR105" s="813"/>
      <c r="AOS105" s="813"/>
      <c r="AOT105" s="813"/>
      <c r="AOU105" s="813"/>
      <c r="AOV105" s="813"/>
      <c r="AOW105" s="813"/>
      <c r="AOX105" s="813"/>
      <c r="AOY105" s="813"/>
      <c r="AOZ105" s="813"/>
      <c r="APA105" s="813"/>
      <c r="APB105" s="813"/>
      <c r="APC105" s="813"/>
      <c r="APD105" s="813"/>
      <c r="APE105" s="813"/>
      <c r="APF105" s="813"/>
      <c r="APG105" s="813"/>
      <c r="APH105" s="813"/>
      <c r="API105" s="813"/>
      <c r="APJ105" s="813"/>
      <c r="APK105" s="813"/>
      <c r="APL105" s="813"/>
      <c r="APM105" s="813"/>
      <c r="APN105" s="813"/>
      <c r="APO105" s="813"/>
      <c r="APP105" s="813"/>
      <c r="APQ105" s="813"/>
      <c r="APR105" s="813"/>
      <c r="APS105" s="813"/>
      <c r="APT105" s="813"/>
      <c r="APU105" s="813"/>
      <c r="APV105" s="813"/>
      <c r="APW105" s="813"/>
      <c r="APX105" s="813"/>
      <c r="APY105" s="813"/>
      <c r="APZ105" s="813"/>
      <c r="AQA105" s="813"/>
      <c r="AQB105" s="813"/>
      <c r="AQC105" s="813"/>
      <c r="AQD105" s="813"/>
      <c r="AQE105" s="813"/>
      <c r="AQF105" s="813"/>
      <c r="AQG105" s="813"/>
      <c r="AQH105" s="813"/>
      <c r="AQI105" s="813"/>
      <c r="AQJ105" s="813"/>
      <c r="AQK105" s="813"/>
      <c r="AQL105" s="813"/>
      <c r="AQM105" s="813"/>
      <c r="AQN105" s="813"/>
      <c r="AQO105" s="813"/>
      <c r="AQP105" s="813"/>
      <c r="AQQ105" s="813"/>
      <c r="AQR105" s="813"/>
      <c r="AQS105" s="813"/>
      <c r="AQT105" s="813"/>
      <c r="AQU105" s="813"/>
      <c r="AQV105" s="813"/>
      <c r="AQW105" s="813"/>
      <c r="AQX105" s="813"/>
      <c r="AQY105" s="813"/>
      <c r="AQZ105" s="813"/>
      <c r="ARA105" s="813"/>
      <c r="ARB105" s="813"/>
      <c r="ARC105" s="813"/>
      <c r="ARD105" s="813"/>
      <c r="ARE105" s="813"/>
      <c r="ARF105" s="813"/>
      <c r="ARG105" s="813"/>
      <c r="ARH105" s="813"/>
      <c r="ARI105" s="813"/>
      <c r="ARJ105" s="813"/>
      <c r="ARK105" s="813"/>
      <c r="ARL105" s="813"/>
      <c r="ARM105" s="813"/>
      <c r="ARN105" s="813"/>
      <c r="ARO105" s="813"/>
      <c r="ARP105" s="813"/>
      <c r="ARQ105" s="813"/>
      <c r="ARR105" s="813"/>
      <c r="ARS105" s="813"/>
      <c r="ART105" s="813"/>
      <c r="ARU105" s="813"/>
      <c r="ARV105" s="813"/>
      <c r="ARW105" s="813"/>
      <c r="ARX105" s="813"/>
      <c r="ARY105" s="813"/>
      <c r="ARZ105" s="813"/>
      <c r="ASA105" s="813"/>
      <c r="ASB105" s="813"/>
      <c r="ASC105" s="813"/>
      <c r="ASD105" s="813"/>
      <c r="ASE105" s="813"/>
      <c r="ASF105" s="813"/>
      <c r="ASG105" s="813"/>
      <c r="ASH105" s="813"/>
      <c r="ASI105" s="813"/>
      <c r="ASJ105" s="813"/>
      <c r="ASK105" s="813"/>
      <c r="ASL105" s="813"/>
      <c r="ASM105" s="813"/>
      <c r="ASN105" s="813"/>
      <c r="ASO105" s="813"/>
      <c r="ASP105" s="813"/>
      <c r="ASQ105" s="813"/>
      <c r="ASR105" s="813"/>
      <c r="ASS105" s="813"/>
      <c r="AST105" s="813"/>
      <c r="ASU105" s="813"/>
      <c r="ASV105" s="813"/>
      <c r="ASW105" s="813"/>
      <c r="ASX105" s="813"/>
      <c r="ASY105" s="813"/>
      <c r="ASZ105" s="813"/>
      <c r="ATA105" s="813"/>
      <c r="ATB105" s="813"/>
      <c r="ATC105" s="813"/>
      <c r="ATD105" s="813"/>
      <c r="ATE105" s="813"/>
      <c r="ATF105" s="813"/>
      <c r="ATG105" s="813"/>
      <c r="ATH105" s="813"/>
      <c r="ATI105" s="813"/>
      <c r="ATJ105" s="813"/>
      <c r="ATK105" s="813"/>
      <c r="ATL105" s="813"/>
      <c r="ATM105" s="813"/>
      <c r="ATN105" s="813"/>
      <c r="ATO105" s="813"/>
      <c r="ATP105" s="813"/>
      <c r="ATQ105" s="813"/>
      <c r="ATR105" s="813"/>
      <c r="ATS105" s="813"/>
      <c r="ATT105" s="813"/>
      <c r="ATU105" s="813"/>
      <c r="ATV105" s="813"/>
      <c r="ATW105" s="813"/>
      <c r="ATX105" s="813"/>
      <c r="ATY105" s="813"/>
      <c r="ATZ105" s="813"/>
      <c r="AUA105" s="813"/>
      <c r="AUB105" s="813"/>
      <c r="AUC105" s="813"/>
      <c r="AUD105" s="813"/>
      <c r="AUE105" s="813"/>
      <c r="AUF105" s="813"/>
      <c r="AUG105" s="813"/>
      <c r="AUH105" s="813"/>
      <c r="AUI105" s="813"/>
      <c r="AUJ105" s="813"/>
      <c r="AUK105" s="813"/>
      <c r="AUL105" s="813"/>
      <c r="AUM105" s="813"/>
      <c r="AUN105" s="813"/>
      <c r="AUO105" s="813"/>
      <c r="AUP105" s="813"/>
      <c r="AUQ105" s="813"/>
      <c r="AUR105" s="813"/>
      <c r="AUS105" s="813"/>
      <c r="AUT105" s="813"/>
      <c r="AUU105" s="813"/>
      <c r="AUV105" s="813"/>
      <c r="AUW105" s="813"/>
      <c r="AUX105" s="813"/>
      <c r="AUY105" s="813"/>
      <c r="AUZ105" s="813"/>
      <c r="AVA105" s="813"/>
      <c r="AVB105" s="813"/>
      <c r="AVC105" s="813"/>
      <c r="AVD105" s="813"/>
      <c r="AVE105" s="813"/>
      <c r="AVF105" s="813"/>
      <c r="AVG105" s="813"/>
      <c r="AVH105" s="813"/>
      <c r="AVI105" s="813"/>
      <c r="AVJ105" s="813"/>
      <c r="AVK105" s="813"/>
      <c r="AVL105" s="813"/>
      <c r="AVM105" s="813"/>
      <c r="AVN105" s="813"/>
      <c r="AVO105" s="813"/>
      <c r="AVP105" s="813"/>
      <c r="AVQ105" s="813"/>
      <c r="AVR105" s="813"/>
      <c r="AVS105" s="813"/>
      <c r="AVT105" s="813"/>
      <c r="AVU105" s="813"/>
      <c r="AVV105" s="813"/>
      <c r="AVW105" s="813"/>
      <c r="AVX105" s="813"/>
      <c r="AVY105" s="813"/>
      <c r="AVZ105" s="813"/>
      <c r="AWA105" s="813"/>
      <c r="AWB105" s="813"/>
      <c r="AWC105" s="813"/>
      <c r="AWD105" s="813"/>
      <c r="AWE105" s="813"/>
      <c r="AWF105" s="813"/>
      <c r="AWG105" s="813"/>
      <c r="AWH105" s="813"/>
      <c r="AWI105" s="813"/>
      <c r="AWJ105" s="813"/>
      <c r="AWK105" s="813"/>
      <c r="AWL105" s="813"/>
      <c r="AWM105" s="813"/>
      <c r="AWN105" s="813"/>
      <c r="AWO105" s="813"/>
      <c r="AWP105" s="813"/>
      <c r="AWQ105" s="813"/>
      <c r="AWR105" s="813"/>
      <c r="AWS105" s="813"/>
      <c r="AWT105" s="813"/>
      <c r="AWU105" s="813"/>
      <c r="AWV105" s="813"/>
      <c r="AWW105" s="813"/>
      <c r="AWX105" s="813"/>
      <c r="AWY105" s="813"/>
      <c r="AWZ105" s="813"/>
      <c r="AXA105" s="813"/>
      <c r="AXB105" s="813"/>
      <c r="AXC105" s="813"/>
      <c r="AXD105" s="813"/>
      <c r="AXE105" s="813"/>
      <c r="AXF105" s="813"/>
      <c r="AXG105" s="813"/>
      <c r="AXH105" s="813"/>
      <c r="AXI105" s="813"/>
      <c r="AXJ105" s="813"/>
      <c r="AXK105" s="813"/>
      <c r="AXL105" s="813"/>
      <c r="AXM105" s="813"/>
      <c r="AXN105" s="813"/>
      <c r="AXO105" s="813"/>
      <c r="AXP105" s="813"/>
      <c r="AXQ105" s="813"/>
      <c r="AXR105" s="813"/>
      <c r="AXS105" s="813"/>
      <c r="AXT105" s="813"/>
      <c r="AXU105" s="813"/>
      <c r="AXV105" s="813"/>
      <c r="AXW105" s="813"/>
      <c r="AXX105" s="813"/>
      <c r="AXY105" s="813"/>
      <c r="AXZ105" s="813"/>
      <c r="AYA105" s="813"/>
      <c r="AYB105" s="813"/>
      <c r="AYC105" s="813"/>
      <c r="AYD105" s="813"/>
      <c r="AYE105" s="813"/>
      <c r="AYF105" s="813"/>
      <c r="AYG105" s="813"/>
      <c r="AYH105" s="813"/>
      <c r="AYI105" s="813"/>
      <c r="AYJ105" s="813"/>
      <c r="AYK105" s="813"/>
      <c r="AYL105" s="813"/>
      <c r="AYM105" s="813"/>
      <c r="AYN105" s="813"/>
      <c r="AYO105" s="813"/>
      <c r="AYP105" s="813"/>
      <c r="AYQ105" s="813"/>
      <c r="AYR105" s="813"/>
      <c r="AYS105" s="813"/>
      <c r="AYT105" s="813"/>
      <c r="AYU105" s="813"/>
      <c r="AYV105" s="813"/>
      <c r="AYW105" s="813"/>
      <c r="AYX105" s="813"/>
      <c r="AYY105" s="813"/>
      <c r="AYZ105" s="813"/>
      <c r="AZA105" s="813"/>
      <c r="AZB105" s="813"/>
      <c r="AZC105" s="813"/>
      <c r="AZD105" s="813"/>
      <c r="AZE105" s="813"/>
      <c r="AZF105" s="813"/>
      <c r="AZG105" s="813"/>
      <c r="AZH105" s="813"/>
      <c r="AZI105" s="813"/>
      <c r="AZJ105" s="813"/>
      <c r="AZK105" s="813"/>
      <c r="AZL105" s="813"/>
      <c r="AZM105" s="813"/>
      <c r="AZN105" s="813"/>
      <c r="AZO105" s="813"/>
      <c r="AZP105" s="813"/>
      <c r="AZQ105" s="813"/>
      <c r="AZR105" s="813"/>
      <c r="AZS105" s="813"/>
      <c r="AZT105" s="813"/>
      <c r="AZU105" s="813"/>
      <c r="AZV105" s="813"/>
      <c r="AZW105" s="813"/>
      <c r="AZX105" s="813"/>
      <c r="AZY105" s="813"/>
      <c r="AZZ105" s="813"/>
      <c r="BAA105" s="813"/>
      <c r="BAB105" s="813"/>
      <c r="BAC105" s="813"/>
      <c r="BAD105" s="813"/>
      <c r="BAE105" s="813"/>
      <c r="BAF105" s="813"/>
      <c r="BAG105" s="813"/>
      <c r="BAH105" s="813"/>
      <c r="BAI105" s="813"/>
      <c r="BAJ105" s="813"/>
      <c r="BAK105" s="813"/>
      <c r="BAL105" s="813"/>
      <c r="BAM105" s="813"/>
      <c r="BAN105" s="813"/>
      <c r="BAO105" s="813"/>
      <c r="BAP105" s="813"/>
      <c r="BAQ105" s="813"/>
      <c r="BAR105" s="813"/>
      <c r="BAS105" s="813"/>
      <c r="BAT105" s="813"/>
      <c r="BAU105" s="813"/>
      <c r="BAV105" s="813"/>
      <c r="BAW105" s="813"/>
      <c r="BAX105" s="813"/>
      <c r="BAY105" s="813"/>
      <c r="BAZ105" s="813"/>
      <c r="BBA105" s="813"/>
      <c r="BBB105" s="813"/>
      <c r="BBC105" s="813"/>
      <c r="BBD105" s="813"/>
      <c r="BBE105" s="813"/>
      <c r="BBF105" s="813"/>
      <c r="BBG105" s="813"/>
      <c r="BBH105" s="813"/>
      <c r="BBI105" s="813"/>
      <c r="BBJ105" s="813"/>
      <c r="BBK105" s="813"/>
      <c r="BBL105" s="813"/>
      <c r="BBM105" s="813"/>
      <c r="BBN105" s="813"/>
      <c r="BBO105" s="813"/>
      <c r="BBP105" s="813"/>
      <c r="BBQ105" s="813"/>
      <c r="BBR105" s="813"/>
      <c r="BBS105" s="813"/>
      <c r="BBT105" s="813"/>
      <c r="BBU105" s="813"/>
      <c r="BBV105" s="813"/>
      <c r="BBW105" s="813"/>
      <c r="BBX105" s="813"/>
      <c r="BBY105" s="813"/>
      <c r="BBZ105" s="813"/>
      <c r="BCA105" s="813"/>
      <c r="BCB105" s="813"/>
      <c r="BCC105" s="813"/>
      <c r="BCD105" s="813"/>
      <c r="BCE105" s="813"/>
      <c r="BCF105" s="813"/>
      <c r="BCG105" s="813"/>
      <c r="BCH105" s="813"/>
      <c r="BCI105" s="813"/>
      <c r="BCJ105" s="813"/>
      <c r="BCK105" s="813"/>
      <c r="BCL105" s="813"/>
      <c r="BCM105" s="813"/>
      <c r="BCN105" s="813"/>
      <c r="BCO105" s="813"/>
      <c r="BCP105" s="813"/>
      <c r="BCQ105" s="813"/>
      <c r="BCR105" s="813"/>
      <c r="BCS105" s="813"/>
      <c r="BCT105" s="813"/>
      <c r="BCU105" s="813"/>
      <c r="BCV105" s="813"/>
      <c r="BCW105" s="813"/>
      <c r="BCX105" s="813"/>
      <c r="BCY105" s="813"/>
      <c r="BCZ105" s="813"/>
      <c r="BDA105" s="813"/>
      <c r="BDB105" s="813"/>
      <c r="BDC105" s="813"/>
      <c r="BDD105" s="813"/>
      <c r="BDE105" s="813"/>
      <c r="BDF105" s="813"/>
      <c r="BDG105" s="813"/>
      <c r="BDH105" s="813"/>
      <c r="BDI105" s="813"/>
      <c r="BDJ105" s="813"/>
      <c r="BDK105" s="813"/>
      <c r="BDL105" s="813"/>
      <c r="BDM105" s="813"/>
      <c r="BDN105" s="813"/>
      <c r="BDO105" s="813"/>
      <c r="BDP105" s="813"/>
      <c r="BDQ105" s="813"/>
      <c r="BDR105" s="813"/>
      <c r="BDS105" s="813"/>
      <c r="BDT105" s="813"/>
      <c r="BDU105" s="813"/>
      <c r="BDV105" s="813"/>
      <c r="BDW105" s="813"/>
      <c r="BDX105" s="813"/>
      <c r="BDY105" s="813"/>
      <c r="BDZ105" s="813"/>
      <c r="BEA105" s="813"/>
      <c r="BEB105" s="813"/>
      <c r="BEC105" s="813"/>
      <c r="BED105" s="813"/>
      <c r="BEE105" s="813"/>
      <c r="BEF105" s="813"/>
      <c r="BEG105" s="813"/>
      <c r="BEH105" s="813"/>
      <c r="BEI105" s="813"/>
      <c r="BEJ105" s="813"/>
      <c r="BEK105" s="813"/>
      <c r="BEL105" s="813"/>
      <c r="BEM105" s="813"/>
      <c r="BEN105" s="813"/>
      <c r="BEO105" s="813"/>
      <c r="BEP105" s="813"/>
      <c r="BEQ105" s="813"/>
      <c r="BER105" s="813"/>
      <c r="BES105" s="813"/>
      <c r="BET105" s="813"/>
      <c r="BEU105" s="813"/>
      <c r="BEV105" s="813"/>
      <c r="BEW105" s="813"/>
      <c r="BEX105" s="813"/>
      <c r="BEY105" s="813"/>
      <c r="BEZ105" s="813"/>
      <c r="BFA105" s="813"/>
      <c r="BFB105" s="813"/>
      <c r="BFC105" s="813"/>
      <c r="BFD105" s="813"/>
      <c r="BFE105" s="813"/>
      <c r="BFF105" s="813"/>
      <c r="BFG105" s="813"/>
      <c r="BFH105" s="813"/>
      <c r="BFI105" s="813"/>
      <c r="BFJ105" s="813"/>
      <c r="BFK105" s="813"/>
      <c r="BFL105" s="813"/>
      <c r="BFM105" s="813"/>
      <c r="BFN105" s="813"/>
      <c r="BFO105" s="813"/>
      <c r="BFP105" s="813"/>
      <c r="BFQ105" s="813"/>
      <c r="BFR105" s="813"/>
      <c r="BFS105" s="813"/>
      <c r="BFT105" s="813"/>
      <c r="BFU105" s="813"/>
      <c r="BFV105" s="813"/>
      <c r="BFW105" s="813"/>
      <c r="BFX105" s="813"/>
      <c r="BFY105" s="813"/>
      <c r="BFZ105" s="813"/>
      <c r="BGA105" s="813"/>
      <c r="BGB105" s="813"/>
      <c r="BGC105" s="813"/>
      <c r="BGD105" s="813"/>
      <c r="BGE105" s="813"/>
      <c r="BGF105" s="813"/>
      <c r="BGG105" s="813"/>
      <c r="BGH105" s="813"/>
      <c r="BGI105" s="813"/>
      <c r="BGJ105" s="813"/>
      <c r="BGK105" s="813"/>
      <c r="BGL105" s="813"/>
      <c r="BGM105" s="813"/>
      <c r="BGN105" s="813"/>
      <c r="BGO105" s="813"/>
      <c r="BGP105" s="813"/>
      <c r="BGQ105" s="813"/>
      <c r="BGR105" s="813"/>
      <c r="BGS105" s="813"/>
      <c r="BGT105" s="813"/>
      <c r="BGU105" s="813"/>
      <c r="BGV105" s="813"/>
      <c r="BGW105" s="813"/>
      <c r="BGX105" s="813"/>
      <c r="BGY105" s="813"/>
      <c r="BGZ105" s="813"/>
      <c r="BHA105" s="813"/>
      <c r="BHB105" s="813"/>
      <c r="BHC105" s="813"/>
      <c r="BHD105" s="813"/>
      <c r="BHE105" s="813"/>
      <c r="BHF105" s="813"/>
      <c r="BHG105" s="813"/>
      <c r="BHH105" s="813"/>
      <c r="BHI105" s="813"/>
      <c r="BHJ105" s="813"/>
      <c r="BHK105" s="813"/>
      <c r="BHL105" s="813"/>
      <c r="BHM105" s="813"/>
      <c r="BHN105" s="813"/>
      <c r="BHO105" s="813"/>
      <c r="BHP105" s="813"/>
      <c r="BHQ105" s="813"/>
      <c r="BHR105" s="813"/>
      <c r="BHS105" s="813"/>
      <c r="BHT105" s="813"/>
      <c r="BHU105" s="813"/>
      <c r="BHV105" s="813"/>
      <c r="BHW105" s="813"/>
      <c r="BHX105" s="813"/>
      <c r="BHY105" s="813"/>
      <c r="BHZ105" s="813"/>
      <c r="BIA105" s="813"/>
      <c r="BIB105" s="813"/>
      <c r="BIC105" s="813"/>
      <c r="BID105" s="813"/>
      <c r="BIE105" s="813"/>
      <c r="BIF105" s="813"/>
      <c r="BIG105" s="813"/>
      <c r="BIH105" s="813"/>
      <c r="BII105" s="813"/>
      <c r="BIJ105" s="813"/>
      <c r="BIK105" s="813"/>
      <c r="BIL105" s="813"/>
      <c r="BIM105" s="813"/>
      <c r="BIN105" s="813"/>
      <c r="BIO105" s="813"/>
      <c r="BIP105" s="813"/>
      <c r="BIQ105" s="813"/>
      <c r="BIR105" s="813"/>
      <c r="BIS105" s="813"/>
      <c r="BIT105" s="813"/>
      <c r="BIU105" s="813"/>
      <c r="BIV105" s="813"/>
      <c r="BIW105" s="813"/>
      <c r="BIX105" s="813"/>
      <c r="BIY105" s="813"/>
      <c r="BIZ105" s="813"/>
      <c r="BJA105" s="813"/>
      <c r="BJB105" s="813"/>
      <c r="BJC105" s="813"/>
      <c r="BJD105" s="813"/>
      <c r="BJE105" s="813"/>
      <c r="BJF105" s="813"/>
      <c r="BJG105" s="813"/>
      <c r="BJH105" s="813"/>
      <c r="BJI105" s="813"/>
      <c r="BJJ105" s="813"/>
      <c r="BJK105" s="813"/>
      <c r="BJL105" s="813"/>
      <c r="BJM105" s="813"/>
      <c r="BJN105" s="813"/>
      <c r="BJO105" s="813"/>
      <c r="BJP105" s="813"/>
      <c r="BJQ105" s="813"/>
      <c r="BJR105" s="813"/>
      <c r="BJS105" s="813"/>
      <c r="BJT105" s="813"/>
      <c r="BJU105" s="813"/>
      <c r="BJV105" s="813"/>
      <c r="BJW105" s="813"/>
      <c r="BJX105" s="813"/>
      <c r="BJY105" s="813"/>
      <c r="BJZ105" s="813"/>
      <c r="BKA105" s="813"/>
      <c r="BKB105" s="813"/>
      <c r="BKC105" s="813"/>
      <c r="BKD105" s="813"/>
      <c r="BKE105" s="813"/>
      <c r="BKF105" s="813"/>
      <c r="BKG105" s="813"/>
      <c r="BKH105" s="813"/>
      <c r="BKI105" s="813"/>
      <c r="BKJ105" s="813"/>
      <c r="BKK105" s="813"/>
      <c r="BKL105" s="813"/>
      <c r="BKM105" s="813"/>
      <c r="BKN105" s="813"/>
      <c r="BKO105" s="813"/>
      <c r="BKP105" s="813"/>
      <c r="BKQ105" s="813"/>
      <c r="BKR105" s="813"/>
      <c r="BKS105" s="813"/>
      <c r="BKT105" s="813"/>
      <c r="BKU105" s="813"/>
      <c r="BKV105" s="813"/>
      <c r="BKW105" s="813"/>
      <c r="BKX105" s="813"/>
      <c r="BKY105" s="813"/>
      <c r="BKZ105" s="813"/>
      <c r="BLA105" s="813"/>
      <c r="BLB105" s="813"/>
      <c r="BLC105" s="813"/>
      <c r="BLD105" s="813"/>
      <c r="BLE105" s="813"/>
      <c r="BLF105" s="813"/>
      <c r="BLG105" s="813"/>
      <c r="BLH105" s="813"/>
      <c r="BLI105" s="813"/>
      <c r="BLJ105" s="813"/>
      <c r="BLK105" s="813"/>
      <c r="BLL105" s="813"/>
      <c r="BLM105" s="813"/>
      <c r="BLN105" s="813"/>
      <c r="BLO105" s="813"/>
      <c r="BLP105" s="813"/>
      <c r="BLQ105" s="813"/>
      <c r="BLR105" s="813"/>
      <c r="BLS105" s="813"/>
      <c r="BLT105" s="813"/>
      <c r="BLU105" s="813"/>
      <c r="BLV105" s="813"/>
      <c r="BLW105" s="813"/>
      <c r="BLX105" s="813"/>
      <c r="BLY105" s="813"/>
      <c r="BLZ105" s="813"/>
      <c r="BMA105" s="813"/>
      <c r="BMB105" s="813"/>
      <c r="BMC105" s="813"/>
      <c r="BMD105" s="813"/>
      <c r="BME105" s="813"/>
      <c r="BMF105" s="813"/>
      <c r="BMG105" s="813"/>
      <c r="BMH105" s="813"/>
      <c r="BMI105" s="813"/>
      <c r="BMJ105" s="813"/>
      <c r="BMK105" s="813"/>
      <c r="BML105" s="813"/>
      <c r="BMM105" s="813"/>
      <c r="BMN105" s="813"/>
      <c r="BMO105" s="813"/>
      <c r="BMP105" s="813"/>
      <c r="BMQ105" s="813"/>
      <c r="BMR105" s="813"/>
      <c r="BMS105" s="813"/>
      <c r="BMT105" s="813"/>
      <c r="BMU105" s="813"/>
      <c r="BMV105" s="813"/>
      <c r="BMW105" s="813"/>
      <c r="BMX105" s="813"/>
      <c r="BMY105" s="813"/>
      <c r="BMZ105" s="813"/>
      <c r="BNA105" s="813"/>
      <c r="BNB105" s="813"/>
      <c r="BNC105" s="813"/>
      <c r="BND105" s="813"/>
      <c r="BNE105" s="813"/>
      <c r="BNF105" s="813"/>
      <c r="BNG105" s="813"/>
      <c r="BNH105" s="813"/>
      <c r="BNI105" s="813"/>
      <c r="BNJ105" s="813"/>
      <c r="BNK105" s="813"/>
      <c r="BNL105" s="813"/>
      <c r="BNM105" s="813"/>
      <c r="BNN105" s="813"/>
      <c r="BNO105" s="813"/>
      <c r="BNP105" s="813"/>
      <c r="BNQ105" s="813"/>
      <c r="BNR105" s="813"/>
      <c r="BNS105" s="813"/>
      <c r="BNT105" s="813"/>
      <c r="BNU105" s="813"/>
      <c r="BNV105" s="813"/>
      <c r="BNW105" s="813"/>
      <c r="BNX105" s="813"/>
      <c r="BNY105" s="813"/>
      <c r="BNZ105" s="813"/>
      <c r="BOA105" s="813"/>
      <c r="BOB105" s="813"/>
      <c r="BOC105" s="813"/>
      <c r="BOD105" s="813"/>
      <c r="BOE105" s="813"/>
      <c r="BOF105" s="813"/>
      <c r="BOG105" s="813"/>
      <c r="BOH105" s="813"/>
      <c r="BOI105" s="813"/>
      <c r="BOJ105" s="813"/>
      <c r="BOK105" s="813"/>
      <c r="BOL105" s="813"/>
      <c r="BOM105" s="813"/>
      <c r="BON105" s="813"/>
      <c r="BOO105" s="813"/>
      <c r="BOP105" s="813"/>
      <c r="BOQ105" s="813"/>
      <c r="BOR105" s="813"/>
      <c r="BOS105" s="813"/>
      <c r="BOT105" s="813"/>
      <c r="BOU105" s="813"/>
      <c r="BOV105" s="813"/>
      <c r="BOW105" s="813"/>
      <c r="BOX105" s="813"/>
      <c r="BOY105" s="813"/>
      <c r="BOZ105" s="813"/>
      <c r="BPA105" s="813"/>
      <c r="BPB105" s="813"/>
      <c r="BPC105" s="813"/>
      <c r="BPD105" s="813"/>
      <c r="BPE105" s="813"/>
      <c r="BPF105" s="813"/>
      <c r="BPG105" s="813"/>
      <c r="BPH105" s="813"/>
      <c r="BPI105" s="813"/>
      <c r="BPJ105" s="813"/>
      <c r="BPK105" s="813"/>
      <c r="BPL105" s="813"/>
      <c r="BPM105" s="813"/>
      <c r="BPN105" s="813"/>
      <c r="BPO105" s="813"/>
      <c r="BPP105" s="813"/>
      <c r="BPQ105" s="813"/>
      <c r="BPR105" s="813"/>
      <c r="BPS105" s="813"/>
      <c r="BPT105" s="813"/>
      <c r="BPU105" s="813"/>
      <c r="BPV105" s="813"/>
      <c r="BPW105" s="813"/>
      <c r="BPX105" s="813"/>
      <c r="BPY105" s="813"/>
      <c r="BPZ105" s="813"/>
      <c r="BQA105" s="813"/>
      <c r="BQB105" s="813"/>
      <c r="BQC105" s="813"/>
      <c r="BQD105" s="813"/>
      <c r="BQE105" s="813"/>
      <c r="BQF105" s="813"/>
      <c r="BQG105" s="813"/>
      <c r="BQH105" s="813"/>
      <c r="BQI105" s="813"/>
      <c r="BQJ105" s="813"/>
      <c r="BQK105" s="813"/>
      <c r="BQL105" s="813"/>
      <c r="BQM105" s="813"/>
      <c r="BQN105" s="813"/>
      <c r="BQO105" s="813"/>
      <c r="BQP105" s="813"/>
      <c r="BQQ105" s="813"/>
      <c r="BQR105" s="813"/>
      <c r="BQS105" s="813"/>
      <c r="BQT105" s="813"/>
      <c r="BQU105" s="813"/>
      <c r="BQV105" s="813"/>
      <c r="BQW105" s="813"/>
      <c r="BQX105" s="813"/>
      <c r="BQY105" s="813"/>
      <c r="BQZ105" s="813"/>
      <c r="BRA105" s="813"/>
      <c r="BRB105" s="813"/>
      <c r="BRC105" s="813"/>
      <c r="BRD105" s="813"/>
      <c r="BRE105" s="813"/>
      <c r="BRF105" s="813"/>
      <c r="BRG105" s="813"/>
      <c r="BRH105" s="813"/>
      <c r="BRI105" s="813"/>
      <c r="BRJ105" s="813"/>
      <c r="BRK105" s="813"/>
      <c r="BRL105" s="813"/>
      <c r="BRM105" s="813"/>
      <c r="BRN105" s="813"/>
      <c r="BRO105" s="813"/>
      <c r="BRP105" s="813"/>
      <c r="BRQ105" s="813"/>
      <c r="BRR105" s="813"/>
      <c r="BRS105" s="813"/>
      <c r="BRT105" s="813"/>
      <c r="BRU105" s="813"/>
      <c r="BRV105" s="813"/>
      <c r="BRW105" s="813"/>
      <c r="BRX105" s="813"/>
      <c r="BRY105" s="813"/>
      <c r="BRZ105" s="813"/>
      <c r="BSA105" s="813"/>
      <c r="BSB105" s="813"/>
      <c r="BSC105" s="813"/>
      <c r="BSD105" s="813"/>
      <c r="BSE105" s="813"/>
      <c r="BSF105" s="813"/>
      <c r="BSG105" s="813"/>
      <c r="BSH105" s="813"/>
      <c r="BSI105" s="813"/>
      <c r="BSJ105" s="813"/>
      <c r="BSK105" s="813"/>
      <c r="BSL105" s="813"/>
      <c r="BSM105" s="813"/>
      <c r="BSN105" s="813"/>
      <c r="BSO105" s="813"/>
      <c r="BSP105" s="813"/>
      <c r="BSQ105" s="813"/>
      <c r="BSR105" s="813"/>
      <c r="BSS105" s="813"/>
      <c r="BST105" s="813"/>
      <c r="BSU105" s="813"/>
      <c r="BSV105" s="813"/>
      <c r="BSW105" s="813"/>
      <c r="BSX105" s="813"/>
      <c r="BSY105" s="813"/>
      <c r="BSZ105" s="813"/>
      <c r="BTA105" s="813"/>
      <c r="BTB105" s="813"/>
      <c r="BTC105" s="813"/>
      <c r="BTD105" s="813"/>
      <c r="BTE105" s="813"/>
      <c r="BTF105" s="813"/>
      <c r="BTG105" s="813"/>
      <c r="BTH105" s="813"/>
      <c r="BTI105" s="813"/>
      <c r="BTJ105" s="813"/>
      <c r="BTK105" s="813"/>
      <c r="BTL105" s="813"/>
      <c r="BTM105" s="813"/>
      <c r="BTN105" s="813"/>
      <c r="BTO105" s="813"/>
      <c r="BTP105" s="813"/>
      <c r="BTQ105" s="813"/>
      <c r="BTR105" s="813"/>
      <c r="BTS105" s="813"/>
      <c r="BTT105" s="813"/>
      <c r="BTU105" s="813"/>
      <c r="BTV105" s="813"/>
      <c r="BTW105" s="813"/>
      <c r="BTX105" s="813"/>
      <c r="BTY105" s="813"/>
      <c r="BTZ105" s="813"/>
      <c r="BUA105" s="813"/>
      <c r="BUB105" s="813"/>
      <c r="BUC105" s="813"/>
      <c r="BUD105" s="813"/>
      <c r="BUE105" s="813"/>
      <c r="BUF105" s="813"/>
      <c r="BUG105" s="813"/>
      <c r="BUH105" s="813"/>
      <c r="BUI105" s="813"/>
      <c r="BUJ105" s="813"/>
      <c r="BUK105" s="813"/>
      <c r="BUL105" s="813"/>
      <c r="BUM105" s="813"/>
      <c r="BUN105" s="813"/>
      <c r="BUO105" s="813"/>
      <c r="BUP105" s="813"/>
      <c r="BUQ105" s="813"/>
      <c r="BUR105" s="813"/>
      <c r="BUS105" s="813"/>
      <c r="BUT105" s="813"/>
      <c r="BUU105" s="813"/>
      <c r="BUV105" s="813"/>
      <c r="BUW105" s="813"/>
      <c r="BUX105" s="813"/>
      <c r="BUY105" s="813"/>
      <c r="BUZ105" s="813"/>
      <c r="BVA105" s="813"/>
      <c r="BVB105" s="813"/>
      <c r="BVC105" s="813"/>
      <c r="BVD105" s="813"/>
      <c r="BVE105" s="813"/>
      <c r="BVF105" s="813"/>
      <c r="BVG105" s="813"/>
      <c r="BVH105" s="813"/>
      <c r="BVI105" s="813"/>
      <c r="BVJ105" s="813"/>
      <c r="BVK105" s="813"/>
      <c r="BVL105" s="813"/>
      <c r="BVM105" s="813"/>
      <c r="BVN105" s="813"/>
      <c r="BVO105" s="813"/>
      <c r="BVP105" s="813"/>
      <c r="BVQ105" s="813"/>
      <c r="BVR105" s="813"/>
      <c r="BVS105" s="813"/>
      <c r="BVT105" s="813"/>
      <c r="BVU105" s="813"/>
      <c r="BVV105" s="813"/>
      <c r="BVW105" s="813"/>
      <c r="BVX105" s="813"/>
      <c r="BVY105" s="813"/>
      <c r="BVZ105" s="813"/>
      <c r="BWA105" s="813"/>
      <c r="BWB105" s="813"/>
      <c r="BWC105" s="813"/>
      <c r="BWD105" s="813"/>
      <c r="BWE105" s="813"/>
      <c r="BWF105" s="813"/>
      <c r="BWG105" s="813"/>
      <c r="BWH105" s="813"/>
      <c r="BWI105" s="813"/>
      <c r="BWJ105" s="813"/>
      <c r="BWK105" s="813"/>
      <c r="BWL105" s="813"/>
      <c r="BWM105" s="813"/>
      <c r="BWN105" s="813"/>
      <c r="BWO105" s="813"/>
      <c r="BWP105" s="813"/>
      <c r="BWQ105" s="813"/>
      <c r="BWR105" s="813"/>
      <c r="BWS105" s="813"/>
      <c r="BWT105" s="813"/>
      <c r="BWU105" s="813"/>
      <c r="BWV105" s="813"/>
      <c r="BWW105" s="813"/>
      <c r="BWX105" s="813"/>
      <c r="BWY105" s="813"/>
      <c r="BWZ105" s="813"/>
      <c r="BXA105" s="813"/>
      <c r="BXB105" s="813"/>
      <c r="BXC105" s="813"/>
      <c r="BXD105" s="813"/>
      <c r="BXE105" s="813"/>
      <c r="BXF105" s="813"/>
      <c r="BXG105" s="813"/>
      <c r="BXH105" s="813"/>
      <c r="BXI105" s="813"/>
      <c r="BXJ105" s="813"/>
      <c r="BXK105" s="813"/>
      <c r="BXL105" s="813"/>
      <c r="BXM105" s="813"/>
      <c r="BXN105" s="813"/>
      <c r="BXO105" s="813"/>
      <c r="BXP105" s="813"/>
      <c r="BXQ105" s="813"/>
      <c r="BXR105" s="813"/>
      <c r="BXS105" s="813"/>
      <c r="BXT105" s="813"/>
      <c r="BXU105" s="813"/>
      <c r="BXV105" s="813"/>
      <c r="BXW105" s="813"/>
      <c r="BXX105" s="813"/>
      <c r="BXY105" s="813"/>
      <c r="BXZ105" s="813"/>
      <c r="BYA105" s="813"/>
      <c r="BYB105" s="813"/>
      <c r="BYC105" s="813"/>
      <c r="BYD105" s="813"/>
      <c r="BYE105" s="813"/>
      <c r="BYF105" s="813"/>
      <c r="BYG105" s="813"/>
      <c r="BYH105" s="813"/>
      <c r="BYI105" s="813"/>
      <c r="BYJ105" s="813"/>
      <c r="BYK105" s="813"/>
      <c r="BYL105" s="813"/>
      <c r="BYM105" s="813"/>
      <c r="BYN105" s="813"/>
      <c r="BYO105" s="813"/>
      <c r="BYP105" s="813"/>
      <c r="BYQ105" s="813"/>
      <c r="BYR105" s="813"/>
      <c r="BYS105" s="813"/>
      <c r="BYT105" s="813"/>
      <c r="BYU105" s="813"/>
      <c r="BYV105" s="813"/>
      <c r="BYW105" s="813"/>
      <c r="BYX105" s="813"/>
      <c r="BYY105" s="813"/>
      <c r="BYZ105" s="813"/>
      <c r="BZA105" s="813"/>
      <c r="BZB105" s="813"/>
      <c r="BZC105" s="813"/>
      <c r="BZD105" s="813"/>
      <c r="BZE105" s="813"/>
      <c r="BZF105" s="813"/>
      <c r="BZG105" s="813"/>
      <c r="BZH105" s="813"/>
      <c r="BZI105" s="813"/>
      <c r="BZJ105" s="813"/>
      <c r="BZK105" s="813"/>
      <c r="BZL105" s="813"/>
      <c r="BZM105" s="813"/>
      <c r="BZN105" s="813"/>
      <c r="BZO105" s="813"/>
      <c r="BZP105" s="813"/>
      <c r="BZQ105" s="813"/>
      <c r="BZR105" s="813"/>
      <c r="BZS105" s="813"/>
      <c r="BZT105" s="813"/>
      <c r="BZU105" s="813"/>
      <c r="BZV105" s="813"/>
      <c r="BZW105" s="813"/>
      <c r="BZX105" s="813"/>
      <c r="BZY105" s="813"/>
      <c r="BZZ105" s="813"/>
      <c r="CAA105" s="813"/>
      <c r="CAB105" s="813"/>
      <c r="CAC105" s="813"/>
      <c r="CAD105" s="813"/>
      <c r="CAE105" s="813"/>
      <c r="CAF105" s="813"/>
      <c r="CAG105" s="813"/>
      <c r="CAH105" s="813"/>
      <c r="CAI105" s="813"/>
      <c r="CAJ105" s="813"/>
      <c r="CAK105" s="813"/>
      <c r="CAL105" s="813"/>
      <c r="CAM105" s="813"/>
      <c r="CAN105" s="813"/>
      <c r="CAO105" s="813"/>
      <c r="CAP105" s="813"/>
      <c r="CAQ105" s="813"/>
      <c r="CAR105" s="813"/>
      <c r="CAS105" s="813"/>
      <c r="CAT105" s="813"/>
      <c r="CAU105" s="813"/>
      <c r="CAV105" s="813"/>
      <c r="CAW105" s="813"/>
      <c r="CAX105" s="813"/>
      <c r="CAY105" s="813"/>
      <c r="CAZ105" s="813"/>
      <c r="CBA105" s="813"/>
      <c r="CBB105" s="813"/>
      <c r="CBC105" s="813"/>
      <c r="CBD105" s="813"/>
      <c r="CBE105" s="813"/>
      <c r="CBF105" s="813"/>
      <c r="CBG105" s="813"/>
      <c r="CBH105" s="813"/>
      <c r="CBI105" s="813"/>
      <c r="CBJ105" s="813"/>
      <c r="CBK105" s="813"/>
      <c r="CBL105" s="813"/>
      <c r="CBM105" s="813"/>
      <c r="CBN105" s="813"/>
      <c r="CBO105" s="813"/>
      <c r="CBP105" s="813"/>
      <c r="CBQ105" s="813"/>
      <c r="CBR105" s="813"/>
      <c r="CBS105" s="813"/>
      <c r="CBT105" s="813"/>
      <c r="CBU105" s="813"/>
      <c r="CBV105" s="813"/>
      <c r="CBW105" s="813"/>
      <c r="CBX105" s="813"/>
      <c r="CBY105" s="813"/>
      <c r="CBZ105" s="813"/>
      <c r="CCA105" s="813"/>
      <c r="CCB105" s="813"/>
      <c r="CCC105" s="813"/>
      <c r="CCD105" s="813"/>
      <c r="CCE105" s="813"/>
      <c r="CCF105" s="813"/>
      <c r="CCG105" s="813"/>
      <c r="CCH105" s="813"/>
      <c r="CCI105" s="813"/>
      <c r="CCJ105" s="813"/>
      <c r="CCK105" s="813"/>
      <c r="CCL105" s="813"/>
      <c r="CCM105" s="813"/>
      <c r="CCN105" s="813"/>
      <c r="CCO105" s="813"/>
      <c r="CCP105" s="813"/>
      <c r="CCQ105" s="813"/>
      <c r="CCR105" s="813"/>
      <c r="CCS105" s="813"/>
      <c r="CCT105" s="813"/>
      <c r="CCU105" s="813"/>
      <c r="CCV105" s="813"/>
      <c r="CCW105" s="813"/>
      <c r="CCX105" s="813"/>
      <c r="CCY105" s="813"/>
      <c r="CCZ105" s="813"/>
      <c r="CDA105" s="813"/>
      <c r="CDB105" s="813"/>
      <c r="CDC105" s="813"/>
      <c r="CDD105" s="813"/>
      <c r="CDE105" s="813"/>
      <c r="CDF105" s="813"/>
      <c r="CDG105" s="813"/>
      <c r="CDH105" s="813"/>
      <c r="CDI105" s="813"/>
      <c r="CDJ105" s="813"/>
      <c r="CDK105" s="813"/>
      <c r="CDL105" s="813"/>
      <c r="CDM105" s="813"/>
      <c r="CDN105" s="813"/>
      <c r="CDO105" s="813"/>
      <c r="CDP105" s="813"/>
      <c r="CDQ105" s="813"/>
      <c r="CDR105" s="813"/>
      <c r="CDS105" s="813"/>
      <c r="CDT105" s="813"/>
      <c r="CDU105" s="813"/>
      <c r="CDV105" s="813"/>
      <c r="CDW105" s="813"/>
      <c r="CDX105" s="813"/>
      <c r="CDY105" s="813"/>
      <c r="CDZ105" s="813"/>
      <c r="CEA105" s="813"/>
      <c r="CEB105" s="813"/>
      <c r="CEC105" s="813"/>
      <c r="CED105" s="813"/>
      <c r="CEE105" s="813"/>
      <c r="CEF105" s="813"/>
      <c r="CEG105" s="813"/>
      <c r="CEH105" s="813"/>
      <c r="CEI105" s="813"/>
      <c r="CEJ105" s="813"/>
      <c r="CEK105" s="813"/>
      <c r="CEL105" s="813"/>
      <c r="CEM105" s="813"/>
      <c r="CEN105" s="813"/>
      <c r="CEO105" s="813"/>
      <c r="CEP105" s="813"/>
      <c r="CEQ105" s="813"/>
      <c r="CER105" s="813"/>
      <c r="CES105" s="813"/>
      <c r="CET105" s="813"/>
      <c r="CEU105" s="813"/>
      <c r="CEV105" s="813"/>
      <c r="CEW105" s="813"/>
      <c r="CEX105" s="813"/>
      <c r="CEY105" s="813"/>
      <c r="CEZ105" s="813"/>
      <c r="CFA105" s="813"/>
      <c r="CFB105" s="813"/>
      <c r="CFC105" s="813"/>
      <c r="CFD105" s="813"/>
      <c r="CFE105" s="813"/>
      <c r="CFF105" s="813"/>
      <c r="CFG105" s="813"/>
      <c r="CFH105" s="813"/>
      <c r="CFI105" s="813"/>
      <c r="CFJ105" s="813"/>
      <c r="CFK105" s="813"/>
      <c r="CFL105" s="813"/>
      <c r="CFM105" s="813"/>
      <c r="CFN105" s="813"/>
      <c r="CFO105" s="813"/>
      <c r="CFP105" s="813"/>
      <c r="CFQ105" s="813"/>
      <c r="CFR105" s="813"/>
      <c r="CFS105" s="813"/>
      <c r="CFT105" s="813"/>
      <c r="CFU105" s="813"/>
      <c r="CFV105" s="813"/>
      <c r="CFW105" s="813"/>
      <c r="CFX105" s="813"/>
      <c r="CFY105" s="813"/>
      <c r="CFZ105" s="813"/>
      <c r="CGA105" s="813"/>
      <c r="CGB105" s="813"/>
      <c r="CGC105" s="813"/>
      <c r="CGD105" s="813"/>
      <c r="CGE105" s="813"/>
      <c r="CGF105" s="813"/>
      <c r="CGG105" s="813"/>
      <c r="CGH105" s="813"/>
      <c r="CGI105" s="813"/>
      <c r="CGJ105" s="813"/>
      <c r="CGK105" s="813"/>
      <c r="CGL105" s="813"/>
      <c r="CGM105" s="813"/>
      <c r="CGN105" s="813"/>
      <c r="CGO105" s="813"/>
      <c r="CGP105" s="813"/>
      <c r="CGQ105" s="813"/>
      <c r="CGR105" s="813"/>
      <c r="CGS105" s="813"/>
      <c r="CGT105" s="813"/>
      <c r="CGU105" s="813"/>
      <c r="CGV105" s="813"/>
      <c r="CGW105" s="813"/>
      <c r="CGX105" s="813"/>
      <c r="CGY105" s="813"/>
      <c r="CGZ105" s="813"/>
      <c r="CHA105" s="813"/>
      <c r="CHB105" s="813"/>
      <c r="CHC105" s="813"/>
      <c r="CHD105" s="813"/>
      <c r="CHE105" s="813"/>
      <c r="CHF105" s="813"/>
      <c r="CHG105" s="813"/>
      <c r="CHH105" s="813"/>
      <c r="CHI105" s="813"/>
      <c r="CHJ105" s="813"/>
      <c r="CHK105" s="813"/>
      <c r="CHL105" s="813"/>
      <c r="CHM105" s="813"/>
      <c r="CHN105" s="813"/>
      <c r="CHO105" s="813"/>
      <c r="CHP105" s="813"/>
      <c r="CHQ105" s="813"/>
      <c r="CHR105" s="813"/>
      <c r="CHS105" s="813"/>
      <c r="CHT105" s="813"/>
      <c r="CHU105" s="813"/>
      <c r="CHV105" s="813"/>
      <c r="CHW105" s="813"/>
      <c r="CHX105" s="813"/>
      <c r="CHY105" s="813"/>
      <c r="CHZ105" s="813"/>
      <c r="CIA105" s="813"/>
      <c r="CIB105" s="813"/>
      <c r="CIC105" s="813"/>
      <c r="CID105" s="813"/>
      <c r="CIE105" s="813"/>
      <c r="CIF105" s="813"/>
      <c r="CIG105" s="813"/>
      <c r="CIH105" s="813"/>
      <c r="CII105" s="813"/>
      <c r="CIJ105" s="813"/>
      <c r="CIK105" s="813"/>
      <c r="CIL105" s="813"/>
      <c r="CIM105" s="813"/>
      <c r="CIN105" s="813"/>
      <c r="CIO105" s="813"/>
      <c r="CIP105" s="813"/>
      <c r="CIQ105" s="813"/>
      <c r="CIR105" s="813"/>
      <c r="CIS105" s="813"/>
      <c r="CIT105" s="813"/>
      <c r="CIU105" s="813"/>
      <c r="CIV105" s="813"/>
      <c r="CIW105" s="813"/>
      <c r="CIX105" s="813"/>
      <c r="CIY105" s="813"/>
      <c r="CIZ105" s="813"/>
      <c r="CJA105" s="813"/>
      <c r="CJB105" s="813"/>
      <c r="CJC105" s="813"/>
      <c r="CJD105" s="813"/>
      <c r="CJE105" s="813"/>
      <c r="CJF105" s="813"/>
      <c r="CJG105" s="813"/>
      <c r="CJH105" s="813"/>
      <c r="CJI105" s="813"/>
      <c r="CJJ105" s="813"/>
      <c r="CJK105" s="813"/>
      <c r="CJL105" s="813"/>
      <c r="CJM105" s="813"/>
      <c r="CJN105" s="813"/>
      <c r="CJO105" s="813"/>
      <c r="CJP105" s="813"/>
      <c r="CJQ105" s="813"/>
      <c r="CJR105" s="813"/>
      <c r="CJS105" s="813"/>
      <c r="CJT105" s="813"/>
      <c r="CJU105" s="813"/>
      <c r="CJV105" s="813"/>
      <c r="CJW105" s="813"/>
      <c r="CJX105" s="813"/>
      <c r="CJY105" s="813"/>
      <c r="CJZ105" s="813"/>
      <c r="CKA105" s="813"/>
      <c r="CKB105" s="813"/>
      <c r="CKC105" s="813"/>
      <c r="CKD105" s="813"/>
      <c r="CKE105" s="813"/>
      <c r="CKF105" s="813"/>
      <c r="CKG105" s="813"/>
      <c r="CKH105" s="813"/>
      <c r="CKI105" s="813"/>
      <c r="CKJ105" s="813"/>
      <c r="CKK105" s="813"/>
      <c r="CKL105" s="813"/>
      <c r="CKM105" s="813"/>
      <c r="CKN105" s="813"/>
      <c r="CKO105" s="813"/>
      <c r="CKP105" s="813"/>
      <c r="CKQ105" s="813"/>
      <c r="CKR105" s="813"/>
      <c r="CKS105" s="813"/>
      <c r="CKT105" s="813"/>
      <c r="CKU105" s="813"/>
      <c r="CKV105" s="813"/>
      <c r="CKW105" s="813"/>
      <c r="CKX105" s="813"/>
      <c r="CKY105" s="813"/>
      <c r="CKZ105" s="813"/>
      <c r="CLA105" s="813"/>
      <c r="CLB105" s="813"/>
      <c r="CLC105" s="813"/>
      <c r="CLD105" s="813"/>
      <c r="CLE105" s="813"/>
      <c r="CLF105" s="813"/>
      <c r="CLG105" s="813"/>
      <c r="CLH105" s="813"/>
      <c r="CLI105" s="813"/>
      <c r="CLJ105" s="813"/>
      <c r="CLK105" s="813"/>
      <c r="CLL105" s="813"/>
      <c r="CLM105" s="813"/>
      <c r="CLN105" s="813"/>
      <c r="CLO105" s="813"/>
      <c r="CLP105" s="813"/>
      <c r="CLQ105" s="813"/>
      <c r="CLR105" s="813"/>
      <c r="CLS105" s="813"/>
      <c r="CLT105" s="813"/>
      <c r="CLU105" s="813"/>
      <c r="CLV105" s="813"/>
      <c r="CLW105" s="813"/>
      <c r="CLX105" s="813"/>
      <c r="CLY105" s="813"/>
      <c r="CLZ105" s="813"/>
      <c r="CMA105" s="813"/>
      <c r="CMB105" s="813"/>
      <c r="CMC105" s="813"/>
      <c r="CMD105" s="813"/>
      <c r="CME105" s="813"/>
      <c r="CMF105" s="813"/>
      <c r="CMG105" s="813"/>
      <c r="CMH105" s="813"/>
      <c r="CMI105" s="813"/>
      <c r="CMJ105" s="813"/>
      <c r="CMK105" s="813"/>
      <c r="CML105" s="813"/>
      <c r="CMM105" s="813"/>
      <c r="CMN105" s="813"/>
      <c r="CMO105" s="813"/>
      <c r="CMP105" s="813"/>
      <c r="CMQ105" s="813"/>
      <c r="CMR105" s="813"/>
      <c r="CMS105" s="813"/>
      <c r="CMT105" s="813"/>
      <c r="CMU105" s="813"/>
      <c r="CMV105" s="813"/>
      <c r="CMW105" s="813"/>
      <c r="CMX105" s="813"/>
      <c r="CMY105" s="813"/>
      <c r="CMZ105" s="813"/>
      <c r="CNA105" s="813"/>
      <c r="CNB105" s="813"/>
      <c r="CNC105" s="813"/>
      <c r="CND105" s="813"/>
      <c r="CNE105" s="813"/>
      <c r="CNF105" s="813"/>
      <c r="CNG105" s="813"/>
      <c r="CNH105" s="813"/>
      <c r="CNI105" s="813"/>
      <c r="CNJ105" s="813"/>
      <c r="CNK105" s="813"/>
      <c r="CNL105" s="813"/>
      <c r="CNM105" s="813"/>
      <c r="CNN105" s="813"/>
      <c r="CNO105" s="813"/>
      <c r="CNP105" s="813"/>
      <c r="CNQ105" s="813"/>
      <c r="CNR105" s="813"/>
      <c r="CNS105" s="813"/>
      <c r="CNT105" s="813"/>
      <c r="CNU105" s="813"/>
      <c r="CNV105" s="813"/>
      <c r="CNW105" s="813"/>
      <c r="CNX105" s="813"/>
      <c r="CNY105" s="813"/>
      <c r="CNZ105" s="813"/>
      <c r="COA105" s="813"/>
      <c r="COB105" s="813"/>
      <c r="COC105" s="813"/>
      <c r="COD105" s="813"/>
      <c r="COE105" s="813"/>
      <c r="COF105" s="813"/>
      <c r="COG105" s="813"/>
      <c r="COH105" s="813"/>
      <c r="COI105" s="813"/>
      <c r="COJ105" s="813"/>
      <c r="COK105" s="813"/>
      <c r="COL105" s="813"/>
      <c r="COM105" s="813"/>
      <c r="CON105" s="813"/>
      <c r="COO105" s="813"/>
      <c r="COP105" s="813"/>
      <c r="COQ105" s="813"/>
      <c r="COR105" s="813"/>
      <c r="COS105" s="813"/>
      <c r="COT105" s="813"/>
      <c r="COU105" s="813"/>
      <c r="COV105" s="813"/>
      <c r="COW105" s="813"/>
      <c r="COX105" s="813"/>
      <c r="COY105" s="813"/>
      <c r="COZ105" s="813"/>
      <c r="CPA105" s="813"/>
      <c r="CPB105" s="813"/>
      <c r="CPC105" s="813"/>
      <c r="CPD105" s="813"/>
      <c r="CPE105" s="813"/>
      <c r="CPF105" s="813"/>
      <c r="CPG105" s="813"/>
      <c r="CPH105" s="813"/>
      <c r="CPI105" s="813"/>
      <c r="CPJ105" s="813"/>
      <c r="CPK105" s="813"/>
      <c r="CPL105" s="813"/>
      <c r="CPM105" s="813"/>
      <c r="CPN105" s="813"/>
      <c r="CPO105" s="813"/>
      <c r="CPP105" s="813"/>
      <c r="CPQ105" s="813"/>
      <c r="CPR105" s="813"/>
      <c r="CPS105" s="813"/>
      <c r="CPT105" s="813"/>
      <c r="CPU105" s="813"/>
      <c r="CPV105" s="813"/>
      <c r="CPW105" s="813"/>
      <c r="CPX105" s="813"/>
      <c r="CPY105" s="813"/>
      <c r="CPZ105" s="813"/>
      <c r="CQA105" s="813"/>
      <c r="CQB105" s="813"/>
      <c r="CQC105" s="813"/>
      <c r="CQD105" s="813"/>
      <c r="CQE105" s="813"/>
      <c r="CQF105" s="813"/>
      <c r="CQG105" s="813"/>
      <c r="CQH105" s="813"/>
      <c r="CQI105" s="813"/>
      <c r="CQJ105" s="813"/>
      <c r="CQK105" s="813"/>
      <c r="CQL105" s="813"/>
      <c r="CQM105" s="813"/>
      <c r="CQN105" s="813"/>
      <c r="CQO105" s="813"/>
      <c r="CQP105" s="813"/>
      <c r="CQQ105" s="813"/>
      <c r="CQR105" s="813"/>
      <c r="CQS105" s="813"/>
      <c r="CQT105" s="813"/>
      <c r="CQU105" s="813"/>
      <c r="CQV105" s="813"/>
      <c r="CQW105" s="813"/>
      <c r="CQX105" s="813"/>
      <c r="CQY105" s="813"/>
      <c r="CQZ105" s="813"/>
      <c r="CRA105" s="813"/>
      <c r="CRB105" s="813"/>
      <c r="CRC105" s="813"/>
      <c r="CRD105" s="813"/>
      <c r="CRE105" s="813"/>
      <c r="CRF105" s="813"/>
      <c r="CRG105" s="813"/>
      <c r="CRH105" s="813"/>
      <c r="CRI105" s="813"/>
      <c r="CRJ105" s="813"/>
      <c r="CRK105" s="813"/>
      <c r="CRL105" s="813"/>
      <c r="CRM105" s="813"/>
      <c r="CRN105" s="813"/>
      <c r="CRO105" s="813"/>
      <c r="CRP105" s="813"/>
      <c r="CRQ105" s="813"/>
      <c r="CRR105" s="813"/>
      <c r="CRS105" s="813"/>
      <c r="CRT105" s="813"/>
      <c r="CRU105" s="813"/>
      <c r="CRV105" s="813"/>
      <c r="CRW105" s="813"/>
      <c r="CRX105" s="813"/>
      <c r="CRY105" s="813"/>
      <c r="CRZ105" s="813"/>
      <c r="CSA105" s="813"/>
      <c r="CSB105" s="813"/>
      <c r="CSC105" s="813"/>
      <c r="CSD105" s="813"/>
      <c r="CSE105" s="813"/>
      <c r="CSF105" s="813"/>
      <c r="CSG105" s="813"/>
      <c r="CSH105" s="813"/>
      <c r="CSI105" s="813"/>
      <c r="CSJ105" s="813"/>
      <c r="CSK105" s="813"/>
      <c r="CSL105" s="813"/>
      <c r="CSM105" s="813"/>
      <c r="CSN105" s="813"/>
      <c r="CSO105" s="813"/>
      <c r="CSP105" s="813"/>
      <c r="CSQ105" s="813"/>
      <c r="CSR105" s="813"/>
      <c r="CSS105" s="813"/>
      <c r="CST105" s="813"/>
      <c r="CSU105" s="813"/>
      <c r="CSV105" s="813"/>
      <c r="CSW105" s="813"/>
      <c r="CSX105" s="813"/>
      <c r="CSY105" s="813"/>
      <c r="CSZ105" s="813"/>
      <c r="CTA105" s="813"/>
      <c r="CTB105" s="813"/>
      <c r="CTC105" s="813"/>
      <c r="CTD105" s="813"/>
      <c r="CTE105" s="813"/>
      <c r="CTF105" s="813"/>
      <c r="CTG105" s="813"/>
      <c r="CTH105" s="813"/>
      <c r="CTI105" s="813"/>
      <c r="CTJ105" s="813"/>
      <c r="CTK105" s="813"/>
      <c r="CTL105" s="813"/>
      <c r="CTM105" s="813"/>
      <c r="CTN105" s="813"/>
      <c r="CTO105" s="813"/>
      <c r="CTP105" s="813"/>
      <c r="CTQ105" s="813"/>
      <c r="CTR105" s="813"/>
      <c r="CTS105" s="813"/>
      <c r="CTT105" s="813"/>
      <c r="CTU105" s="813"/>
      <c r="CTV105" s="813"/>
      <c r="CTW105" s="813"/>
      <c r="CTX105" s="813"/>
      <c r="CTY105" s="813"/>
      <c r="CTZ105" s="813"/>
      <c r="CUA105" s="813"/>
      <c r="CUB105" s="813"/>
      <c r="CUC105" s="813"/>
      <c r="CUD105" s="813"/>
      <c r="CUE105" s="813"/>
      <c r="CUF105" s="813"/>
      <c r="CUG105" s="813"/>
      <c r="CUH105" s="813"/>
      <c r="CUI105" s="813"/>
      <c r="CUJ105" s="813"/>
      <c r="CUK105" s="813"/>
      <c r="CUL105" s="813"/>
      <c r="CUM105" s="813"/>
      <c r="CUN105" s="813"/>
      <c r="CUO105" s="813"/>
      <c r="CUP105" s="813"/>
      <c r="CUQ105" s="813"/>
      <c r="CUR105" s="813"/>
      <c r="CUS105" s="813"/>
      <c r="CUT105" s="813"/>
      <c r="CUU105" s="813"/>
      <c r="CUV105" s="813"/>
      <c r="CUW105" s="813"/>
      <c r="CUX105" s="813"/>
      <c r="CUY105" s="813"/>
      <c r="CUZ105" s="813"/>
      <c r="CVA105" s="813"/>
      <c r="CVB105" s="813"/>
      <c r="CVC105" s="813"/>
      <c r="CVD105" s="813"/>
      <c r="CVE105" s="813"/>
      <c r="CVF105" s="813"/>
      <c r="CVG105" s="813"/>
      <c r="CVH105" s="813"/>
      <c r="CVI105" s="813"/>
      <c r="CVJ105" s="813"/>
      <c r="CVK105" s="813"/>
      <c r="CVL105" s="813"/>
      <c r="CVM105" s="813"/>
      <c r="CVN105" s="813"/>
      <c r="CVO105" s="813"/>
      <c r="CVP105" s="813"/>
      <c r="CVQ105" s="813"/>
      <c r="CVR105" s="813"/>
      <c r="CVS105" s="813"/>
      <c r="CVT105" s="813"/>
      <c r="CVU105" s="813"/>
      <c r="CVV105" s="813"/>
      <c r="CVW105" s="813"/>
      <c r="CVX105" s="813"/>
      <c r="CVY105" s="813"/>
      <c r="CVZ105" s="813"/>
      <c r="CWA105" s="813"/>
      <c r="CWB105" s="813"/>
      <c r="CWC105" s="813"/>
      <c r="CWD105" s="813"/>
      <c r="CWE105" s="813"/>
      <c r="CWF105" s="813"/>
      <c r="CWG105" s="813"/>
      <c r="CWH105" s="813"/>
      <c r="CWI105" s="813"/>
      <c r="CWJ105" s="813"/>
      <c r="CWK105" s="813"/>
      <c r="CWL105" s="813"/>
      <c r="CWM105" s="813"/>
      <c r="CWN105" s="813"/>
      <c r="CWO105" s="813"/>
      <c r="CWP105" s="813"/>
      <c r="CWQ105" s="813"/>
      <c r="CWR105" s="813"/>
      <c r="CWS105" s="813"/>
      <c r="CWT105" s="813"/>
      <c r="CWU105" s="813"/>
      <c r="CWV105" s="813"/>
      <c r="CWW105" s="813"/>
      <c r="CWX105" s="813"/>
      <c r="CWY105" s="813"/>
      <c r="CWZ105" s="813"/>
      <c r="CXA105" s="813"/>
      <c r="CXB105" s="813"/>
      <c r="CXC105" s="813"/>
      <c r="CXD105" s="813"/>
      <c r="CXE105" s="813"/>
      <c r="CXF105" s="813"/>
      <c r="CXG105" s="813"/>
      <c r="CXH105" s="813"/>
      <c r="CXI105" s="813"/>
      <c r="CXJ105" s="813"/>
      <c r="CXK105" s="813"/>
      <c r="CXL105" s="813"/>
      <c r="CXM105" s="813"/>
      <c r="CXN105" s="813"/>
      <c r="CXO105" s="813"/>
      <c r="CXP105" s="813"/>
      <c r="CXQ105" s="813"/>
      <c r="CXR105" s="813"/>
      <c r="CXS105" s="813"/>
      <c r="CXT105" s="813"/>
      <c r="CXU105" s="813"/>
      <c r="CXV105" s="813"/>
      <c r="CXW105" s="813"/>
      <c r="CXX105" s="813"/>
      <c r="CXY105" s="813"/>
      <c r="CXZ105" s="813"/>
      <c r="CYA105" s="813"/>
      <c r="CYB105" s="813"/>
      <c r="CYC105" s="813"/>
      <c r="CYD105" s="813"/>
      <c r="CYE105" s="813"/>
      <c r="CYF105" s="813"/>
      <c r="CYG105" s="813"/>
      <c r="CYH105" s="813"/>
      <c r="CYI105" s="813"/>
      <c r="CYJ105" s="813"/>
      <c r="CYK105" s="813"/>
      <c r="CYL105" s="813"/>
      <c r="CYM105" s="813"/>
      <c r="CYN105" s="813"/>
      <c r="CYO105" s="813"/>
      <c r="CYP105" s="813"/>
      <c r="CYQ105" s="813"/>
      <c r="CYR105" s="813"/>
      <c r="CYS105" s="813"/>
      <c r="CYT105" s="813"/>
      <c r="CYU105" s="813"/>
      <c r="CYV105" s="813"/>
      <c r="CYW105" s="813"/>
      <c r="CYX105" s="813"/>
      <c r="CYY105" s="813"/>
      <c r="CYZ105" s="813"/>
      <c r="CZA105" s="813"/>
      <c r="CZB105" s="813"/>
      <c r="CZC105" s="813"/>
      <c r="CZD105" s="813"/>
      <c r="CZE105" s="813"/>
      <c r="CZF105" s="813"/>
      <c r="CZG105" s="813"/>
      <c r="CZH105" s="813"/>
      <c r="CZI105" s="813"/>
      <c r="CZJ105" s="813"/>
      <c r="CZK105" s="813"/>
      <c r="CZL105" s="813"/>
      <c r="CZM105" s="813"/>
      <c r="CZN105" s="813"/>
      <c r="CZO105" s="813"/>
      <c r="CZP105" s="813"/>
      <c r="CZQ105" s="813"/>
      <c r="CZR105" s="813"/>
      <c r="CZS105" s="813"/>
      <c r="CZT105" s="813"/>
      <c r="CZU105" s="813"/>
      <c r="CZV105" s="813"/>
      <c r="CZW105" s="813"/>
      <c r="CZX105" s="813"/>
      <c r="CZY105" s="813"/>
      <c r="CZZ105" s="813"/>
      <c r="DAA105" s="813"/>
      <c r="DAB105" s="813"/>
      <c r="DAC105" s="813"/>
      <c r="DAD105" s="813"/>
      <c r="DAE105" s="813"/>
      <c r="DAF105" s="813"/>
      <c r="DAG105" s="813"/>
      <c r="DAH105" s="813"/>
      <c r="DAI105" s="813"/>
      <c r="DAJ105" s="813"/>
      <c r="DAK105" s="813"/>
      <c r="DAL105" s="813"/>
      <c r="DAM105" s="813"/>
      <c r="DAN105" s="813"/>
      <c r="DAO105" s="813"/>
      <c r="DAP105" s="813"/>
      <c r="DAQ105" s="813"/>
      <c r="DAR105" s="813"/>
      <c r="DAS105" s="813"/>
      <c r="DAT105" s="813"/>
      <c r="DAU105" s="813"/>
      <c r="DAV105" s="813"/>
      <c r="DAW105" s="813"/>
      <c r="DAX105" s="813"/>
      <c r="DAY105" s="813"/>
      <c r="DAZ105" s="813"/>
      <c r="DBA105" s="813"/>
      <c r="DBB105" s="813"/>
      <c r="DBC105" s="813"/>
      <c r="DBD105" s="813"/>
      <c r="DBE105" s="813"/>
      <c r="DBF105" s="813"/>
      <c r="DBG105" s="813"/>
      <c r="DBH105" s="813"/>
      <c r="DBI105" s="813"/>
      <c r="DBJ105" s="813"/>
      <c r="DBK105" s="813"/>
      <c r="DBL105" s="813"/>
      <c r="DBM105" s="813"/>
      <c r="DBN105" s="813"/>
      <c r="DBO105" s="813"/>
      <c r="DBP105" s="813"/>
      <c r="DBQ105" s="813"/>
      <c r="DBR105" s="813"/>
      <c r="DBS105" s="813"/>
      <c r="DBT105" s="813"/>
      <c r="DBU105" s="813"/>
      <c r="DBV105" s="813"/>
      <c r="DBW105" s="813"/>
      <c r="DBX105" s="813"/>
      <c r="DBY105" s="813"/>
      <c r="DBZ105" s="813"/>
      <c r="DCA105" s="813"/>
      <c r="DCB105" s="813"/>
      <c r="DCC105" s="813"/>
      <c r="DCD105" s="813"/>
      <c r="DCE105" s="813"/>
      <c r="DCF105" s="813"/>
      <c r="DCG105" s="813"/>
      <c r="DCH105" s="813"/>
      <c r="DCI105" s="813"/>
      <c r="DCJ105" s="813"/>
      <c r="DCK105" s="813"/>
      <c r="DCL105" s="813"/>
      <c r="DCM105" s="813"/>
      <c r="DCN105" s="813"/>
      <c r="DCO105" s="813"/>
      <c r="DCP105" s="813"/>
      <c r="DCQ105" s="813"/>
      <c r="DCR105" s="813"/>
      <c r="DCS105" s="813"/>
      <c r="DCT105" s="813"/>
      <c r="DCU105" s="813"/>
      <c r="DCV105" s="813"/>
      <c r="DCW105" s="813"/>
      <c r="DCX105" s="813"/>
      <c r="DCY105" s="813"/>
      <c r="DCZ105" s="813"/>
      <c r="DDA105" s="813"/>
      <c r="DDB105" s="813"/>
      <c r="DDC105" s="813"/>
      <c r="DDD105" s="813"/>
      <c r="DDE105" s="813"/>
      <c r="DDF105" s="813"/>
      <c r="DDG105" s="813"/>
      <c r="DDH105" s="813"/>
      <c r="DDI105" s="813"/>
      <c r="DDJ105" s="813"/>
      <c r="DDK105" s="813"/>
      <c r="DDL105" s="813"/>
      <c r="DDM105" s="813"/>
      <c r="DDN105" s="813"/>
      <c r="DDO105" s="813"/>
      <c r="DDP105" s="813"/>
      <c r="DDQ105" s="813"/>
      <c r="DDR105" s="813"/>
      <c r="DDS105" s="813"/>
      <c r="DDT105" s="813"/>
      <c r="DDU105" s="813"/>
      <c r="DDV105" s="813"/>
      <c r="DDW105" s="813"/>
      <c r="DDX105" s="813"/>
      <c r="DDY105" s="813"/>
      <c r="DDZ105" s="813"/>
      <c r="DEA105" s="813"/>
      <c r="DEB105" s="813"/>
      <c r="DEC105" s="813"/>
      <c r="DED105" s="813"/>
      <c r="DEE105" s="813"/>
      <c r="DEF105" s="813"/>
      <c r="DEG105" s="813"/>
      <c r="DEH105" s="813"/>
      <c r="DEI105" s="813"/>
      <c r="DEJ105" s="813"/>
      <c r="DEK105" s="813"/>
      <c r="DEL105" s="813"/>
      <c r="DEM105" s="813"/>
      <c r="DEN105" s="813"/>
      <c r="DEO105" s="813"/>
      <c r="DEP105" s="813"/>
      <c r="DEQ105" s="813"/>
      <c r="DER105" s="813"/>
      <c r="DES105" s="813"/>
      <c r="DET105" s="813"/>
      <c r="DEU105" s="813"/>
      <c r="DEV105" s="813"/>
      <c r="DEW105" s="813"/>
      <c r="DEX105" s="813"/>
      <c r="DEY105" s="813"/>
      <c r="DEZ105" s="813"/>
      <c r="DFA105" s="813"/>
      <c r="DFB105" s="813"/>
      <c r="DFC105" s="813"/>
      <c r="DFD105" s="813"/>
      <c r="DFE105" s="813"/>
      <c r="DFF105" s="813"/>
      <c r="DFG105" s="813"/>
      <c r="DFH105" s="813"/>
      <c r="DFI105" s="813"/>
      <c r="DFJ105" s="813"/>
      <c r="DFK105" s="813"/>
      <c r="DFL105" s="813"/>
      <c r="DFM105" s="813"/>
      <c r="DFN105" s="813"/>
      <c r="DFO105" s="813"/>
      <c r="DFP105" s="813"/>
      <c r="DFQ105" s="813"/>
      <c r="DFR105" s="813"/>
      <c r="DFS105" s="813"/>
      <c r="DFT105" s="813"/>
      <c r="DFU105" s="813"/>
      <c r="DFV105" s="813"/>
      <c r="DFW105" s="813"/>
      <c r="DFX105" s="813"/>
      <c r="DFY105" s="813"/>
      <c r="DFZ105" s="813"/>
      <c r="DGA105" s="813"/>
      <c r="DGB105" s="813"/>
      <c r="DGC105" s="813"/>
      <c r="DGD105" s="813"/>
      <c r="DGE105" s="813"/>
      <c r="DGF105" s="813"/>
      <c r="DGG105" s="813"/>
      <c r="DGH105" s="813"/>
      <c r="DGI105" s="813"/>
      <c r="DGJ105" s="813"/>
      <c r="DGK105" s="813"/>
      <c r="DGL105" s="813"/>
      <c r="DGM105" s="813"/>
      <c r="DGN105" s="813"/>
      <c r="DGO105" s="813"/>
      <c r="DGP105" s="813"/>
      <c r="DGQ105" s="813"/>
      <c r="DGR105" s="813"/>
      <c r="DGS105" s="813"/>
      <c r="DGT105" s="813"/>
      <c r="DGU105" s="813"/>
      <c r="DGV105" s="813"/>
      <c r="DGW105" s="813"/>
      <c r="DGX105" s="813"/>
      <c r="DGY105" s="813"/>
      <c r="DGZ105" s="813"/>
      <c r="DHA105" s="813"/>
      <c r="DHB105" s="813"/>
      <c r="DHC105" s="813"/>
      <c r="DHD105" s="813"/>
      <c r="DHE105" s="813"/>
      <c r="DHF105" s="813"/>
      <c r="DHG105" s="813"/>
      <c r="DHH105" s="813"/>
      <c r="DHI105" s="813"/>
      <c r="DHJ105" s="813"/>
      <c r="DHK105" s="813"/>
      <c r="DHL105" s="813"/>
      <c r="DHM105" s="813"/>
      <c r="DHN105" s="813"/>
      <c r="DHO105" s="813"/>
      <c r="DHP105" s="813"/>
      <c r="DHQ105" s="813"/>
      <c r="DHR105" s="813"/>
      <c r="DHS105" s="813"/>
      <c r="DHT105" s="813"/>
      <c r="DHU105" s="813"/>
      <c r="DHV105" s="813"/>
      <c r="DHW105" s="813"/>
      <c r="DHX105" s="813"/>
      <c r="DHY105" s="813"/>
      <c r="DHZ105" s="813"/>
      <c r="DIA105" s="813"/>
      <c r="DIB105" s="813"/>
      <c r="DIC105" s="813"/>
      <c r="DID105" s="813"/>
      <c r="DIE105" s="813"/>
      <c r="DIF105" s="813"/>
      <c r="DIG105" s="813"/>
      <c r="DIH105" s="813"/>
      <c r="DII105" s="813"/>
      <c r="DIJ105" s="813"/>
      <c r="DIK105" s="813"/>
      <c r="DIL105" s="813"/>
      <c r="DIM105" s="813"/>
      <c r="DIN105" s="813"/>
      <c r="DIO105" s="813"/>
      <c r="DIP105" s="813"/>
      <c r="DIQ105" s="813"/>
      <c r="DIR105" s="813"/>
      <c r="DIS105" s="813"/>
      <c r="DIT105" s="813"/>
      <c r="DIU105" s="813"/>
      <c r="DIV105" s="813"/>
      <c r="DIW105" s="813"/>
      <c r="DIX105" s="813"/>
      <c r="DIY105" s="813"/>
      <c r="DIZ105" s="813"/>
      <c r="DJA105" s="813"/>
      <c r="DJB105" s="813"/>
      <c r="DJC105" s="813"/>
      <c r="DJD105" s="813"/>
      <c r="DJE105" s="813"/>
      <c r="DJF105" s="813"/>
      <c r="DJG105" s="813"/>
      <c r="DJH105" s="813"/>
      <c r="DJI105" s="813"/>
      <c r="DJJ105" s="813"/>
      <c r="DJK105" s="813"/>
      <c r="DJL105" s="813"/>
      <c r="DJM105" s="813"/>
      <c r="DJN105" s="813"/>
      <c r="DJO105" s="813"/>
      <c r="DJP105" s="813"/>
      <c r="DJQ105" s="813"/>
      <c r="DJR105" s="813"/>
      <c r="DJS105" s="813"/>
      <c r="DJT105" s="813"/>
      <c r="DJU105" s="813"/>
      <c r="DJV105" s="813"/>
      <c r="DJW105" s="813"/>
      <c r="DJX105" s="813"/>
      <c r="DJY105" s="813"/>
      <c r="DJZ105" s="813"/>
      <c r="DKA105" s="813"/>
      <c r="DKB105" s="813"/>
      <c r="DKC105" s="813"/>
      <c r="DKD105" s="813"/>
      <c r="DKE105" s="813"/>
      <c r="DKF105" s="813"/>
      <c r="DKG105" s="813"/>
      <c r="DKH105" s="813"/>
      <c r="DKI105" s="813"/>
      <c r="DKJ105" s="813"/>
      <c r="DKK105" s="813"/>
      <c r="DKL105" s="813"/>
      <c r="DKM105" s="813"/>
      <c r="DKN105" s="813"/>
      <c r="DKO105" s="813"/>
      <c r="DKP105" s="813"/>
      <c r="DKQ105" s="813"/>
      <c r="DKR105" s="813"/>
      <c r="DKS105" s="813"/>
      <c r="DKT105" s="813"/>
      <c r="DKU105" s="813"/>
      <c r="DKV105" s="813"/>
      <c r="DKW105" s="813"/>
      <c r="DKX105" s="813"/>
      <c r="DKY105" s="813"/>
      <c r="DKZ105" s="813"/>
      <c r="DLA105" s="813"/>
      <c r="DLB105" s="813"/>
      <c r="DLC105" s="813"/>
      <c r="DLD105" s="813"/>
      <c r="DLE105" s="813"/>
      <c r="DLF105" s="813"/>
      <c r="DLG105" s="813"/>
      <c r="DLH105" s="813"/>
      <c r="DLI105" s="813"/>
      <c r="DLJ105" s="813"/>
      <c r="DLK105" s="813"/>
      <c r="DLL105" s="813"/>
      <c r="DLM105" s="813"/>
      <c r="DLN105" s="813"/>
      <c r="DLO105" s="813"/>
      <c r="DLP105" s="813"/>
      <c r="DLQ105" s="813"/>
      <c r="DLR105" s="813"/>
      <c r="DLS105" s="813"/>
      <c r="DLT105" s="813"/>
      <c r="DLU105" s="813"/>
      <c r="DLV105" s="813"/>
      <c r="DLW105" s="813"/>
      <c r="DLX105" s="813"/>
      <c r="DLY105" s="813"/>
      <c r="DLZ105" s="813"/>
      <c r="DMA105" s="813"/>
      <c r="DMB105" s="813"/>
      <c r="DMC105" s="813"/>
      <c r="DMD105" s="813"/>
      <c r="DME105" s="813"/>
      <c r="DMF105" s="813"/>
      <c r="DMG105" s="813"/>
      <c r="DMH105" s="813"/>
      <c r="DMI105" s="813"/>
      <c r="DMJ105" s="813"/>
      <c r="DMK105" s="813"/>
      <c r="DML105" s="813"/>
      <c r="DMM105" s="813"/>
      <c r="DMN105" s="813"/>
      <c r="DMO105" s="813"/>
      <c r="DMP105" s="813"/>
      <c r="DMQ105" s="813"/>
      <c r="DMR105" s="813"/>
      <c r="DMS105" s="813"/>
      <c r="DMT105" s="813"/>
      <c r="DMU105" s="813"/>
      <c r="DMV105" s="813"/>
      <c r="DMW105" s="813"/>
      <c r="DMX105" s="813"/>
      <c r="DMY105" s="813"/>
      <c r="DMZ105" s="813"/>
      <c r="DNA105" s="813"/>
      <c r="DNB105" s="813"/>
      <c r="DNC105" s="813"/>
      <c r="DND105" s="813"/>
      <c r="DNE105" s="813"/>
      <c r="DNF105" s="813"/>
      <c r="DNG105" s="813"/>
      <c r="DNH105" s="813"/>
      <c r="DNI105" s="813"/>
      <c r="DNJ105" s="813"/>
      <c r="DNK105" s="813"/>
      <c r="DNL105" s="813"/>
      <c r="DNM105" s="813"/>
      <c r="DNN105" s="813"/>
      <c r="DNO105" s="813"/>
      <c r="DNP105" s="813"/>
      <c r="DNQ105" s="813"/>
      <c r="DNR105" s="813"/>
      <c r="DNS105" s="813"/>
      <c r="DNT105" s="813"/>
      <c r="DNU105" s="813"/>
      <c r="DNV105" s="813"/>
      <c r="DNW105" s="813"/>
      <c r="DNX105" s="813"/>
      <c r="DNY105" s="813"/>
      <c r="DNZ105" s="813"/>
      <c r="DOA105" s="813"/>
      <c r="DOB105" s="813"/>
      <c r="DOC105" s="813"/>
      <c r="DOD105" s="813"/>
      <c r="DOE105" s="813"/>
      <c r="DOF105" s="813"/>
      <c r="DOG105" s="813"/>
      <c r="DOH105" s="813"/>
      <c r="DOI105" s="813"/>
      <c r="DOJ105" s="813"/>
      <c r="DOK105" s="813"/>
      <c r="DOL105" s="813"/>
      <c r="DOM105" s="813"/>
      <c r="DON105" s="813"/>
      <c r="DOO105" s="813"/>
      <c r="DOP105" s="813"/>
      <c r="DOQ105" s="813"/>
      <c r="DOR105" s="813"/>
      <c r="DOS105" s="813"/>
      <c r="DOT105" s="813"/>
      <c r="DOU105" s="813"/>
      <c r="DOV105" s="813"/>
      <c r="DOW105" s="813"/>
      <c r="DOX105" s="813"/>
      <c r="DOY105" s="813"/>
      <c r="DOZ105" s="813"/>
      <c r="DPA105" s="813"/>
      <c r="DPB105" s="813"/>
      <c r="DPC105" s="813"/>
      <c r="DPD105" s="813"/>
      <c r="DPE105" s="813"/>
      <c r="DPF105" s="813"/>
      <c r="DPG105" s="813"/>
      <c r="DPH105" s="813"/>
      <c r="DPI105" s="813"/>
      <c r="DPJ105" s="813"/>
      <c r="DPK105" s="813"/>
      <c r="DPL105" s="813"/>
      <c r="DPM105" s="813"/>
      <c r="DPN105" s="813"/>
      <c r="DPO105" s="813"/>
      <c r="DPP105" s="813"/>
      <c r="DPQ105" s="813"/>
      <c r="DPR105" s="813"/>
      <c r="DPS105" s="813"/>
      <c r="DPT105" s="813"/>
      <c r="DPU105" s="813"/>
      <c r="DPV105" s="813"/>
      <c r="DPW105" s="813"/>
      <c r="DPX105" s="813"/>
      <c r="DPY105" s="813"/>
      <c r="DPZ105" s="813"/>
      <c r="DQA105" s="813"/>
      <c r="DQB105" s="813"/>
      <c r="DQC105" s="813"/>
      <c r="DQD105" s="813"/>
      <c r="DQE105" s="813"/>
      <c r="DQF105" s="813"/>
      <c r="DQG105" s="813"/>
      <c r="DQH105" s="813"/>
      <c r="DQI105" s="813"/>
      <c r="DQJ105" s="813"/>
      <c r="DQK105" s="813"/>
      <c r="DQL105" s="813"/>
      <c r="DQM105" s="813"/>
      <c r="DQN105" s="813"/>
      <c r="DQO105" s="813"/>
      <c r="DQP105" s="813"/>
      <c r="DQQ105" s="813"/>
      <c r="DQR105" s="813"/>
      <c r="DQS105" s="813"/>
      <c r="DQT105" s="813"/>
      <c r="DQU105" s="813"/>
      <c r="DQV105" s="813"/>
      <c r="DQW105" s="813"/>
      <c r="DQX105" s="813"/>
      <c r="DQY105" s="813"/>
      <c r="DQZ105" s="813"/>
      <c r="DRA105" s="813"/>
      <c r="DRB105" s="813"/>
      <c r="DRC105" s="813"/>
      <c r="DRD105" s="813"/>
      <c r="DRE105" s="813"/>
      <c r="DRF105" s="813"/>
      <c r="DRG105" s="813"/>
      <c r="DRH105" s="813"/>
      <c r="DRI105" s="813"/>
      <c r="DRJ105" s="813"/>
      <c r="DRK105" s="813"/>
      <c r="DRL105" s="813"/>
      <c r="DRM105" s="813"/>
      <c r="DRN105" s="813"/>
      <c r="DRO105" s="813"/>
      <c r="DRP105" s="813"/>
      <c r="DRQ105" s="813"/>
      <c r="DRR105" s="813"/>
      <c r="DRS105" s="813"/>
      <c r="DRT105" s="813"/>
      <c r="DRU105" s="813"/>
      <c r="DRV105" s="813"/>
      <c r="DRW105" s="813"/>
      <c r="DRX105" s="813"/>
      <c r="DRY105" s="813"/>
      <c r="DRZ105" s="813"/>
      <c r="DSA105" s="813"/>
      <c r="DSB105" s="813"/>
      <c r="DSC105" s="813"/>
      <c r="DSD105" s="813"/>
      <c r="DSE105" s="813"/>
      <c r="DSF105" s="813"/>
      <c r="DSG105" s="813"/>
      <c r="DSH105" s="813"/>
      <c r="DSI105" s="813"/>
      <c r="DSJ105" s="813"/>
      <c r="DSK105" s="813"/>
      <c r="DSL105" s="813"/>
      <c r="DSM105" s="813"/>
      <c r="DSN105" s="813"/>
      <c r="DSO105" s="813"/>
      <c r="DSP105" s="813"/>
      <c r="DSQ105" s="813"/>
      <c r="DSR105" s="813"/>
      <c r="DSS105" s="813"/>
      <c r="DST105" s="813"/>
      <c r="DSU105" s="813"/>
      <c r="DSV105" s="813"/>
      <c r="DSW105" s="813"/>
      <c r="DSX105" s="813"/>
      <c r="DSY105" s="813"/>
      <c r="DSZ105" s="813"/>
      <c r="DTA105" s="813"/>
      <c r="DTB105" s="813"/>
      <c r="DTC105" s="813"/>
      <c r="DTD105" s="813"/>
      <c r="DTE105" s="813"/>
      <c r="DTF105" s="813"/>
      <c r="DTG105" s="813"/>
      <c r="DTH105" s="813"/>
      <c r="DTI105" s="813"/>
      <c r="DTJ105" s="813"/>
      <c r="DTK105" s="813"/>
      <c r="DTL105" s="813"/>
      <c r="DTM105" s="813"/>
      <c r="DTN105" s="813"/>
      <c r="DTO105" s="813"/>
      <c r="DTP105" s="813"/>
      <c r="DTQ105" s="813"/>
      <c r="DTR105" s="813"/>
      <c r="DTS105" s="813"/>
      <c r="DTT105" s="813"/>
      <c r="DTU105" s="813"/>
      <c r="DTV105" s="813"/>
      <c r="DTW105" s="813"/>
      <c r="DTX105" s="813"/>
      <c r="DTY105" s="813"/>
      <c r="DTZ105" s="813"/>
      <c r="DUA105" s="813"/>
      <c r="DUB105" s="813"/>
      <c r="DUC105" s="813"/>
      <c r="DUD105" s="813"/>
      <c r="DUE105" s="813"/>
      <c r="DUF105" s="813"/>
      <c r="DUG105" s="813"/>
      <c r="DUH105" s="813"/>
      <c r="DUI105" s="813"/>
      <c r="DUJ105" s="813"/>
      <c r="DUK105" s="813"/>
      <c r="DUL105" s="813"/>
      <c r="DUM105" s="813"/>
      <c r="DUN105" s="813"/>
      <c r="DUO105" s="813"/>
      <c r="DUP105" s="813"/>
      <c r="DUQ105" s="813"/>
      <c r="DUR105" s="813"/>
      <c r="DUS105" s="813"/>
      <c r="DUT105" s="813"/>
      <c r="DUU105" s="813"/>
      <c r="DUV105" s="813"/>
      <c r="DUW105" s="813"/>
      <c r="DUX105" s="813"/>
      <c r="DUY105" s="813"/>
      <c r="DUZ105" s="813"/>
      <c r="DVA105" s="813"/>
      <c r="DVB105" s="813"/>
      <c r="DVC105" s="813"/>
      <c r="DVD105" s="813"/>
      <c r="DVE105" s="813"/>
      <c r="DVF105" s="813"/>
      <c r="DVG105" s="813"/>
      <c r="DVH105" s="813"/>
      <c r="DVI105" s="813"/>
      <c r="DVJ105" s="813"/>
      <c r="DVK105" s="813"/>
      <c r="DVL105" s="813"/>
      <c r="DVM105" s="813"/>
      <c r="DVN105" s="813"/>
      <c r="DVO105" s="813"/>
      <c r="DVP105" s="813"/>
      <c r="DVQ105" s="813"/>
      <c r="DVR105" s="813"/>
      <c r="DVS105" s="813"/>
      <c r="DVT105" s="813"/>
      <c r="DVU105" s="813"/>
      <c r="DVV105" s="813"/>
      <c r="DVW105" s="813"/>
      <c r="DVX105" s="813"/>
      <c r="DVY105" s="813"/>
      <c r="DVZ105" s="813"/>
      <c r="DWA105" s="813"/>
      <c r="DWB105" s="813"/>
      <c r="DWC105" s="813"/>
      <c r="DWD105" s="813"/>
      <c r="DWE105" s="813"/>
      <c r="DWF105" s="813"/>
      <c r="DWG105" s="813"/>
      <c r="DWH105" s="813"/>
      <c r="DWI105" s="813"/>
      <c r="DWJ105" s="813"/>
      <c r="DWK105" s="813"/>
      <c r="DWL105" s="813"/>
      <c r="DWM105" s="813"/>
      <c r="DWN105" s="813"/>
      <c r="DWO105" s="813"/>
      <c r="DWP105" s="813"/>
      <c r="DWQ105" s="813"/>
      <c r="DWR105" s="813"/>
      <c r="DWS105" s="813"/>
      <c r="DWT105" s="813"/>
      <c r="DWU105" s="813"/>
      <c r="DWV105" s="813"/>
      <c r="DWW105" s="813"/>
      <c r="DWX105" s="813"/>
      <c r="DWY105" s="813"/>
      <c r="DWZ105" s="813"/>
      <c r="DXA105" s="813"/>
      <c r="DXB105" s="813"/>
      <c r="DXC105" s="813"/>
      <c r="DXD105" s="813"/>
      <c r="DXE105" s="813"/>
      <c r="DXF105" s="813"/>
      <c r="DXG105" s="813"/>
      <c r="DXH105" s="813"/>
      <c r="DXI105" s="813"/>
      <c r="DXJ105" s="813"/>
      <c r="DXK105" s="813"/>
      <c r="DXL105" s="813"/>
      <c r="DXM105" s="813"/>
      <c r="DXN105" s="813"/>
      <c r="DXO105" s="813"/>
      <c r="DXP105" s="813"/>
      <c r="DXQ105" s="813"/>
      <c r="DXR105" s="813"/>
      <c r="DXS105" s="813"/>
      <c r="DXT105" s="813"/>
      <c r="DXU105" s="813"/>
      <c r="DXV105" s="813"/>
      <c r="DXW105" s="813"/>
      <c r="DXX105" s="813"/>
      <c r="DXY105" s="813"/>
      <c r="DXZ105" s="813"/>
      <c r="DYA105" s="813"/>
      <c r="DYB105" s="813"/>
      <c r="DYC105" s="813"/>
      <c r="DYD105" s="813"/>
      <c r="DYE105" s="813"/>
      <c r="DYF105" s="813"/>
      <c r="DYG105" s="813"/>
      <c r="DYH105" s="813"/>
      <c r="DYI105" s="813"/>
      <c r="DYJ105" s="813"/>
      <c r="DYK105" s="813"/>
      <c r="DYL105" s="813"/>
      <c r="DYM105" s="813"/>
      <c r="DYN105" s="813"/>
      <c r="DYO105" s="813"/>
      <c r="DYP105" s="813"/>
      <c r="DYQ105" s="813"/>
      <c r="DYR105" s="813"/>
      <c r="DYS105" s="813"/>
      <c r="DYT105" s="813"/>
      <c r="DYU105" s="813"/>
      <c r="DYV105" s="813"/>
      <c r="DYW105" s="813"/>
      <c r="DYX105" s="813"/>
      <c r="DYY105" s="813"/>
      <c r="DYZ105" s="813"/>
      <c r="DZA105" s="813"/>
      <c r="DZB105" s="813"/>
      <c r="DZC105" s="813"/>
      <c r="DZD105" s="813"/>
      <c r="DZE105" s="813"/>
      <c r="DZF105" s="813"/>
      <c r="DZG105" s="813"/>
      <c r="DZH105" s="813"/>
      <c r="DZI105" s="813"/>
      <c r="DZJ105" s="813"/>
      <c r="DZK105" s="813"/>
      <c r="DZL105" s="813"/>
      <c r="DZM105" s="813"/>
      <c r="DZN105" s="813"/>
      <c r="DZO105" s="813"/>
      <c r="DZP105" s="813"/>
      <c r="DZQ105" s="813"/>
      <c r="DZR105" s="813"/>
      <c r="DZS105" s="813"/>
      <c r="DZT105" s="813"/>
      <c r="DZU105" s="813"/>
      <c r="DZV105" s="813"/>
      <c r="DZW105" s="813"/>
      <c r="DZX105" s="813"/>
      <c r="DZY105" s="813"/>
      <c r="DZZ105" s="813"/>
      <c r="EAA105" s="813"/>
      <c r="EAB105" s="813"/>
      <c r="EAC105" s="813"/>
      <c r="EAD105" s="813"/>
      <c r="EAE105" s="813"/>
      <c r="EAF105" s="813"/>
      <c r="EAG105" s="813"/>
      <c r="EAH105" s="813"/>
      <c r="EAI105" s="813"/>
      <c r="EAJ105" s="813"/>
      <c r="EAK105" s="813"/>
      <c r="EAL105" s="813"/>
      <c r="EAM105" s="813"/>
      <c r="EAN105" s="813"/>
      <c r="EAO105" s="813"/>
      <c r="EAP105" s="813"/>
      <c r="EAQ105" s="813"/>
      <c r="EAR105" s="813"/>
      <c r="EAS105" s="813"/>
      <c r="EAT105" s="813"/>
      <c r="EAU105" s="813"/>
      <c r="EAV105" s="813"/>
      <c r="EAW105" s="813"/>
      <c r="EAX105" s="813"/>
      <c r="EAY105" s="813"/>
      <c r="EAZ105" s="813"/>
      <c r="EBA105" s="813"/>
      <c r="EBB105" s="813"/>
      <c r="EBC105" s="813"/>
      <c r="EBD105" s="813"/>
      <c r="EBE105" s="813"/>
      <c r="EBF105" s="813"/>
      <c r="EBG105" s="813"/>
      <c r="EBH105" s="813"/>
      <c r="EBI105" s="813"/>
      <c r="EBJ105" s="813"/>
      <c r="EBK105" s="813"/>
      <c r="EBL105" s="813"/>
      <c r="EBM105" s="813"/>
      <c r="EBN105" s="813"/>
      <c r="EBO105" s="813"/>
      <c r="EBP105" s="813"/>
      <c r="EBQ105" s="813"/>
      <c r="EBR105" s="813"/>
      <c r="EBS105" s="813"/>
      <c r="EBT105" s="813"/>
      <c r="EBU105" s="813"/>
      <c r="EBV105" s="813"/>
      <c r="EBW105" s="813"/>
      <c r="EBX105" s="813"/>
      <c r="EBY105" s="813"/>
      <c r="EBZ105" s="813"/>
      <c r="ECA105" s="813"/>
      <c r="ECB105" s="813"/>
      <c r="ECC105" s="813"/>
      <c r="ECD105" s="813"/>
      <c r="ECE105" s="813"/>
      <c r="ECF105" s="813"/>
      <c r="ECG105" s="813"/>
      <c r="ECH105" s="813"/>
      <c r="ECI105" s="813"/>
      <c r="ECJ105" s="813"/>
      <c r="ECK105" s="813"/>
      <c r="ECL105" s="813"/>
      <c r="ECM105" s="813"/>
      <c r="ECN105" s="813"/>
      <c r="ECO105" s="813"/>
      <c r="ECP105" s="813"/>
      <c r="ECQ105" s="813"/>
      <c r="ECR105" s="813"/>
      <c r="ECS105" s="813"/>
      <c r="ECT105" s="813"/>
      <c r="ECU105" s="813"/>
      <c r="ECV105" s="813"/>
      <c r="ECW105" s="813"/>
      <c r="ECX105" s="813"/>
      <c r="ECY105" s="813"/>
      <c r="ECZ105" s="813"/>
      <c r="EDA105" s="813"/>
      <c r="EDB105" s="813"/>
      <c r="EDC105" s="813"/>
      <c r="EDD105" s="813"/>
      <c r="EDE105" s="813"/>
      <c r="EDF105" s="813"/>
      <c r="EDG105" s="813"/>
      <c r="EDH105" s="813"/>
      <c r="EDI105" s="813"/>
      <c r="EDJ105" s="813"/>
      <c r="EDK105" s="813"/>
      <c r="EDL105" s="813"/>
      <c r="EDM105" s="813"/>
      <c r="EDN105" s="813"/>
      <c r="EDO105" s="813"/>
      <c r="EDP105" s="813"/>
      <c r="EDQ105" s="813"/>
      <c r="EDR105" s="813"/>
      <c r="EDS105" s="813"/>
      <c r="EDT105" s="813"/>
      <c r="EDU105" s="813"/>
      <c r="EDV105" s="813"/>
      <c r="EDW105" s="813"/>
      <c r="EDX105" s="813"/>
      <c r="EDY105" s="813"/>
      <c r="EDZ105" s="813"/>
      <c r="EEA105" s="813"/>
      <c r="EEB105" s="813"/>
      <c r="EEC105" s="813"/>
      <c r="EED105" s="813"/>
      <c r="EEE105" s="813"/>
      <c r="EEF105" s="813"/>
      <c r="EEG105" s="813"/>
      <c r="EEH105" s="813"/>
      <c r="EEI105" s="813"/>
      <c r="EEJ105" s="813"/>
      <c r="EEK105" s="813"/>
      <c r="EEL105" s="813"/>
      <c r="EEM105" s="813"/>
      <c r="EEN105" s="813"/>
      <c r="EEO105" s="813"/>
      <c r="EEP105" s="813"/>
      <c r="EEQ105" s="813"/>
      <c r="EER105" s="813"/>
      <c r="EES105" s="813"/>
      <c r="EET105" s="813"/>
      <c r="EEU105" s="813"/>
      <c r="EEV105" s="813"/>
      <c r="EEW105" s="813"/>
      <c r="EEX105" s="813"/>
      <c r="EEY105" s="813"/>
      <c r="EEZ105" s="813"/>
      <c r="EFA105" s="813"/>
      <c r="EFB105" s="813"/>
      <c r="EFC105" s="813"/>
      <c r="EFD105" s="813"/>
      <c r="EFE105" s="813"/>
      <c r="EFF105" s="813"/>
      <c r="EFG105" s="813"/>
      <c r="EFH105" s="813"/>
      <c r="EFI105" s="813"/>
      <c r="EFJ105" s="813"/>
      <c r="EFK105" s="813"/>
      <c r="EFL105" s="813"/>
      <c r="EFM105" s="813"/>
      <c r="EFN105" s="813"/>
      <c r="EFO105" s="813"/>
      <c r="EFP105" s="813"/>
      <c r="EFQ105" s="813"/>
      <c r="EFR105" s="813"/>
      <c r="EFS105" s="813"/>
      <c r="EFT105" s="813"/>
      <c r="EFU105" s="813"/>
      <c r="EFV105" s="813"/>
      <c r="EFW105" s="813"/>
      <c r="EFX105" s="813"/>
      <c r="EFY105" s="813"/>
      <c r="EFZ105" s="813"/>
      <c r="EGA105" s="813"/>
      <c r="EGB105" s="813"/>
      <c r="EGC105" s="813"/>
      <c r="EGD105" s="813"/>
      <c r="EGE105" s="813"/>
      <c r="EGF105" s="813"/>
      <c r="EGG105" s="813"/>
      <c r="EGH105" s="813"/>
      <c r="EGI105" s="813"/>
      <c r="EGJ105" s="813"/>
      <c r="EGK105" s="813"/>
      <c r="EGL105" s="813"/>
      <c r="EGM105" s="813"/>
      <c r="EGN105" s="813"/>
      <c r="EGO105" s="813"/>
      <c r="EGP105" s="813"/>
      <c r="EGQ105" s="813"/>
      <c r="EGR105" s="813"/>
      <c r="EGS105" s="813"/>
      <c r="EGT105" s="813"/>
      <c r="EGU105" s="813"/>
      <c r="EGV105" s="813"/>
      <c r="EGW105" s="813"/>
      <c r="EGX105" s="813"/>
      <c r="EGY105" s="813"/>
      <c r="EGZ105" s="813"/>
      <c r="EHA105" s="813"/>
      <c r="EHB105" s="813"/>
      <c r="EHC105" s="813"/>
      <c r="EHD105" s="813"/>
      <c r="EHE105" s="813"/>
      <c r="EHF105" s="813"/>
      <c r="EHG105" s="813"/>
      <c r="EHH105" s="813"/>
      <c r="EHI105" s="813"/>
      <c r="EHJ105" s="813"/>
      <c r="EHK105" s="813"/>
      <c r="EHL105" s="813"/>
      <c r="EHM105" s="813"/>
      <c r="EHN105" s="813"/>
      <c r="EHO105" s="813"/>
      <c r="EHP105" s="813"/>
      <c r="EHQ105" s="813"/>
      <c r="EHR105" s="813"/>
      <c r="EHS105" s="813"/>
      <c r="EHT105" s="813"/>
      <c r="EHU105" s="813"/>
      <c r="EHV105" s="813"/>
      <c r="EHW105" s="813"/>
      <c r="EHX105" s="813"/>
      <c r="EHY105" s="813"/>
      <c r="EHZ105" s="813"/>
      <c r="EIA105" s="813"/>
      <c r="EIB105" s="813"/>
      <c r="EIC105" s="813"/>
      <c r="EID105" s="813"/>
      <c r="EIE105" s="813"/>
      <c r="EIF105" s="813"/>
      <c r="EIG105" s="813"/>
      <c r="EIH105" s="813"/>
      <c r="EII105" s="813"/>
      <c r="EIJ105" s="813"/>
      <c r="EIK105" s="813"/>
      <c r="EIL105" s="813"/>
      <c r="EIM105" s="813"/>
      <c r="EIN105" s="813"/>
      <c r="EIO105" s="813"/>
      <c r="EIP105" s="813"/>
      <c r="EIQ105" s="813"/>
      <c r="EIR105" s="813"/>
      <c r="EIS105" s="813"/>
      <c r="EIT105" s="813"/>
      <c r="EIU105" s="813"/>
      <c r="EIV105" s="813"/>
      <c r="EIW105" s="813"/>
      <c r="EIX105" s="813"/>
      <c r="EIY105" s="813"/>
      <c r="EIZ105" s="813"/>
      <c r="EJA105" s="813"/>
      <c r="EJB105" s="813"/>
      <c r="EJC105" s="813"/>
      <c r="EJD105" s="813"/>
      <c r="EJE105" s="813"/>
      <c r="EJF105" s="813"/>
      <c r="EJG105" s="813"/>
      <c r="EJH105" s="813"/>
      <c r="EJI105" s="813"/>
      <c r="EJJ105" s="813"/>
      <c r="EJK105" s="813"/>
      <c r="EJL105" s="813"/>
      <c r="EJM105" s="813"/>
      <c r="EJN105" s="813"/>
      <c r="EJO105" s="813"/>
      <c r="EJP105" s="813"/>
      <c r="EJQ105" s="813"/>
      <c r="EJR105" s="813"/>
      <c r="EJS105" s="813"/>
      <c r="EJT105" s="813"/>
      <c r="EJU105" s="813"/>
      <c r="EJV105" s="813"/>
      <c r="EJW105" s="813"/>
      <c r="EJX105" s="813"/>
      <c r="EJY105" s="813"/>
      <c r="EJZ105" s="813"/>
      <c r="EKA105" s="813"/>
      <c r="EKB105" s="813"/>
      <c r="EKC105" s="813"/>
      <c r="EKD105" s="813"/>
      <c r="EKE105" s="813"/>
      <c r="EKF105" s="813"/>
      <c r="EKG105" s="813"/>
      <c r="EKH105" s="813"/>
      <c r="EKI105" s="813"/>
      <c r="EKJ105" s="813"/>
      <c r="EKK105" s="813"/>
      <c r="EKL105" s="813"/>
      <c r="EKM105" s="813"/>
      <c r="EKN105" s="813"/>
      <c r="EKO105" s="813"/>
      <c r="EKP105" s="813"/>
      <c r="EKQ105" s="813"/>
      <c r="EKR105" s="813"/>
      <c r="EKS105" s="813"/>
      <c r="EKT105" s="813"/>
      <c r="EKU105" s="813"/>
      <c r="EKV105" s="813"/>
      <c r="EKW105" s="813"/>
      <c r="EKX105" s="813"/>
      <c r="EKY105" s="813"/>
      <c r="EKZ105" s="813"/>
      <c r="ELA105" s="813"/>
      <c r="ELB105" s="813"/>
      <c r="ELC105" s="813"/>
      <c r="ELD105" s="813"/>
      <c r="ELE105" s="813"/>
      <c r="ELF105" s="813"/>
      <c r="ELG105" s="813"/>
      <c r="ELH105" s="813"/>
      <c r="ELI105" s="813"/>
      <c r="ELJ105" s="813"/>
      <c r="ELK105" s="813"/>
      <c r="ELL105" s="813"/>
      <c r="ELM105" s="813"/>
      <c r="ELN105" s="813"/>
      <c r="ELO105" s="813"/>
      <c r="ELP105" s="813"/>
      <c r="ELQ105" s="813"/>
      <c r="ELR105" s="813"/>
      <c r="ELS105" s="813"/>
      <c r="ELT105" s="813"/>
      <c r="ELU105" s="813"/>
      <c r="ELV105" s="813"/>
      <c r="ELW105" s="813"/>
      <c r="ELX105" s="813"/>
      <c r="ELY105" s="813"/>
      <c r="ELZ105" s="813"/>
      <c r="EMA105" s="813"/>
      <c r="EMB105" s="813"/>
      <c r="EMC105" s="813"/>
      <c r="EMD105" s="813"/>
      <c r="EME105" s="813"/>
      <c r="EMF105" s="813"/>
      <c r="EMG105" s="813"/>
      <c r="EMH105" s="813"/>
      <c r="EMI105" s="813"/>
      <c r="EMJ105" s="813"/>
      <c r="EMK105" s="813"/>
      <c r="EML105" s="813"/>
      <c r="EMM105" s="813"/>
      <c r="EMN105" s="813"/>
      <c r="EMO105" s="813"/>
      <c r="EMP105" s="813"/>
      <c r="EMQ105" s="813"/>
      <c r="EMR105" s="813"/>
      <c r="EMS105" s="813"/>
      <c r="EMT105" s="813"/>
      <c r="EMU105" s="813"/>
      <c r="EMV105" s="813"/>
      <c r="EMW105" s="813"/>
      <c r="EMX105" s="813"/>
      <c r="EMY105" s="813"/>
      <c r="EMZ105" s="813"/>
      <c r="ENA105" s="813"/>
      <c r="ENB105" s="813"/>
      <c r="ENC105" s="813"/>
      <c r="END105" s="813"/>
      <c r="ENE105" s="813"/>
      <c r="ENF105" s="813"/>
      <c r="ENG105" s="813"/>
      <c r="ENH105" s="813"/>
      <c r="ENI105" s="813"/>
      <c r="ENJ105" s="813"/>
      <c r="ENK105" s="813"/>
      <c r="ENL105" s="813"/>
      <c r="ENM105" s="813"/>
      <c r="ENN105" s="813"/>
      <c r="ENO105" s="813"/>
      <c r="ENP105" s="813"/>
      <c r="ENQ105" s="813"/>
      <c r="ENR105" s="813"/>
      <c r="ENS105" s="813"/>
      <c r="ENT105" s="813"/>
      <c r="ENU105" s="813"/>
      <c r="ENV105" s="813"/>
      <c r="ENW105" s="813"/>
      <c r="ENX105" s="813"/>
      <c r="ENY105" s="813"/>
      <c r="ENZ105" s="813"/>
      <c r="EOA105" s="813"/>
      <c r="EOB105" s="813"/>
      <c r="EOC105" s="813"/>
      <c r="EOD105" s="813"/>
      <c r="EOE105" s="813"/>
      <c r="EOF105" s="813"/>
      <c r="EOG105" s="813"/>
      <c r="EOH105" s="813"/>
      <c r="EOI105" s="813"/>
      <c r="EOJ105" s="813"/>
      <c r="EOK105" s="813"/>
      <c r="EOL105" s="813"/>
      <c r="EOM105" s="813"/>
      <c r="EON105" s="813"/>
      <c r="EOO105" s="813"/>
      <c r="EOP105" s="813"/>
      <c r="EOQ105" s="813"/>
      <c r="EOR105" s="813"/>
      <c r="EOS105" s="813"/>
      <c r="EOT105" s="813"/>
      <c r="EOU105" s="813"/>
      <c r="EOV105" s="813"/>
      <c r="EOW105" s="813"/>
      <c r="EOX105" s="813"/>
      <c r="EOY105" s="813"/>
      <c r="EOZ105" s="813"/>
      <c r="EPA105" s="813"/>
      <c r="EPB105" s="813"/>
      <c r="EPC105" s="813"/>
      <c r="EPD105" s="813"/>
      <c r="EPE105" s="813"/>
      <c r="EPF105" s="813"/>
      <c r="EPG105" s="813"/>
      <c r="EPH105" s="813"/>
      <c r="EPI105" s="813"/>
      <c r="EPJ105" s="813"/>
      <c r="EPK105" s="813"/>
      <c r="EPL105" s="813"/>
      <c r="EPM105" s="813"/>
      <c r="EPN105" s="813"/>
      <c r="EPO105" s="813"/>
      <c r="EPP105" s="813"/>
      <c r="EPQ105" s="813"/>
      <c r="EPR105" s="813"/>
      <c r="EPS105" s="813"/>
      <c r="EPT105" s="813"/>
      <c r="EPU105" s="813"/>
      <c r="EPV105" s="813"/>
      <c r="EPW105" s="813"/>
      <c r="EPX105" s="813"/>
      <c r="EPY105" s="813"/>
      <c r="EPZ105" s="813"/>
      <c r="EQA105" s="813"/>
      <c r="EQB105" s="813"/>
      <c r="EQC105" s="813"/>
      <c r="EQD105" s="813"/>
      <c r="EQE105" s="813"/>
      <c r="EQF105" s="813"/>
      <c r="EQG105" s="813"/>
      <c r="EQH105" s="813"/>
      <c r="EQI105" s="813"/>
      <c r="EQJ105" s="813"/>
      <c r="EQK105" s="813"/>
      <c r="EQL105" s="813"/>
      <c r="EQM105" s="813"/>
      <c r="EQN105" s="813"/>
      <c r="EQO105" s="813"/>
      <c r="EQP105" s="813"/>
      <c r="EQQ105" s="813"/>
      <c r="EQR105" s="813"/>
      <c r="EQS105" s="813"/>
      <c r="EQT105" s="813"/>
      <c r="EQU105" s="813"/>
      <c r="EQV105" s="813"/>
      <c r="EQW105" s="813"/>
      <c r="EQX105" s="813"/>
      <c r="EQY105" s="813"/>
      <c r="EQZ105" s="813"/>
      <c r="ERA105" s="813"/>
      <c r="ERB105" s="813"/>
      <c r="ERC105" s="813"/>
      <c r="ERD105" s="813"/>
      <c r="ERE105" s="813"/>
      <c r="ERF105" s="813"/>
      <c r="ERG105" s="813"/>
      <c r="ERH105" s="813"/>
      <c r="ERI105" s="813"/>
      <c r="ERJ105" s="813"/>
      <c r="ERK105" s="813"/>
      <c r="ERL105" s="813"/>
      <c r="ERM105" s="813"/>
      <c r="ERN105" s="813"/>
      <c r="ERO105" s="813"/>
      <c r="ERP105" s="813"/>
      <c r="ERQ105" s="813"/>
      <c r="ERR105" s="813"/>
      <c r="ERS105" s="813"/>
      <c r="ERT105" s="813"/>
      <c r="ERU105" s="813"/>
      <c r="ERV105" s="813"/>
      <c r="ERW105" s="813"/>
      <c r="ERX105" s="813"/>
      <c r="ERY105" s="813"/>
      <c r="ERZ105" s="813"/>
      <c r="ESA105" s="813"/>
      <c r="ESB105" s="813"/>
      <c r="ESC105" s="813"/>
      <c r="ESD105" s="813"/>
      <c r="ESE105" s="813"/>
      <c r="ESF105" s="813"/>
      <c r="ESG105" s="813"/>
      <c r="ESH105" s="813"/>
      <c r="ESI105" s="813"/>
      <c r="ESJ105" s="813"/>
      <c r="ESK105" s="813"/>
      <c r="ESL105" s="813"/>
      <c r="ESM105" s="813"/>
      <c r="ESN105" s="813"/>
      <c r="ESO105" s="813"/>
      <c r="ESP105" s="813"/>
      <c r="ESQ105" s="813"/>
      <c r="ESR105" s="813"/>
      <c r="ESS105" s="813"/>
      <c r="EST105" s="813"/>
      <c r="ESU105" s="813"/>
      <c r="ESV105" s="813"/>
      <c r="ESW105" s="813"/>
      <c r="ESX105" s="813"/>
      <c r="ESY105" s="813"/>
      <c r="ESZ105" s="813"/>
      <c r="ETA105" s="813"/>
      <c r="ETB105" s="813"/>
      <c r="ETC105" s="813"/>
      <c r="ETD105" s="813"/>
      <c r="ETE105" s="813"/>
      <c r="ETF105" s="813"/>
      <c r="ETG105" s="813"/>
      <c r="ETH105" s="813"/>
      <c r="ETI105" s="813"/>
      <c r="ETJ105" s="813"/>
      <c r="ETK105" s="813"/>
      <c r="ETL105" s="813"/>
      <c r="ETM105" s="813"/>
      <c r="ETN105" s="813"/>
      <c r="ETO105" s="813"/>
      <c r="ETP105" s="813"/>
      <c r="ETQ105" s="813"/>
      <c r="ETR105" s="813"/>
      <c r="ETS105" s="813"/>
      <c r="ETT105" s="813"/>
      <c r="ETU105" s="813"/>
      <c r="ETV105" s="813"/>
      <c r="ETW105" s="813"/>
      <c r="ETX105" s="813"/>
      <c r="ETY105" s="813"/>
      <c r="ETZ105" s="813"/>
      <c r="EUA105" s="813"/>
      <c r="EUB105" s="813"/>
      <c r="EUC105" s="813"/>
      <c r="EUD105" s="813"/>
      <c r="EUE105" s="813"/>
      <c r="EUF105" s="813"/>
      <c r="EUG105" s="813"/>
      <c r="EUH105" s="813"/>
      <c r="EUI105" s="813"/>
      <c r="EUJ105" s="813"/>
      <c r="EUK105" s="813"/>
      <c r="EUL105" s="813"/>
      <c r="EUM105" s="813"/>
      <c r="EUN105" s="813"/>
      <c r="EUO105" s="813"/>
      <c r="EUP105" s="813"/>
      <c r="EUQ105" s="813"/>
      <c r="EUR105" s="813"/>
      <c r="EUS105" s="813"/>
      <c r="EUT105" s="813"/>
      <c r="EUU105" s="813"/>
      <c r="EUV105" s="813"/>
      <c r="EUW105" s="813"/>
      <c r="EUX105" s="813"/>
      <c r="EUY105" s="813"/>
      <c r="EUZ105" s="813"/>
      <c r="EVA105" s="813"/>
      <c r="EVB105" s="813"/>
      <c r="EVC105" s="813"/>
      <c r="EVD105" s="813"/>
      <c r="EVE105" s="813"/>
      <c r="EVF105" s="813"/>
      <c r="EVG105" s="813"/>
      <c r="EVH105" s="813"/>
      <c r="EVI105" s="813"/>
      <c r="EVJ105" s="813"/>
      <c r="EVK105" s="813"/>
      <c r="EVL105" s="813"/>
      <c r="EVM105" s="813"/>
      <c r="EVN105" s="813"/>
      <c r="EVO105" s="813"/>
      <c r="EVP105" s="813"/>
      <c r="EVQ105" s="813"/>
      <c r="EVR105" s="813"/>
      <c r="EVS105" s="813"/>
      <c r="EVT105" s="813"/>
      <c r="EVU105" s="813"/>
      <c r="EVV105" s="813"/>
      <c r="EVW105" s="813"/>
      <c r="EVX105" s="813"/>
      <c r="EVY105" s="813"/>
      <c r="EVZ105" s="813"/>
      <c r="EWA105" s="813"/>
      <c r="EWB105" s="813"/>
      <c r="EWC105" s="813"/>
      <c r="EWD105" s="813"/>
      <c r="EWE105" s="813"/>
      <c r="EWF105" s="813"/>
      <c r="EWG105" s="813"/>
      <c r="EWH105" s="813"/>
      <c r="EWI105" s="813"/>
      <c r="EWJ105" s="813"/>
      <c r="EWK105" s="813"/>
      <c r="EWL105" s="813"/>
      <c r="EWM105" s="813"/>
      <c r="EWN105" s="813"/>
      <c r="EWO105" s="813"/>
      <c r="EWP105" s="813"/>
      <c r="EWQ105" s="813"/>
      <c r="EWR105" s="813"/>
      <c r="EWS105" s="813"/>
      <c r="EWT105" s="813"/>
      <c r="EWU105" s="813"/>
      <c r="EWV105" s="813"/>
      <c r="EWW105" s="813"/>
      <c r="EWX105" s="813"/>
      <c r="EWY105" s="813"/>
      <c r="EWZ105" s="813"/>
      <c r="EXA105" s="813"/>
      <c r="EXB105" s="813"/>
      <c r="EXC105" s="813"/>
      <c r="EXD105" s="813"/>
      <c r="EXE105" s="813"/>
      <c r="EXF105" s="813"/>
      <c r="EXG105" s="813"/>
      <c r="EXH105" s="813"/>
      <c r="EXI105" s="813"/>
      <c r="EXJ105" s="813"/>
      <c r="EXK105" s="813"/>
      <c r="EXL105" s="813"/>
      <c r="EXM105" s="813"/>
      <c r="EXN105" s="813"/>
      <c r="EXO105" s="813"/>
      <c r="EXP105" s="813"/>
      <c r="EXQ105" s="813"/>
      <c r="EXR105" s="813"/>
      <c r="EXS105" s="813"/>
      <c r="EXT105" s="813"/>
      <c r="EXU105" s="813"/>
      <c r="EXV105" s="813"/>
      <c r="EXW105" s="813"/>
      <c r="EXX105" s="813"/>
      <c r="EXY105" s="813"/>
      <c r="EXZ105" s="813"/>
      <c r="EYA105" s="813"/>
      <c r="EYB105" s="813"/>
      <c r="EYC105" s="813"/>
      <c r="EYD105" s="813"/>
      <c r="EYE105" s="813"/>
      <c r="EYF105" s="813"/>
      <c r="EYG105" s="813"/>
      <c r="EYH105" s="813"/>
      <c r="EYI105" s="813"/>
      <c r="EYJ105" s="813"/>
      <c r="EYK105" s="813"/>
      <c r="EYL105" s="813"/>
      <c r="EYM105" s="813"/>
      <c r="EYN105" s="813"/>
      <c r="EYO105" s="813"/>
      <c r="EYP105" s="813"/>
      <c r="EYQ105" s="813"/>
      <c r="EYR105" s="813"/>
      <c r="EYS105" s="813"/>
      <c r="EYT105" s="813"/>
      <c r="EYU105" s="813"/>
      <c r="EYV105" s="813"/>
      <c r="EYW105" s="813"/>
      <c r="EYX105" s="813"/>
      <c r="EYY105" s="813"/>
      <c r="EYZ105" s="813"/>
      <c r="EZA105" s="813"/>
      <c r="EZB105" s="813"/>
      <c r="EZC105" s="813"/>
      <c r="EZD105" s="813"/>
      <c r="EZE105" s="813"/>
      <c r="EZF105" s="813"/>
      <c r="EZG105" s="813"/>
      <c r="EZH105" s="813"/>
      <c r="EZI105" s="813"/>
      <c r="EZJ105" s="813"/>
      <c r="EZK105" s="813"/>
      <c r="EZL105" s="813"/>
      <c r="EZM105" s="813"/>
      <c r="EZN105" s="813"/>
      <c r="EZO105" s="813"/>
      <c r="EZP105" s="813"/>
      <c r="EZQ105" s="813"/>
      <c r="EZR105" s="813"/>
      <c r="EZS105" s="813"/>
      <c r="EZT105" s="813"/>
      <c r="EZU105" s="813"/>
      <c r="EZV105" s="813"/>
      <c r="EZW105" s="813"/>
      <c r="EZX105" s="813"/>
      <c r="EZY105" s="813"/>
      <c r="EZZ105" s="813"/>
      <c r="FAA105" s="813"/>
      <c r="FAB105" s="813"/>
      <c r="FAC105" s="813"/>
      <c r="FAD105" s="813"/>
      <c r="FAE105" s="813"/>
      <c r="FAF105" s="813"/>
      <c r="FAG105" s="813"/>
      <c r="FAH105" s="813"/>
      <c r="FAI105" s="813"/>
      <c r="FAJ105" s="813"/>
      <c r="FAK105" s="813"/>
      <c r="FAL105" s="813"/>
      <c r="FAM105" s="813"/>
      <c r="FAN105" s="813"/>
      <c r="FAO105" s="813"/>
      <c r="FAP105" s="813"/>
      <c r="FAQ105" s="813"/>
      <c r="FAR105" s="813"/>
      <c r="FAS105" s="813"/>
      <c r="FAT105" s="813"/>
      <c r="FAU105" s="813"/>
      <c r="FAV105" s="813"/>
      <c r="FAW105" s="813"/>
      <c r="FAX105" s="813"/>
      <c r="FAY105" s="813"/>
      <c r="FAZ105" s="813"/>
      <c r="FBA105" s="813"/>
      <c r="FBB105" s="813"/>
      <c r="FBC105" s="813"/>
      <c r="FBD105" s="813"/>
      <c r="FBE105" s="813"/>
      <c r="FBF105" s="813"/>
      <c r="FBG105" s="813"/>
      <c r="FBH105" s="813"/>
      <c r="FBI105" s="813"/>
      <c r="FBJ105" s="813"/>
      <c r="FBK105" s="813"/>
      <c r="FBL105" s="813"/>
      <c r="FBM105" s="813"/>
      <c r="FBN105" s="813"/>
      <c r="FBO105" s="813"/>
      <c r="FBP105" s="813"/>
      <c r="FBQ105" s="813"/>
      <c r="FBR105" s="813"/>
      <c r="FBS105" s="813"/>
      <c r="FBT105" s="813"/>
      <c r="FBU105" s="813"/>
      <c r="FBV105" s="813"/>
      <c r="FBW105" s="813"/>
      <c r="FBX105" s="813"/>
      <c r="FBY105" s="813"/>
      <c r="FBZ105" s="813"/>
      <c r="FCA105" s="813"/>
      <c r="FCB105" s="813"/>
      <c r="FCC105" s="813"/>
      <c r="FCD105" s="813"/>
      <c r="FCE105" s="813"/>
      <c r="FCF105" s="813"/>
      <c r="FCG105" s="813"/>
      <c r="FCH105" s="813"/>
      <c r="FCI105" s="813"/>
      <c r="FCJ105" s="813"/>
      <c r="FCK105" s="813"/>
      <c r="FCL105" s="813"/>
      <c r="FCM105" s="813"/>
      <c r="FCN105" s="813"/>
      <c r="FCO105" s="813"/>
      <c r="FCP105" s="813"/>
      <c r="FCQ105" s="813"/>
      <c r="FCR105" s="813"/>
      <c r="FCS105" s="813"/>
      <c r="FCT105" s="813"/>
      <c r="FCU105" s="813"/>
      <c r="FCV105" s="813"/>
      <c r="FCW105" s="813"/>
      <c r="FCX105" s="813"/>
      <c r="FCY105" s="813"/>
      <c r="FCZ105" s="813"/>
      <c r="FDA105" s="813"/>
      <c r="FDB105" s="813"/>
      <c r="FDC105" s="813"/>
      <c r="FDD105" s="813"/>
      <c r="FDE105" s="813"/>
      <c r="FDF105" s="813"/>
      <c r="FDG105" s="813"/>
      <c r="FDH105" s="813"/>
      <c r="FDI105" s="813"/>
      <c r="FDJ105" s="813"/>
      <c r="FDK105" s="813"/>
      <c r="FDL105" s="813"/>
      <c r="FDM105" s="813"/>
      <c r="FDN105" s="813"/>
      <c r="FDO105" s="813"/>
      <c r="FDP105" s="813"/>
      <c r="FDQ105" s="813"/>
      <c r="FDR105" s="813"/>
      <c r="FDS105" s="813"/>
      <c r="FDT105" s="813"/>
      <c r="FDU105" s="813"/>
      <c r="FDV105" s="813"/>
      <c r="FDW105" s="813"/>
      <c r="FDX105" s="813"/>
      <c r="FDY105" s="813"/>
      <c r="FDZ105" s="813"/>
      <c r="FEA105" s="813"/>
      <c r="FEB105" s="813"/>
      <c r="FEC105" s="813"/>
      <c r="FED105" s="813"/>
      <c r="FEE105" s="813"/>
      <c r="FEF105" s="813"/>
      <c r="FEG105" s="813"/>
      <c r="FEH105" s="813"/>
      <c r="FEI105" s="813"/>
      <c r="FEJ105" s="813"/>
      <c r="FEK105" s="813"/>
      <c r="FEL105" s="813"/>
      <c r="FEM105" s="813"/>
      <c r="FEN105" s="813"/>
      <c r="FEO105" s="813"/>
      <c r="FEP105" s="813"/>
      <c r="FEQ105" s="813"/>
      <c r="FER105" s="813"/>
      <c r="FES105" s="813"/>
      <c r="FET105" s="813"/>
      <c r="FEU105" s="813"/>
      <c r="FEV105" s="813"/>
      <c r="FEW105" s="813"/>
      <c r="FEX105" s="813"/>
      <c r="FEY105" s="813"/>
      <c r="FEZ105" s="813"/>
      <c r="FFA105" s="813"/>
      <c r="FFB105" s="813"/>
      <c r="FFC105" s="813"/>
      <c r="FFD105" s="813"/>
      <c r="FFE105" s="813"/>
      <c r="FFF105" s="813"/>
      <c r="FFG105" s="813"/>
      <c r="FFH105" s="813"/>
      <c r="FFI105" s="813"/>
      <c r="FFJ105" s="813"/>
      <c r="FFK105" s="813"/>
      <c r="FFL105" s="813"/>
      <c r="FFM105" s="813"/>
      <c r="FFN105" s="813"/>
      <c r="FFO105" s="813"/>
      <c r="FFP105" s="813"/>
      <c r="FFQ105" s="813"/>
      <c r="FFR105" s="813"/>
      <c r="FFS105" s="813"/>
      <c r="FFT105" s="813"/>
      <c r="FFU105" s="813"/>
      <c r="FFV105" s="813"/>
      <c r="FFW105" s="813"/>
      <c r="FFX105" s="813"/>
      <c r="FFY105" s="813"/>
      <c r="FFZ105" s="813"/>
      <c r="FGA105" s="813"/>
      <c r="FGB105" s="813"/>
      <c r="FGC105" s="813"/>
      <c r="FGD105" s="813"/>
      <c r="FGE105" s="813"/>
      <c r="FGF105" s="813"/>
      <c r="FGG105" s="813"/>
      <c r="FGH105" s="813"/>
      <c r="FGI105" s="813"/>
      <c r="FGJ105" s="813"/>
      <c r="FGK105" s="813"/>
      <c r="FGL105" s="813"/>
      <c r="FGM105" s="813"/>
      <c r="FGN105" s="813"/>
      <c r="FGO105" s="813"/>
      <c r="FGP105" s="813"/>
      <c r="FGQ105" s="813"/>
      <c r="FGR105" s="813"/>
      <c r="FGS105" s="813"/>
      <c r="FGT105" s="813"/>
      <c r="FGU105" s="813"/>
      <c r="FGV105" s="813"/>
      <c r="FGW105" s="813"/>
      <c r="FGX105" s="813"/>
      <c r="FGY105" s="813"/>
      <c r="FGZ105" s="813"/>
      <c r="FHA105" s="813"/>
      <c r="FHB105" s="813"/>
      <c r="FHC105" s="813"/>
      <c r="FHD105" s="813"/>
      <c r="FHE105" s="813"/>
      <c r="FHF105" s="813"/>
      <c r="FHG105" s="813"/>
      <c r="FHH105" s="813"/>
      <c r="FHI105" s="813"/>
      <c r="FHJ105" s="813"/>
      <c r="FHK105" s="813"/>
      <c r="FHL105" s="813"/>
      <c r="FHM105" s="813"/>
      <c r="FHN105" s="813"/>
      <c r="FHO105" s="813"/>
      <c r="FHP105" s="813"/>
      <c r="FHQ105" s="813"/>
      <c r="FHR105" s="813"/>
      <c r="FHS105" s="813"/>
      <c r="FHT105" s="813"/>
      <c r="FHU105" s="813"/>
      <c r="FHV105" s="813"/>
      <c r="FHW105" s="813"/>
      <c r="FHX105" s="813"/>
      <c r="FHY105" s="813"/>
      <c r="FHZ105" s="813"/>
      <c r="FIA105" s="813"/>
      <c r="FIB105" s="813"/>
      <c r="FIC105" s="813"/>
      <c r="FID105" s="813"/>
      <c r="FIE105" s="813"/>
      <c r="FIF105" s="813"/>
      <c r="FIG105" s="813"/>
      <c r="FIH105" s="813"/>
      <c r="FII105" s="813"/>
      <c r="FIJ105" s="813"/>
      <c r="FIK105" s="813"/>
      <c r="FIL105" s="813"/>
      <c r="FIM105" s="813"/>
      <c r="FIN105" s="813"/>
      <c r="FIO105" s="813"/>
      <c r="FIP105" s="813"/>
      <c r="FIQ105" s="813"/>
      <c r="FIR105" s="813"/>
      <c r="FIS105" s="813"/>
      <c r="FIT105" s="813"/>
      <c r="FIU105" s="813"/>
      <c r="FIV105" s="813"/>
      <c r="FIW105" s="813"/>
      <c r="FIX105" s="813"/>
      <c r="FIY105" s="813"/>
      <c r="FIZ105" s="813"/>
      <c r="FJA105" s="813"/>
      <c r="FJB105" s="813"/>
      <c r="FJC105" s="813"/>
      <c r="FJD105" s="813"/>
      <c r="FJE105" s="813"/>
      <c r="FJF105" s="813"/>
      <c r="FJG105" s="813"/>
      <c r="FJH105" s="813"/>
      <c r="FJI105" s="813"/>
      <c r="FJJ105" s="813"/>
      <c r="FJK105" s="813"/>
      <c r="FJL105" s="813"/>
      <c r="FJM105" s="813"/>
      <c r="FJN105" s="813"/>
      <c r="FJO105" s="813"/>
      <c r="FJP105" s="813"/>
      <c r="FJQ105" s="813"/>
      <c r="FJR105" s="813"/>
      <c r="FJS105" s="813"/>
      <c r="FJT105" s="813"/>
      <c r="FJU105" s="813"/>
      <c r="FJV105" s="813"/>
      <c r="FJW105" s="813"/>
      <c r="FJX105" s="813"/>
      <c r="FJY105" s="813"/>
      <c r="FJZ105" s="813"/>
      <c r="FKA105" s="813"/>
      <c r="FKB105" s="813"/>
      <c r="FKC105" s="813"/>
      <c r="FKD105" s="813"/>
      <c r="FKE105" s="813"/>
      <c r="FKF105" s="813"/>
      <c r="FKG105" s="813"/>
      <c r="FKH105" s="813"/>
      <c r="FKI105" s="813"/>
      <c r="FKJ105" s="813"/>
      <c r="FKK105" s="813"/>
      <c r="FKL105" s="813"/>
      <c r="FKM105" s="813"/>
      <c r="FKN105" s="813"/>
      <c r="FKO105" s="813"/>
      <c r="FKP105" s="813"/>
      <c r="FKQ105" s="813"/>
      <c r="FKR105" s="813"/>
      <c r="FKS105" s="813"/>
      <c r="FKT105" s="813"/>
      <c r="FKU105" s="813"/>
      <c r="FKV105" s="813"/>
      <c r="FKW105" s="813"/>
      <c r="FKX105" s="813"/>
      <c r="FKY105" s="813"/>
      <c r="FKZ105" s="813"/>
      <c r="FLA105" s="813"/>
      <c r="FLB105" s="813"/>
      <c r="FLC105" s="813"/>
      <c r="FLD105" s="813"/>
      <c r="FLE105" s="813"/>
      <c r="FLF105" s="813"/>
      <c r="FLG105" s="813"/>
      <c r="FLH105" s="813"/>
      <c r="FLI105" s="813"/>
      <c r="FLJ105" s="813"/>
      <c r="FLK105" s="813"/>
      <c r="FLL105" s="813"/>
      <c r="FLM105" s="813"/>
      <c r="FLN105" s="813"/>
      <c r="FLO105" s="813"/>
      <c r="FLP105" s="813"/>
      <c r="FLQ105" s="813"/>
      <c r="FLR105" s="813"/>
      <c r="FLS105" s="813"/>
      <c r="FLT105" s="813"/>
      <c r="FLU105" s="813"/>
      <c r="FLV105" s="813"/>
      <c r="FLW105" s="813"/>
      <c r="FLX105" s="813"/>
      <c r="FLY105" s="813"/>
      <c r="FLZ105" s="813"/>
      <c r="FMA105" s="813"/>
      <c r="FMB105" s="813"/>
      <c r="FMC105" s="813"/>
      <c r="FMD105" s="813"/>
      <c r="FME105" s="813"/>
      <c r="FMF105" s="813"/>
      <c r="FMG105" s="813"/>
      <c r="FMH105" s="813"/>
      <c r="FMI105" s="813"/>
      <c r="FMJ105" s="813"/>
      <c r="FMK105" s="813"/>
      <c r="FML105" s="813"/>
      <c r="FMM105" s="813"/>
      <c r="FMN105" s="813"/>
      <c r="FMO105" s="813"/>
      <c r="FMP105" s="813"/>
      <c r="FMQ105" s="813"/>
      <c r="FMR105" s="813"/>
      <c r="FMS105" s="813"/>
      <c r="FMT105" s="813"/>
      <c r="FMU105" s="813"/>
      <c r="FMV105" s="813"/>
      <c r="FMW105" s="813"/>
      <c r="FMX105" s="813"/>
      <c r="FMY105" s="813"/>
      <c r="FMZ105" s="813"/>
      <c r="FNA105" s="813"/>
      <c r="FNB105" s="813"/>
      <c r="FNC105" s="813"/>
      <c r="FND105" s="813"/>
      <c r="FNE105" s="813"/>
      <c r="FNF105" s="813"/>
      <c r="FNG105" s="813"/>
      <c r="FNH105" s="813"/>
      <c r="FNI105" s="813"/>
      <c r="FNJ105" s="813"/>
      <c r="FNK105" s="813"/>
      <c r="FNL105" s="813"/>
      <c r="FNM105" s="813"/>
      <c r="FNN105" s="813"/>
      <c r="FNO105" s="813"/>
      <c r="FNP105" s="813"/>
      <c r="FNQ105" s="813"/>
      <c r="FNR105" s="813"/>
      <c r="FNS105" s="813"/>
      <c r="FNT105" s="813"/>
      <c r="FNU105" s="813"/>
      <c r="FNV105" s="813"/>
      <c r="FNW105" s="813"/>
      <c r="FNX105" s="813"/>
      <c r="FNY105" s="813"/>
      <c r="FNZ105" s="813"/>
      <c r="FOA105" s="813"/>
      <c r="FOB105" s="813"/>
      <c r="FOC105" s="813"/>
      <c r="FOD105" s="813"/>
      <c r="FOE105" s="813"/>
      <c r="FOF105" s="813"/>
      <c r="FOG105" s="813"/>
      <c r="FOH105" s="813"/>
      <c r="FOI105" s="813"/>
      <c r="FOJ105" s="813"/>
      <c r="FOK105" s="813"/>
      <c r="FOL105" s="813"/>
      <c r="FOM105" s="813"/>
      <c r="FON105" s="813"/>
      <c r="FOO105" s="813"/>
      <c r="FOP105" s="813"/>
      <c r="FOQ105" s="813"/>
      <c r="FOR105" s="813"/>
      <c r="FOS105" s="813"/>
      <c r="FOT105" s="813"/>
      <c r="FOU105" s="813"/>
      <c r="FOV105" s="813"/>
      <c r="FOW105" s="813"/>
      <c r="FOX105" s="813"/>
      <c r="FOY105" s="813"/>
      <c r="FOZ105" s="813"/>
      <c r="FPA105" s="813"/>
      <c r="FPB105" s="813"/>
      <c r="FPC105" s="813"/>
      <c r="FPD105" s="813"/>
      <c r="FPE105" s="813"/>
      <c r="FPF105" s="813"/>
      <c r="FPG105" s="813"/>
      <c r="FPH105" s="813"/>
      <c r="FPI105" s="813"/>
      <c r="FPJ105" s="813"/>
      <c r="FPK105" s="813"/>
      <c r="FPL105" s="813"/>
      <c r="FPM105" s="813"/>
      <c r="FPN105" s="813"/>
      <c r="FPO105" s="813"/>
      <c r="FPP105" s="813"/>
      <c r="FPQ105" s="813"/>
      <c r="FPR105" s="813"/>
      <c r="FPS105" s="813"/>
      <c r="FPT105" s="813"/>
      <c r="FPU105" s="813"/>
      <c r="FPV105" s="813"/>
      <c r="FPW105" s="813"/>
      <c r="FPX105" s="813"/>
      <c r="FPY105" s="813"/>
      <c r="FPZ105" s="813"/>
      <c r="FQA105" s="813"/>
      <c r="FQB105" s="813"/>
      <c r="FQC105" s="813"/>
      <c r="FQD105" s="813"/>
      <c r="FQE105" s="813"/>
      <c r="FQF105" s="813"/>
      <c r="FQG105" s="813"/>
      <c r="FQH105" s="813"/>
      <c r="FQI105" s="813"/>
      <c r="FQJ105" s="813"/>
      <c r="FQK105" s="813"/>
      <c r="FQL105" s="813"/>
      <c r="FQM105" s="813"/>
      <c r="FQN105" s="813"/>
      <c r="FQO105" s="813"/>
      <c r="FQP105" s="813"/>
      <c r="FQQ105" s="813"/>
      <c r="FQR105" s="813"/>
      <c r="FQS105" s="813"/>
      <c r="FQT105" s="813"/>
      <c r="FQU105" s="813"/>
      <c r="FQV105" s="813"/>
      <c r="FQW105" s="813"/>
      <c r="FQX105" s="813"/>
      <c r="FQY105" s="813"/>
      <c r="FQZ105" s="813"/>
      <c r="FRA105" s="813"/>
      <c r="FRB105" s="813"/>
      <c r="FRC105" s="813"/>
      <c r="FRD105" s="813"/>
      <c r="FRE105" s="813"/>
      <c r="FRF105" s="813"/>
      <c r="FRG105" s="813"/>
      <c r="FRH105" s="813"/>
      <c r="FRI105" s="813"/>
      <c r="FRJ105" s="813"/>
      <c r="FRK105" s="813"/>
      <c r="FRL105" s="813"/>
      <c r="FRM105" s="813"/>
      <c r="FRN105" s="813"/>
      <c r="FRO105" s="813"/>
      <c r="FRP105" s="813"/>
      <c r="FRQ105" s="813"/>
      <c r="FRR105" s="813"/>
      <c r="FRS105" s="813"/>
      <c r="FRT105" s="813"/>
      <c r="FRU105" s="813"/>
      <c r="FRV105" s="813"/>
      <c r="FRW105" s="813"/>
      <c r="FRX105" s="813"/>
      <c r="FRY105" s="813"/>
      <c r="FRZ105" s="813"/>
      <c r="FSA105" s="813"/>
      <c r="FSB105" s="813"/>
      <c r="FSC105" s="813"/>
      <c r="FSD105" s="813"/>
      <c r="FSE105" s="813"/>
      <c r="FSF105" s="813"/>
      <c r="FSG105" s="813"/>
      <c r="FSH105" s="813"/>
      <c r="FSI105" s="813"/>
      <c r="FSJ105" s="813"/>
      <c r="FSK105" s="813"/>
      <c r="FSL105" s="813"/>
      <c r="FSM105" s="813"/>
      <c r="FSN105" s="813"/>
      <c r="FSO105" s="813"/>
      <c r="FSP105" s="813"/>
      <c r="FSQ105" s="813"/>
      <c r="FSR105" s="813"/>
      <c r="FSS105" s="813"/>
      <c r="FST105" s="813"/>
      <c r="FSU105" s="813"/>
      <c r="FSV105" s="813"/>
      <c r="FSW105" s="813"/>
      <c r="FSX105" s="813"/>
      <c r="FSY105" s="813"/>
      <c r="FSZ105" s="813"/>
      <c r="FTA105" s="813"/>
      <c r="FTB105" s="813"/>
      <c r="FTC105" s="813"/>
      <c r="FTD105" s="813"/>
      <c r="FTE105" s="813"/>
      <c r="FTF105" s="813"/>
      <c r="FTG105" s="813"/>
      <c r="FTH105" s="813"/>
      <c r="FTI105" s="813"/>
      <c r="FTJ105" s="813"/>
      <c r="FTK105" s="813"/>
      <c r="FTL105" s="813"/>
      <c r="FTM105" s="813"/>
      <c r="FTN105" s="813"/>
      <c r="FTO105" s="813"/>
      <c r="FTP105" s="813"/>
      <c r="FTQ105" s="813"/>
      <c r="FTR105" s="813"/>
      <c r="FTS105" s="813"/>
      <c r="FTT105" s="813"/>
      <c r="FTU105" s="813"/>
      <c r="FTV105" s="813"/>
      <c r="FTW105" s="813"/>
      <c r="FTX105" s="813"/>
      <c r="FTY105" s="813"/>
      <c r="FTZ105" s="813"/>
      <c r="FUA105" s="813"/>
      <c r="FUB105" s="813"/>
      <c r="FUC105" s="813"/>
      <c r="FUD105" s="813"/>
      <c r="FUE105" s="813"/>
      <c r="FUF105" s="813"/>
      <c r="FUG105" s="813"/>
      <c r="FUH105" s="813"/>
      <c r="FUI105" s="813"/>
      <c r="FUJ105" s="813"/>
      <c r="FUK105" s="813"/>
      <c r="FUL105" s="813"/>
      <c r="FUM105" s="813"/>
      <c r="FUN105" s="813"/>
      <c r="FUO105" s="813"/>
      <c r="FUP105" s="813"/>
      <c r="FUQ105" s="813"/>
      <c r="FUR105" s="813"/>
      <c r="FUS105" s="813"/>
      <c r="FUT105" s="813"/>
      <c r="FUU105" s="813"/>
      <c r="FUV105" s="813"/>
      <c r="FUW105" s="813"/>
      <c r="FUX105" s="813"/>
      <c r="FUY105" s="813"/>
      <c r="FUZ105" s="813"/>
      <c r="FVA105" s="813"/>
      <c r="FVB105" s="813"/>
      <c r="FVC105" s="813"/>
      <c r="FVD105" s="813"/>
      <c r="FVE105" s="813"/>
      <c r="FVF105" s="813"/>
      <c r="FVG105" s="813"/>
      <c r="FVH105" s="813"/>
      <c r="FVI105" s="813"/>
      <c r="FVJ105" s="813"/>
      <c r="FVK105" s="813"/>
      <c r="FVL105" s="813"/>
      <c r="FVM105" s="813"/>
      <c r="FVN105" s="813"/>
      <c r="FVO105" s="813"/>
      <c r="FVP105" s="813"/>
      <c r="FVQ105" s="813"/>
      <c r="FVR105" s="813"/>
      <c r="FVS105" s="813"/>
      <c r="FVT105" s="813"/>
      <c r="FVU105" s="813"/>
      <c r="FVV105" s="813"/>
      <c r="FVW105" s="813"/>
      <c r="FVX105" s="813"/>
      <c r="FVY105" s="813"/>
      <c r="FVZ105" s="813"/>
      <c r="FWA105" s="813"/>
      <c r="FWB105" s="813"/>
      <c r="FWC105" s="813"/>
      <c r="FWD105" s="813"/>
      <c r="FWE105" s="813"/>
      <c r="FWF105" s="813"/>
      <c r="FWG105" s="813"/>
      <c r="FWH105" s="813"/>
      <c r="FWI105" s="813"/>
      <c r="FWJ105" s="813"/>
      <c r="FWK105" s="813"/>
      <c r="FWL105" s="813"/>
      <c r="FWM105" s="813"/>
      <c r="FWN105" s="813"/>
      <c r="FWO105" s="813"/>
      <c r="FWP105" s="813"/>
      <c r="FWQ105" s="813"/>
      <c r="FWR105" s="813"/>
      <c r="FWS105" s="813"/>
      <c r="FWT105" s="813"/>
      <c r="FWU105" s="813"/>
      <c r="FWV105" s="813"/>
      <c r="FWW105" s="813"/>
      <c r="FWX105" s="813"/>
      <c r="FWY105" s="813"/>
      <c r="FWZ105" s="813"/>
      <c r="FXA105" s="813"/>
      <c r="FXB105" s="813"/>
      <c r="FXC105" s="813"/>
      <c r="FXD105" s="813"/>
      <c r="FXE105" s="813"/>
      <c r="FXF105" s="813"/>
      <c r="FXG105" s="813"/>
      <c r="FXH105" s="813"/>
      <c r="FXI105" s="813"/>
      <c r="FXJ105" s="813"/>
      <c r="FXK105" s="813"/>
      <c r="FXL105" s="813"/>
      <c r="FXM105" s="813"/>
      <c r="FXN105" s="813"/>
      <c r="FXO105" s="813"/>
      <c r="FXP105" s="813"/>
      <c r="FXQ105" s="813"/>
      <c r="FXR105" s="813"/>
      <c r="FXS105" s="813"/>
      <c r="FXT105" s="813"/>
      <c r="FXU105" s="813"/>
      <c r="FXV105" s="813"/>
      <c r="FXW105" s="813"/>
      <c r="FXX105" s="813"/>
      <c r="FXY105" s="813"/>
      <c r="FXZ105" s="813"/>
      <c r="FYA105" s="813"/>
      <c r="FYB105" s="813"/>
      <c r="FYC105" s="813"/>
      <c r="FYD105" s="813"/>
      <c r="FYE105" s="813"/>
      <c r="FYF105" s="813"/>
      <c r="FYG105" s="813"/>
      <c r="FYH105" s="813"/>
      <c r="FYI105" s="813"/>
      <c r="FYJ105" s="813"/>
      <c r="FYK105" s="813"/>
      <c r="FYL105" s="813"/>
      <c r="FYM105" s="813"/>
      <c r="FYN105" s="813"/>
      <c r="FYO105" s="813"/>
      <c r="FYP105" s="813"/>
      <c r="FYQ105" s="813"/>
      <c r="FYR105" s="813"/>
      <c r="FYS105" s="813"/>
      <c r="FYT105" s="813"/>
      <c r="FYU105" s="813"/>
      <c r="FYV105" s="813"/>
      <c r="FYW105" s="813"/>
      <c r="FYX105" s="813"/>
      <c r="FYY105" s="813"/>
      <c r="FYZ105" s="813"/>
      <c r="FZA105" s="813"/>
      <c r="FZB105" s="813"/>
      <c r="FZC105" s="813"/>
      <c r="FZD105" s="813"/>
      <c r="FZE105" s="813"/>
      <c r="FZF105" s="813"/>
      <c r="FZG105" s="813"/>
      <c r="FZH105" s="813"/>
      <c r="FZI105" s="813"/>
      <c r="FZJ105" s="813"/>
      <c r="FZK105" s="813"/>
      <c r="FZL105" s="813"/>
      <c r="FZM105" s="813"/>
      <c r="FZN105" s="813"/>
      <c r="FZO105" s="813"/>
      <c r="FZP105" s="813"/>
      <c r="FZQ105" s="813"/>
      <c r="FZR105" s="813"/>
      <c r="FZS105" s="813"/>
      <c r="FZT105" s="813"/>
      <c r="FZU105" s="813"/>
      <c r="FZV105" s="813"/>
      <c r="FZW105" s="813"/>
      <c r="FZX105" s="813"/>
      <c r="FZY105" s="813"/>
      <c r="FZZ105" s="813"/>
      <c r="GAA105" s="813"/>
      <c r="GAB105" s="813"/>
      <c r="GAC105" s="813"/>
      <c r="GAD105" s="813"/>
      <c r="GAE105" s="813"/>
      <c r="GAF105" s="813"/>
      <c r="GAG105" s="813"/>
      <c r="GAH105" s="813"/>
      <c r="GAI105" s="813"/>
      <c r="GAJ105" s="813"/>
      <c r="GAK105" s="813"/>
      <c r="GAL105" s="813"/>
      <c r="GAM105" s="813"/>
      <c r="GAN105" s="813"/>
      <c r="GAO105" s="813"/>
      <c r="GAP105" s="813"/>
      <c r="GAQ105" s="813"/>
      <c r="GAR105" s="813"/>
      <c r="GAS105" s="813"/>
      <c r="GAT105" s="813"/>
      <c r="GAU105" s="813"/>
      <c r="GAV105" s="813"/>
      <c r="GAW105" s="813"/>
      <c r="GAX105" s="813"/>
      <c r="GAY105" s="813"/>
      <c r="GAZ105" s="813"/>
      <c r="GBA105" s="813"/>
      <c r="GBB105" s="813"/>
      <c r="GBC105" s="813"/>
      <c r="GBD105" s="813"/>
      <c r="GBE105" s="813"/>
      <c r="GBF105" s="813"/>
      <c r="GBG105" s="813"/>
      <c r="GBH105" s="813"/>
      <c r="GBI105" s="813"/>
      <c r="GBJ105" s="813"/>
      <c r="GBK105" s="813"/>
      <c r="GBL105" s="813"/>
      <c r="GBM105" s="813"/>
      <c r="GBN105" s="813"/>
      <c r="GBO105" s="813"/>
      <c r="GBP105" s="813"/>
      <c r="GBQ105" s="813"/>
      <c r="GBR105" s="813"/>
      <c r="GBS105" s="813"/>
      <c r="GBT105" s="813"/>
      <c r="GBU105" s="813"/>
      <c r="GBV105" s="813"/>
      <c r="GBW105" s="813"/>
      <c r="GBX105" s="813"/>
      <c r="GBY105" s="813"/>
      <c r="GBZ105" s="813"/>
      <c r="GCA105" s="813"/>
      <c r="GCB105" s="813"/>
      <c r="GCC105" s="813"/>
      <c r="GCD105" s="813"/>
      <c r="GCE105" s="813"/>
      <c r="GCF105" s="813"/>
      <c r="GCG105" s="813"/>
      <c r="GCH105" s="813"/>
      <c r="GCI105" s="813"/>
      <c r="GCJ105" s="813"/>
      <c r="GCK105" s="813"/>
      <c r="GCL105" s="813"/>
      <c r="GCM105" s="813"/>
      <c r="GCN105" s="813"/>
      <c r="GCO105" s="813"/>
      <c r="GCP105" s="813"/>
      <c r="GCQ105" s="813"/>
      <c r="GCR105" s="813"/>
      <c r="GCS105" s="813"/>
      <c r="GCT105" s="813"/>
      <c r="GCU105" s="813"/>
      <c r="GCV105" s="813"/>
      <c r="GCW105" s="813"/>
      <c r="GCX105" s="813"/>
      <c r="GCY105" s="813"/>
      <c r="GCZ105" s="813"/>
      <c r="GDA105" s="813"/>
      <c r="GDB105" s="813"/>
      <c r="GDC105" s="813"/>
      <c r="GDD105" s="813"/>
      <c r="GDE105" s="813"/>
      <c r="GDF105" s="813"/>
      <c r="GDG105" s="813"/>
      <c r="GDH105" s="813"/>
      <c r="GDI105" s="813"/>
      <c r="GDJ105" s="813"/>
      <c r="GDK105" s="813"/>
      <c r="GDL105" s="813"/>
      <c r="GDM105" s="813"/>
      <c r="GDN105" s="813"/>
      <c r="GDO105" s="813"/>
      <c r="GDP105" s="813"/>
      <c r="GDQ105" s="813"/>
      <c r="GDR105" s="813"/>
      <c r="GDS105" s="813"/>
      <c r="GDT105" s="813"/>
      <c r="GDU105" s="813"/>
      <c r="GDV105" s="813"/>
      <c r="GDW105" s="813"/>
      <c r="GDX105" s="813"/>
      <c r="GDY105" s="813"/>
      <c r="GDZ105" s="813"/>
      <c r="GEA105" s="813"/>
      <c r="GEB105" s="813"/>
      <c r="GEC105" s="813"/>
      <c r="GED105" s="813"/>
      <c r="GEE105" s="813"/>
      <c r="GEF105" s="813"/>
      <c r="GEG105" s="813"/>
      <c r="GEH105" s="813"/>
      <c r="GEI105" s="813"/>
      <c r="GEJ105" s="813"/>
      <c r="GEK105" s="813"/>
      <c r="GEL105" s="813"/>
      <c r="GEM105" s="813"/>
      <c r="GEN105" s="813"/>
      <c r="GEO105" s="813"/>
      <c r="GEP105" s="813"/>
      <c r="GEQ105" s="813"/>
      <c r="GER105" s="813"/>
      <c r="GES105" s="813"/>
      <c r="GET105" s="813"/>
      <c r="GEU105" s="813"/>
      <c r="GEV105" s="813"/>
      <c r="GEW105" s="813"/>
      <c r="GEX105" s="813"/>
      <c r="GEY105" s="813"/>
      <c r="GEZ105" s="813"/>
      <c r="GFA105" s="813"/>
      <c r="GFB105" s="813"/>
      <c r="GFC105" s="813"/>
      <c r="GFD105" s="813"/>
      <c r="GFE105" s="813"/>
      <c r="GFF105" s="813"/>
      <c r="GFG105" s="813"/>
      <c r="GFH105" s="813"/>
      <c r="GFI105" s="813"/>
      <c r="GFJ105" s="813"/>
      <c r="GFK105" s="813"/>
      <c r="GFL105" s="813"/>
      <c r="GFM105" s="813"/>
      <c r="GFN105" s="813"/>
      <c r="GFO105" s="813"/>
      <c r="GFP105" s="813"/>
      <c r="GFQ105" s="813"/>
      <c r="GFR105" s="813"/>
      <c r="GFS105" s="813"/>
      <c r="GFT105" s="813"/>
      <c r="GFU105" s="813"/>
      <c r="GFV105" s="813"/>
      <c r="GFW105" s="813"/>
      <c r="GFX105" s="813"/>
      <c r="GFY105" s="813"/>
      <c r="GFZ105" s="813"/>
      <c r="GGA105" s="813"/>
      <c r="GGB105" s="813"/>
      <c r="GGC105" s="813"/>
      <c r="GGD105" s="813"/>
      <c r="GGE105" s="813"/>
      <c r="GGF105" s="813"/>
      <c r="GGG105" s="813"/>
      <c r="GGH105" s="813"/>
      <c r="GGI105" s="813"/>
      <c r="GGJ105" s="813"/>
      <c r="GGK105" s="813"/>
      <c r="GGL105" s="813"/>
      <c r="GGM105" s="813"/>
      <c r="GGN105" s="813"/>
      <c r="GGO105" s="813"/>
      <c r="GGP105" s="813"/>
      <c r="GGQ105" s="813"/>
      <c r="GGR105" s="813"/>
      <c r="GGS105" s="813"/>
      <c r="GGT105" s="813"/>
      <c r="GGU105" s="813"/>
      <c r="GGV105" s="813"/>
      <c r="GGW105" s="813"/>
      <c r="GGX105" s="813"/>
      <c r="GGY105" s="813"/>
      <c r="GGZ105" s="813"/>
      <c r="GHA105" s="813"/>
      <c r="GHB105" s="813"/>
      <c r="GHC105" s="813"/>
      <c r="GHD105" s="813"/>
      <c r="GHE105" s="813"/>
      <c r="GHF105" s="813"/>
      <c r="GHG105" s="813"/>
      <c r="GHH105" s="813"/>
      <c r="GHI105" s="813"/>
      <c r="GHJ105" s="813"/>
      <c r="GHK105" s="813"/>
      <c r="GHL105" s="813"/>
      <c r="GHM105" s="813"/>
      <c r="GHN105" s="813"/>
      <c r="GHO105" s="813"/>
      <c r="GHP105" s="813"/>
      <c r="GHQ105" s="813"/>
      <c r="GHR105" s="813"/>
      <c r="GHS105" s="813"/>
      <c r="GHT105" s="813"/>
      <c r="GHU105" s="813"/>
      <c r="GHV105" s="813"/>
      <c r="GHW105" s="813"/>
      <c r="GHX105" s="813"/>
      <c r="GHY105" s="813"/>
      <c r="GHZ105" s="813"/>
      <c r="GIA105" s="813"/>
      <c r="GIB105" s="813"/>
      <c r="GIC105" s="813"/>
      <c r="GID105" s="813"/>
      <c r="GIE105" s="813"/>
      <c r="GIF105" s="813"/>
      <c r="GIG105" s="813"/>
      <c r="GIH105" s="813"/>
      <c r="GII105" s="813"/>
      <c r="GIJ105" s="813"/>
      <c r="GIK105" s="813"/>
      <c r="GIL105" s="813"/>
      <c r="GIM105" s="813"/>
      <c r="GIN105" s="813"/>
      <c r="GIO105" s="813"/>
      <c r="GIP105" s="813"/>
      <c r="GIQ105" s="813"/>
      <c r="GIR105" s="813"/>
      <c r="GIS105" s="813"/>
      <c r="GIT105" s="813"/>
      <c r="GIU105" s="813"/>
      <c r="GIV105" s="813"/>
      <c r="GIW105" s="813"/>
      <c r="GIX105" s="813"/>
      <c r="GIY105" s="813"/>
      <c r="GIZ105" s="813"/>
      <c r="GJA105" s="813"/>
      <c r="GJB105" s="813"/>
      <c r="GJC105" s="813"/>
      <c r="GJD105" s="813"/>
      <c r="GJE105" s="813"/>
      <c r="GJF105" s="813"/>
      <c r="GJG105" s="813"/>
      <c r="GJH105" s="813"/>
      <c r="GJI105" s="813"/>
      <c r="GJJ105" s="813"/>
      <c r="GJK105" s="813"/>
      <c r="GJL105" s="813"/>
      <c r="GJM105" s="813"/>
      <c r="GJN105" s="813"/>
      <c r="GJO105" s="813"/>
      <c r="GJP105" s="813"/>
      <c r="GJQ105" s="813"/>
      <c r="GJR105" s="813"/>
      <c r="GJS105" s="813"/>
      <c r="GJT105" s="813"/>
      <c r="GJU105" s="813"/>
      <c r="GJV105" s="813"/>
      <c r="GJW105" s="813"/>
      <c r="GJX105" s="813"/>
      <c r="GJY105" s="813"/>
      <c r="GJZ105" s="813"/>
      <c r="GKA105" s="813"/>
      <c r="GKB105" s="813"/>
      <c r="GKC105" s="813"/>
      <c r="GKD105" s="813"/>
      <c r="GKE105" s="813"/>
      <c r="GKF105" s="813"/>
      <c r="GKG105" s="813"/>
      <c r="GKH105" s="813"/>
      <c r="GKI105" s="813"/>
      <c r="GKJ105" s="813"/>
      <c r="GKK105" s="813"/>
      <c r="GKL105" s="813"/>
      <c r="GKM105" s="813"/>
      <c r="GKN105" s="813"/>
      <c r="GKO105" s="813"/>
      <c r="GKP105" s="813"/>
      <c r="GKQ105" s="813"/>
      <c r="GKR105" s="813"/>
      <c r="GKS105" s="813"/>
      <c r="GKT105" s="813"/>
      <c r="GKU105" s="813"/>
      <c r="GKV105" s="813"/>
      <c r="GKW105" s="813"/>
      <c r="GKX105" s="813"/>
      <c r="GKY105" s="813"/>
      <c r="GKZ105" s="813"/>
      <c r="GLA105" s="813"/>
      <c r="GLB105" s="813"/>
      <c r="GLC105" s="813"/>
      <c r="GLD105" s="813"/>
      <c r="GLE105" s="813"/>
      <c r="GLF105" s="813"/>
      <c r="GLG105" s="813"/>
      <c r="GLH105" s="813"/>
      <c r="GLI105" s="813"/>
      <c r="GLJ105" s="813"/>
      <c r="GLK105" s="813"/>
      <c r="GLL105" s="813"/>
      <c r="GLM105" s="813"/>
      <c r="GLN105" s="813"/>
      <c r="GLO105" s="813"/>
      <c r="GLP105" s="813"/>
      <c r="GLQ105" s="813"/>
      <c r="GLR105" s="813"/>
      <c r="GLS105" s="813"/>
      <c r="GLT105" s="813"/>
      <c r="GLU105" s="813"/>
      <c r="GLV105" s="813"/>
      <c r="GLW105" s="813"/>
      <c r="GLX105" s="813"/>
      <c r="GLY105" s="813"/>
      <c r="GLZ105" s="813"/>
      <c r="GMA105" s="813"/>
      <c r="GMB105" s="813"/>
      <c r="GMC105" s="813"/>
      <c r="GMD105" s="813"/>
      <c r="GME105" s="813"/>
      <c r="GMF105" s="813"/>
      <c r="GMG105" s="813"/>
      <c r="GMH105" s="813"/>
      <c r="GMI105" s="813"/>
      <c r="GMJ105" s="813"/>
      <c r="GMK105" s="813"/>
      <c r="GML105" s="813"/>
      <c r="GMM105" s="813"/>
      <c r="GMN105" s="813"/>
      <c r="GMO105" s="813"/>
      <c r="GMP105" s="813"/>
      <c r="GMQ105" s="813"/>
      <c r="GMR105" s="813"/>
      <c r="GMS105" s="813"/>
      <c r="GMT105" s="813"/>
      <c r="GMU105" s="813"/>
      <c r="GMV105" s="813"/>
      <c r="GMW105" s="813"/>
      <c r="GMX105" s="813"/>
      <c r="GMY105" s="813"/>
      <c r="GMZ105" s="813"/>
      <c r="GNA105" s="813"/>
      <c r="GNB105" s="813"/>
      <c r="GNC105" s="813"/>
      <c r="GND105" s="813"/>
      <c r="GNE105" s="813"/>
      <c r="GNF105" s="813"/>
      <c r="GNG105" s="813"/>
      <c r="GNH105" s="813"/>
      <c r="GNI105" s="813"/>
      <c r="GNJ105" s="813"/>
      <c r="GNK105" s="813"/>
      <c r="GNL105" s="813"/>
      <c r="GNM105" s="813"/>
      <c r="GNN105" s="813"/>
      <c r="GNO105" s="813"/>
      <c r="GNP105" s="813"/>
      <c r="GNQ105" s="813"/>
      <c r="GNR105" s="813"/>
      <c r="GNS105" s="813"/>
      <c r="GNT105" s="813"/>
      <c r="GNU105" s="813"/>
      <c r="GNV105" s="813"/>
      <c r="GNW105" s="813"/>
      <c r="GNX105" s="813"/>
      <c r="GNY105" s="813"/>
      <c r="GNZ105" s="813"/>
      <c r="GOA105" s="813"/>
      <c r="GOB105" s="813"/>
      <c r="GOC105" s="813"/>
      <c r="GOD105" s="813"/>
      <c r="GOE105" s="813"/>
      <c r="GOF105" s="813"/>
      <c r="GOG105" s="813"/>
      <c r="GOH105" s="813"/>
      <c r="GOI105" s="813"/>
      <c r="GOJ105" s="813"/>
      <c r="GOK105" s="813"/>
      <c r="GOL105" s="813"/>
      <c r="GOM105" s="813"/>
      <c r="GON105" s="813"/>
      <c r="GOO105" s="813"/>
      <c r="GOP105" s="813"/>
      <c r="GOQ105" s="813"/>
      <c r="GOR105" s="813"/>
      <c r="GOS105" s="813"/>
      <c r="GOT105" s="813"/>
      <c r="GOU105" s="813"/>
      <c r="GOV105" s="813"/>
      <c r="GOW105" s="813"/>
      <c r="GOX105" s="813"/>
      <c r="GOY105" s="813"/>
      <c r="GOZ105" s="813"/>
      <c r="GPA105" s="813"/>
      <c r="GPB105" s="813"/>
      <c r="GPC105" s="813"/>
      <c r="GPD105" s="813"/>
      <c r="GPE105" s="813"/>
      <c r="GPF105" s="813"/>
      <c r="GPG105" s="813"/>
      <c r="GPH105" s="813"/>
      <c r="GPI105" s="813"/>
      <c r="GPJ105" s="813"/>
      <c r="GPK105" s="813"/>
      <c r="GPL105" s="813"/>
      <c r="GPM105" s="813"/>
      <c r="GPN105" s="813"/>
      <c r="GPO105" s="813"/>
      <c r="GPP105" s="813"/>
      <c r="GPQ105" s="813"/>
      <c r="GPR105" s="813"/>
      <c r="GPS105" s="813"/>
      <c r="GPT105" s="813"/>
      <c r="GPU105" s="813"/>
      <c r="GPV105" s="813"/>
      <c r="GPW105" s="813"/>
      <c r="GPX105" s="813"/>
      <c r="GPY105" s="813"/>
      <c r="GPZ105" s="813"/>
      <c r="GQA105" s="813"/>
      <c r="GQB105" s="813"/>
      <c r="GQC105" s="813"/>
      <c r="GQD105" s="813"/>
      <c r="GQE105" s="813"/>
      <c r="GQF105" s="813"/>
      <c r="GQG105" s="813"/>
      <c r="GQH105" s="813"/>
      <c r="GQI105" s="813"/>
      <c r="GQJ105" s="813"/>
      <c r="GQK105" s="813"/>
      <c r="GQL105" s="813"/>
      <c r="GQM105" s="813"/>
      <c r="GQN105" s="813"/>
      <c r="GQO105" s="813"/>
      <c r="GQP105" s="813"/>
      <c r="GQQ105" s="813"/>
      <c r="GQR105" s="813"/>
      <c r="GQS105" s="813"/>
      <c r="GQT105" s="813"/>
      <c r="GQU105" s="813"/>
      <c r="GQV105" s="813"/>
      <c r="GQW105" s="813"/>
      <c r="GQX105" s="813"/>
      <c r="GQY105" s="813"/>
      <c r="GQZ105" s="813"/>
      <c r="GRA105" s="813"/>
      <c r="GRB105" s="813"/>
      <c r="GRC105" s="813"/>
      <c r="GRD105" s="813"/>
      <c r="GRE105" s="813"/>
      <c r="GRF105" s="813"/>
      <c r="GRG105" s="813"/>
      <c r="GRH105" s="813"/>
      <c r="GRI105" s="813"/>
      <c r="GRJ105" s="813"/>
      <c r="GRK105" s="813"/>
      <c r="GRL105" s="813"/>
      <c r="GRM105" s="813"/>
      <c r="GRN105" s="813"/>
      <c r="GRO105" s="813"/>
      <c r="GRP105" s="813"/>
      <c r="GRQ105" s="813"/>
      <c r="GRR105" s="813"/>
      <c r="GRS105" s="813"/>
      <c r="GRT105" s="813"/>
      <c r="GRU105" s="813"/>
      <c r="GRV105" s="813"/>
      <c r="GRW105" s="813"/>
      <c r="GRX105" s="813"/>
      <c r="GRY105" s="813"/>
      <c r="GRZ105" s="813"/>
      <c r="GSA105" s="813"/>
      <c r="GSB105" s="813"/>
      <c r="GSC105" s="813"/>
      <c r="GSD105" s="813"/>
      <c r="GSE105" s="813"/>
      <c r="GSF105" s="813"/>
      <c r="GSG105" s="813"/>
      <c r="GSH105" s="813"/>
      <c r="GSI105" s="813"/>
      <c r="GSJ105" s="813"/>
      <c r="GSK105" s="813"/>
      <c r="GSL105" s="813"/>
      <c r="GSM105" s="813"/>
      <c r="GSN105" s="813"/>
      <c r="GSO105" s="813"/>
      <c r="GSP105" s="813"/>
      <c r="GSQ105" s="813"/>
      <c r="GSR105" s="813"/>
      <c r="GSS105" s="813"/>
      <c r="GST105" s="813"/>
      <c r="GSU105" s="813"/>
      <c r="GSV105" s="813"/>
      <c r="GSW105" s="813"/>
      <c r="GSX105" s="813"/>
      <c r="GSY105" s="813"/>
      <c r="GSZ105" s="813"/>
      <c r="GTA105" s="813"/>
      <c r="GTB105" s="813"/>
      <c r="GTC105" s="813"/>
      <c r="GTD105" s="813"/>
      <c r="GTE105" s="813"/>
      <c r="GTF105" s="813"/>
      <c r="GTG105" s="813"/>
      <c r="GTH105" s="813"/>
      <c r="GTI105" s="813"/>
      <c r="GTJ105" s="813"/>
      <c r="GTK105" s="813"/>
      <c r="GTL105" s="813"/>
      <c r="GTM105" s="813"/>
      <c r="GTN105" s="813"/>
      <c r="GTO105" s="813"/>
      <c r="GTP105" s="813"/>
      <c r="GTQ105" s="813"/>
      <c r="GTR105" s="813"/>
      <c r="GTS105" s="813"/>
      <c r="GTT105" s="813"/>
      <c r="GTU105" s="813"/>
      <c r="GTV105" s="813"/>
      <c r="GTW105" s="813"/>
      <c r="GTX105" s="813"/>
      <c r="GTY105" s="813"/>
      <c r="GTZ105" s="813"/>
      <c r="GUA105" s="813"/>
      <c r="GUB105" s="813"/>
      <c r="GUC105" s="813"/>
      <c r="GUD105" s="813"/>
      <c r="GUE105" s="813"/>
      <c r="GUF105" s="813"/>
      <c r="GUG105" s="813"/>
      <c r="GUH105" s="813"/>
      <c r="GUI105" s="813"/>
      <c r="GUJ105" s="813"/>
      <c r="GUK105" s="813"/>
      <c r="GUL105" s="813"/>
      <c r="GUM105" s="813"/>
      <c r="GUN105" s="813"/>
      <c r="GUO105" s="813"/>
      <c r="GUP105" s="813"/>
      <c r="GUQ105" s="813"/>
      <c r="GUR105" s="813"/>
      <c r="GUS105" s="813"/>
      <c r="GUT105" s="813"/>
      <c r="GUU105" s="813"/>
      <c r="GUV105" s="813"/>
      <c r="GUW105" s="813"/>
      <c r="GUX105" s="813"/>
      <c r="GUY105" s="813"/>
      <c r="GUZ105" s="813"/>
      <c r="GVA105" s="813"/>
      <c r="GVB105" s="813"/>
      <c r="GVC105" s="813"/>
      <c r="GVD105" s="813"/>
      <c r="GVE105" s="813"/>
      <c r="GVF105" s="813"/>
      <c r="GVG105" s="813"/>
      <c r="GVH105" s="813"/>
      <c r="GVI105" s="813"/>
      <c r="GVJ105" s="813"/>
      <c r="GVK105" s="813"/>
      <c r="GVL105" s="813"/>
      <c r="GVM105" s="813"/>
      <c r="GVN105" s="813"/>
      <c r="GVO105" s="813"/>
      <c r="GVP105" s="813"/>
      <c r="GVQ105" s="813"/>
      <c r="GVR105" s="813"/>
      <c r="GVS105" s="813"/>
      <c r="GVT105" s="813"/>
      <c r="GVU105" s="813"/>
      <c r="GVV105" s="813"/>
      <c r="GVW105" s="813"/>
      <c r="GVX105" s="813"/>
      <c r="GVY105" s="813"/>
      <c r="GVZ105" s="813"/>
      <c r="GWA105" s="813"/>
      <c r="GWB105" s="813"/>
      <c r="GWC105" s="813"/>
      <c r="GWD105" s="813"/>
      <c r="GWE105" s="813"/>
      <c r="GWF105" s="813"/>
      <c r="GWG105" s="813"/>
      <c r="GWH105" s="813"/>
      <c r="GWI105" s="813"/>
      <c r="GWJ105" s="813"/>
      <c r="GWK105" s="813"/>
      <c r="GWL105" s="813"/>
      <c r="GWM105" s="813"/>
      <c r="GWN105" s="813"/>
      <c r="GWO105" s="813"/>
      <c r="GWP105" s="813"/>
      <c r="GWQ105" s="813"/>
      <c r="GWR105" s="813"/>
      <c r="GWS105" s="813"/>
      <c r="GWT105" s="813"/>
      <c r="GWU105" s="813"/>
      <c r="GWV105" s="813"/>
      <c r="GWW105" s="813"/>
      <c r="GWX105" s="813"/>
      <c r="GWY105" s="813"/>
      <c r="GWZ105" s="813"/>
      <c r="GXA105" s="813"/>
      <c r="GXB105" s="813"/>
      <c r="GXC105" s="813"/>
      <c r="GXD105" s="813"/>
      <c r="GXE105" s="813"/>
      <c r="GXF105" s="813"/>
      <c r="GXG105" s="813"/>
      <c r="GXH105" s="813"/>
      <c r="GXI105" s="813"/>
      <c r="GXJ105" s="813"/>
      <c r="GXK105" s="813"/>
      <c r="GXL105" s="813"/>
      <c r="GXM105" s="813"/>
      <c r="GXN105" s="813"/>
      <c r="GXO105" s="813"/>
      <c r="GXP105" s="813"/>
      <c r="GXQ105" s="813"/>
      <c r="GXR105" s="813"/>
      <c r="GXS105" s="813"/>
      <c r="GXT105" s="813"/>
      <c r="GXU105" s="813"/>
      <c r="GXV105" s="813"/>
      <c r="GXW105" s="813"/>
      <c r="GXX105" s="813"/>
      <c r="GXY105" s="813"/>
      <c r="GXZ105" s="813"/>
      <c r="GYA105" s="813"/>
      <c r="GYB105" s="813"/>
      <c r="GYC105" s="813"/>
      <c r="GYD105" s="813"/>
      <c r="GYE105" s="813"/>
      <c r="GYF105" s="813"/>
      <c r="GYG105" s="813"/>
      <c r="GYH105" s="813"/>
      <c r="GYI105" s="813"/>
      <c r="GYJ105" s="813"/>
      <c r="GYK105" s="813"/>
      <c r="GYL105" s="813"/>
      <c r="GYM105" s="813"/>
      <c r="GYN105" s="813"/>
      <c r="GYO105" s="813"/>
      <c r="GYP105" s="813"/>
      <c r="GYQ105" s="813"/>
      <c r="GYR105" s="813"/>
      <c r="GYS105" s="813"/>
      <c r="GYT105" s="813"/>
      <c r="GYU105" s="813"/>
      <c r="GYV105" s="813"/>
      <c r="GYW105" s="813"/>
      <c r="GYX105" s="813"/>
      <c r="GYY105" s="813"/>
      <c r="GYZ105" s="813"/>
      <c r="GZA105" s="813"/>
      <c r="GZB105" s="813"/>
      <c r="GZC105" s="813"/>
      <c r="GZD105" s="813"/>
      <c r="GZE105" s="813"/>
      <c r="GZF105" s="813"/>
      <c r="GZG105" s="813"/>
      <c r="GZH105" s="813"/>
      <c r="GZI105" s="813"/>
      <c r="GZJ105" s="813"/>
      <c r="GZK105" s="813"/>
      <c r="GZL105" s="813"/>
      <c r="GZM105" s="813"/>
      <c r="GZN105" s="813"/>
      <c r="GZO105" s="813"/>
      <c r="GZP105" s="813"/>
      <c r="GZQ105" s="813"/>
      <c r="GZR105" s="813"/>
      <c r="GZS105" s="813"/>
      <c r="GZT105" s="813"/>
      <c r="GZU105" s="813"/>
      <c r="GZV105" s="813"/>
      <c r="GZW105" s="813"/>
      <c r="GZX105" s="813"/>
      <c r="GZY105" s="813"/>
      <c r="GZZ105" s="813"/>
      <c r="HAA105" s="813"/>
      <c r="HAB105" s="813"/>
      <c r="HAC105" s="813"/>
      <c r="HAD105" s="813"/>
      <c r="HAE105" s="813"/>
      <c r="HAF105" s="813"/>
      <c r="HAG105" s="813"/>
      <c r="HAH105" s="813"/>
      <c r="HAI105" s="813"/>
      <c r="HAJ105" s="813"/>
      <c r="HAK105" s="813"/>
      <c r="HAL105" s="813"/>
      <c r="HAM105" s="813"/>
      <c r="HAN105" s="813"/>
      <c r="HAO105" s="813"/>
      <c r="HAP105" s="813"/>
      <c r="HAQ105" s="813"/>
      <c r="HAR105" s="813"/>
      <c r="HAS105" s="813"/>
      <c r="HAT105" s="813"/>
      <c r="HAU105" s="813"/>
      <c r="HAV105" s="813"/>
      <c r="HAW105" s="813"/>
      <c r="HAX105" s="813"/>
      <c r="HAY105" s="813"/>
      <c r="HAZ105" s="813"/>
      <c r="HBA105" s="813"/>
      <c r="HBB105" s="813"/>
      <c r="HBC105" s="813"/>
      <c r="HBD105" s="813"/>
      <c r="HBE105" s="813"/>
      <c r="HBF105" s="813"/>
      <c r="HBG105" s="813"/>
      <c r="HBH105" s="813"/>
      <c r="HBI105" s="813"/>
      <c r="HBJ105" s="813"/>
      <c r="HBK105" s="813"/>
      <c r="HBL105" s="813"/>
      <c r="HBM105" s="813"/>
      <c r="HBN105" s="813"/>
      <c r="HBO105" s="813"/>
      <c r="HBP105" s="813"/>
      <c r="HBQ105" s="813"/>
      <c r="HBR105" s="813"/>
      <c r="HBS105" s="813"/>
      <c r="HBT105" s="813"/>
      <c r="HBU105" s="813"/>
      <c r="HBV105" s="813"/>
      <c r="HBW105" s="813"/>
      <c r="HBX105" s="813"/>
      <c r="HBY105" s="813"/>
      <c r="HBZ105" s="813"/>
      <c r="HCA105" s="813"/>
      <c r="HCB105" s="813"/>
      <c r="HCC105" s="813"/>
      <c r="HCD105" s="813"/>
      <c r="HCE105" s="813"/>
      <c r="HCF105" s="813"/>
      <c r="HCG105" s="813"/>
      <c r="HCH105" s="813"/>
      <c r="HCI105" s="813"/>
      <c r="HCJ105" s="813"/>
      <c r="HCK105" s="813"/>
      <c r="HCL105" s="813"/>
      <c r="HCM105" s="813"/>
      <c r="HCN105" s="813"/>
      <c r="HCO105" s="813"/>
      <c r="HCP105" s="813"/>
      <c r="HCQ105" s="813"/>
      <c r="HCR105" s="813"/>
      <c r="HCS105" s="813"/>
      <c r="HCT105" s="813"/>
      <c r="HCU105" s="813"/>
      <c r="HCV105" s="813"/>
      <c r="HCW105" s="813"/>
      <c r="HCX105" s="813"/>
      <c r="HCY105" s="813"/>
      <c r="HCZ105" s="813"/>
      <c r="HDA105" s="813"/>
      <c r="HDB105" s="813"/>
      <c r="HDC105" s="813"/>
      <c r="HDD105" s="813"/>
      <c r="HDE105" s="813"/>
      <c r="HDF105" s="813"/>
      <c r="HDG105" s="813"/>
      <c r="HDH105" s="813"/>
      <c r="HDI105" s="813"/>
      <c r="HDJ105" s="813"/>
      <c r="HDK105" s="813"/>
      <c r="HDL105" s="813"/>
      <c r="HDM105" s="813"/>
      <c r="HDN105" s="813"/>
      <c r="HDO105" s="813"/>
      <c r="HDP105" s="813"/>
      <c r="HDQ105" s="813"/>
      <c r="HDR105" s="813"/>
      <c r="HDS105" s="813"/>
      <c r="HDT105" s="813"/>
      <c r="HDU105" s="813"/>
      <c r="HDV105" s="813"/>
      <c r="HDW105" s="813"/>
      <c r="HDX105" s="813"/>
      <c r="HDY105" s="813"/>
      <c r="HDZ105" s="813"/>
      <c r="HEA105" s="813"/>
      <c r="HEB105" s="813"/>
      <c r="HEC105" s="813"/>
      <c r="HED105" s="813"/>
      <c r="HEE105" s="813"/>
      <c r="HEF105" s="813"/>
      <c r="HEG105" s="813"/>
      <c r="HEH105" s="813"/>
      <c r="HEI105" s="813"/>
      <c r="HEJ105" s="813"/>
      <c r="HEK105" s="813"/>
      <c r="HEL105" s="813"/>
      <c r="HEM105" s="813"/>
      <c r="HEN105" s="813"/>
      <c r="HEO105" s="813"/>
      <c r="HEP105" s="813"/>
      <c r="HEQ105" s="813"/>
      <c r="HER105" s="813"/>
      <c r="HES105" s="813"/>
      <c r="HET105" s="813"/>
      <c r="HEU105" s="813"/>
      <c r="HEV105" s="813"/>
      <c r="HEW105" s="813"/>
      <c r="HEX105" s="813"/>
      <c r="HEY105" s="813"/>
      <c r="HEZ105" s="813"/>
      <c r="HFA105" s="813"/>
      <c r="HFB105" s="813"/>
      <c r="HFC105" s="813"/>
      <c r="HFD105" s="813"/>
      <c r="HFE105" s="813"/>
      <c r="HFF105" s="813"/>
      <c r="HFG105" s="813"/>
      <c r="HFH105" s="813"/>
      <c r="HFI105" s="813"/>
      <c r="HFJ105" s="813"/>
      <c r="HFK105" s="813"/>
      <c r="HFL105" s="813"/>
      <c r="HFM105" s="813"/>
      <c r="HFN105" s="813"/>
      <c r="HFO105" s="813"/>
      <c r="HFP105" s="813"/>
      <c r="HFQ105" s="813"/>
      <c r="HFR105" s="813"/>
      <c r="HFS105" s="813"/>
      <c r="HFT105" s="813"/>
      <c r="HFU105" s="813"/>
      <c r="HFV105" s="813"/>
      <c r="HFW105" s="813"/>
      <c r="HFX105" s="813"/>
      <c r="HFY105" s="813"/>
      <c r="HFZ105" s="813"/>
      <c r="HGA105" s="813"/>
      <c r="HGB105" s="813"/>
      <c r="HGC105" s="813"/>
      <c r="HGD105" s="813"/>
      <c r="HGE105" s="813"/>
      <c r="HGF105" s="813"/>
      <c r="HGG105" s="813"/>
      <c r="HGH105" s="813"/>
      <c r="HGI105" s="813"/>
      <c r="HGJ105" s="813"/>
      <c r="HGK105" s="813"/>
      <c r="HGL105" s="813"/>
      <c r="HGM105" s="813"/>
      <c r="HGN105" s="813"/>
      <c r="HGO105" s="813"/>
      <c r="HGP105" s="813"/>
      <c r="HGQ105" s="813"/>
      <c r="HGR105" s="813"/>
      <c r="HGS105" s="813"/>
      <c r="HGT105" s="813"/>
      <c r="HGU105" s="813"/>
      <c r="HGV105" s="813"/>
      <c r="HGW105" s="813"/>
      <c r="HGX105" s="813"/>
      <c r="HGY105" s="813"/>
      <c r="HGZ105" s="813"/>
      <c r="HHA105" s="813"/>
      <c r="HHB105" s="813"/>
      <c r="HHC105" s="813"/>
      <c r="HHD105" s="813"/>
      <c r="HHE105" s="813"/>
      <c r="HHF105" s="813"/>
      <c r="HHG105" s="813"/>
      <c r="HHH105" s="813"/>
      <c r="HHI105" s="813"/>
      <c r="HHJ105" s="813"/>
      <c r="HHK105" s="813"/>
      <c r="HHL105" s="813"/>
      <c r="HHM105" s="813"/>
      <c r="HHN105" s="813"/>
      <c r="HHO105" s="813"/>
      <c r="HHP105" s="813"/>
      <c r="HHQ105" s="813"/>
      <c r="HHR105" s="813"/>
      <c r="HHS105" s="813"/>
      <c r="HHT105" s="813"/>
      <c r="HHU105" s="813"/>
      <c r="HHV105" s="813"/>
      <c r="HHW105" s="813"/>
      <c r="HHX105" s="813"/>
      <c r="HHY105" s="813"/>
      <c r="HHZ105" s="813"/>
      <c r="HIA105" s="813"/>
      <c r="HIB105" s="813"/>
      <c r="HIC105" s="813"/>
      <c r="HID105" s="813"/>
      <c r="HIE105" s="813"/>
      <c r="HIF105" s="813"/>
      <c r="HIG105" s="813"/>
      <c r="HIH105" s="813"/>
      <c r="HII105" s="813"/>
      <c r="HIJ105" s="813"/>
      <c r="HIK105" s="813"/>
      <c r="HIL105" s="813"/>
      <c r="HIM105" s="813"/>
      <c r="HIN105" s="813"/>
      <c r="HIO105" s="813"/>
      <c r="HIP105" s="813"/>
      <c r="HIQ105" s="813"/>
      <c r="HIR105" s="813"/>
      <c r="HIS105" s="813"/>
      <c r="HIT105" s="813"/>
      <c r="HIU105" s="813"/>
      <c r="HIV105" s="813"/>
      <c r="HIW105" s="813"/>
      <c r="HIX105" s="813"/>
      <c r="HIY105" s="813"/>
      <c r="HIZ105" s="813"/>
      <c r="HJA105" s="813"/>
      <c r="HJB105" s="813"/>
      <c r="HJC105" s="813"/>
      <c r="HJD105" s="813"/>
      <c r="HJE105" s="813"/>
      <c r="HJF105" s="813"/>
      <c r="HJG105" s="813"/>
      <c r="HJH105" s="813"/>
      <c r="HJI105" s="813"/>
      <c r="HJJ105" s="813"/>
      <c r="HJK105" s="813"/>
      <c r="HJL105" s="813"/>
      <c r="HJM105" s="813"/>
      <c r="HJN105" s="813"/>
      <c r="HJO105" s="813"/>
      <c r="HJP105" s="813"/>
      <c r="HJQ105" s="813"/>
      <c r="HJR105" s="813"/>
      <c r="HJS105" s="813"/>
      <c r="HJT105" s="813"/>
      <c r="HJU105" s="813"/>
      <c r="HJV105" s="813"/>
      <c r="HJW105" s="813"/>
      <c r="HJX105" s="813"/>
      <c r="HJY105" s="813"/>
      <c r="HJZ105" s="813"/>
      <c r="HKA105" s="813"/>
      <c r="HKB105" s="813"/>
      <c r="HKC105" s="813"/>
      <c r="HKD105" s="813"/>
      <c r="HKE105" s="813"/>
      <c r="HKF105" s="813"/>
      <c r="HKG105" s="813"/>
      <c r="HKH105" s="813"/>
      <c r="HKI105" s="813"/>
      <c r="HKJ105" s="813"/>
      <c r="HKK105" s="813"/>
      <c r="HKL105" s="813"/>
      <c r="HKM105" s="813"/>
      <c r="HKN105" s="813"/>
      <c r="HKO105" s="813"/>
      <c r="HKP105" s="813"/>
      <c r="HKQ105" s="813"/>
      <c r="HKR105" s="813"/>
      <c r="HKS105" s="813"/>
      <c r="HKT105" s="813"/>
      <c r="HKU105" s="813"/>
      <c r="HKV105" s="813"/>
      <c r="HKW105" s="813"/>
      <c r="HKX105" s="813"/>
      <c r="HKY105" s="813"/>
      <c r="HKZ105" s="813"/>
      <c r="HLA105" s="813"/>
      <c r="HLB105" s="813"/>
      <c r="HLC105" s="813"/>
      <c r="HLD105" s="813"/>
      <c r="HLE105" s="813"/>
      <c r="HLF105" s="813"/>
      <c r="HLG105" s="813"/>
      <c r="HLH105" s="813"/>
      <c r="HLI105" s="813"/>
      <c r="HLJ105" s="813"/>
      <c r="HLK105" s="813"/>
      <c r="HLL105" s="813"/>
      <c r="HLM105" s="813"/>
      <c r="HLN105" s="813"/>
      <c r="HLO105" s="813"/>
      <c r="HLP105" s="813"/>
      <c r="HLQ105" s="813"/>
      <c r="HLR105" s="813"/>
      <c r="HLS105" s="813"/>
      <c r="HLT105" s="813"/>
      <c r="HLU105" s="813"/>
      <c r="HLV105" s="813"/>
      <c r="HLW105" s="813"/>
      <c r="HLX105" s="813"/>
      <c r="HLY105" s="813"/>
      <c r="HLZ105" s="813"/>
      <c r="HMA105" s="813"/>
      <c r="HMB105" s="813"/>
      <c r="HMC105" s="813"/>
      <c r="HMD105" s="813"/>
      <c r="HME105" s="813"/>
      <c r="HMF105" s="813"/>
      <c r="HMG105" s="813"/>
      <c r="HMH105" s="813"/>
      <c r="HMI105" s="813"/>
      <c r="HMJ105" s="813"/>
      <c r="HMK105" s="813"/>
      <c r="HML105" s="813"/>
      <c r="HMM105" s="813"/>
      <c r="HMN105" s="813"/>
      <c r="HMO105" s="813"/>
      <c r="HMP105" s="813"/>
      <c r="HMQ105" s="813"/>
      <c r="HMR105" s="813"/>
      <c r="HMS105" s="813"/>
      <c r="HMT105" s="813"/>
      <c r="HMU105" s="813"/>
      <c r="HMV105" s="813"/>
      <c r="HMW105" s="813"/>
      <c r="HMX105" s="813"/>
      <c r="HMY105" s="813"/>
      <c r="HMZ105" s="813"/>
      <c r="HNA105" s="813"/>
      <c r="HNB105" s="813"/>
      <c r="HNC105" s="813"/>
      <c r="HND105" s="813"/>
      <c r="HNE105" s="813"/>
      <c r="HNF105" s="813"/>
      <c r="HNG105" s="813"/>
      <c r="HNH105" s="813"/>
      <c r="HNI105" s="813"/>
      <c r="HNJ105" s="813"/>
      <c r="HNK105" s="813"/>
      <c r="HNL105" s="813"/>
      <c r="HNM105" s="813"/>
      <c r="HNN105" s="813"/>
      <c r="HNO105" s="813"/>
      <c r="HNP105" s="813"/>
      <c r="HNQ105" s="813"/>
      <c r="HNR105" s="813"/>
      <c r="HNS105" s="813"/>
      <c r="HNT105" s="813"/>
      <c r="HNU105" s="813"/>
      <c r="HNV105" s="813"/>
      <c r="HNW105" s="813"/>
      <c r="HNX105" s="813"/>
      <c r="HNY105" s="813"/>
      <c r="HNZ105" s="813"/>
      <c r="HOA105" s="813"/>
      <c r="HOB105" s="813"/>
      <c r="HOC105" s="813"/>
      <c r="HOD105" s="813"/>
      <c r="HOE105" s="813"/>
      <c r="HOF105" s="813"/>
      <c r="HOG105" s="813"/>
      <c r="HOH105" s="813"/>
      <c r="HOI105" s="813"/>
      <c r="HOJ105" s="813"/>
      <c r="HOK105" s="813"/>
      <c r="HOL105" s="813"/>
      <c r="HOM105" s="813"/>
      <c r="HON105" s="813"/>
      <c r="HOO105" s="813"/>
      <c r="HOP105" s="813"/>
      <c r="HOQ105" s="813"/>
      <c r="HOR105" s="813"/>
      <c r="HOS105" s="813"/>
      <c r="HOT105" s="813"/>
      <c r="HOU105" s="813"/>
      <c r="HOV105" s="813"/>
      <c r="HOW105" s="813"/>
      <c r="HOX105" s="813"/>
      <c r="HOY105" s="813"/>
      <c r="HOZ105" s="813"/>
      <c r="HPA105" s="813"/>
      <c r="HPB105" s="813"/>
      <c r="HPC105" s="813"/>
      <c r="HPD105" s="813"/>
      <c r="HPE105" s="813"/>
      <c r="HPF105" s="813"/>
      <c r="HPG105" s="813"/>
      <c r="HPH105" s="813"/>
      <c r="HPI105" s="813"/>
      <c r="HPJ105" s="813"/>
      <c r="HPK105" s="813"/>
      <c r="HPL105" s="813"/>
      <c r="HPM105" s="813"/>
      <c r="HPN105" s="813"/>
      <c r="HPO105" s="813"/>
      <c r="HPP105" s="813"/>
      <c r="HPQ105" s="813"/>
      <c r="HPR105" s="813"/>
      <c r="HPS105" s="813"/>
      <c r="HPT105" s="813"/>
      <c r="HPU105" s="813"/>
      <c r="HPV105" s="813"/>
      <c r="HPW105" s="813"/>
      <c r="HPX105" s="813"/>
      <c r="HPY105" s="813"/>
      <c r="HPZ105" s="813"/>
      <c r="HQA105" s="813"/>
      <c r="HQB105" s="813"/>
      <c r="HQC105" s="813"/>
      <c r="HQD105" s="813"/>
      <c r="HQE105" s="813"/>
      <c r="HQF105" s="813"/>
      <c r="HQG105" s="813"/>
      <c r="HQH105" s="813"/>
      <c r="HQI105" s="813"/>
      <c r="HQJ105" s="813"/>
      <c r="HQK105" s="813"/>
      <c r="HQL105" s="813"/>
      <c r="HQM105" s="813"/>
      <c r="HQN105" s="813"/>
      <c r="HQO105" s="813"/>
      <c r="HQP105" s="813"/>
      <c r="HQQ105" s="813"/>
      <c r="HQR105" s="813"/>
      <c r="HQS105" s="813"/>
      <c r="HQT105" s="813"/>
      <c r="HQU105" s="813"/>
      <c r="HQV105" s="813"/>
      <c r="HQW105" s="813"/>
      <c r="HQX105" s="813"/>
      <c r="HQY105" s="813"/>
      <c r="HQZ105" s="813"/>
      <c r="HRA105" s="813"/>
      <c r="HRB105" s="813"/>
      <c r="HRC105" s="813"/>
      <c r="HRD105" s="813"/>
      <c r="HRE105" s="813"/>
      <c r="HRF105" s="813"/>
      <c r="HRG105" s="813"/>
      <c r="HRH105" s="813"/>
      <c r="HRI105" s="813"/>
      <c r="HRJ105" s="813"/>
      <c r="HRK105" s="813"/>
      <c r="HRL105" s="813"/>
      <c r="HRM105" s="813"/>
      <c r="HRN105" s="813"/>
      <c r="HRO105" s="813"/>
      <c r="HRP105" s="813"/>
      <c r="HRQ105" s="813"/>
      <c r="HRR105" s="813"/>
      <c r="HRS105" s="813"/>
      <c r="HRT105" s="813"/>
      <c r="HRU105" s="813"/>
      <c r="HRV105" s="813"/>
      <c r="HRW105" s="813"/>
      <c r="HRX105" s="813"/>
      <c r="HRY105" s="813"/>
      <c r="HRZ105" s="813"/>
      <c r="HSA105" s="813"/>
      <c r="HSB105" s="813"/>
      <c r="HSC105" s="813"/>
      <c r="HSD105" s="813"/>
      <c r="HSE105" s="813"/>
      <c r="HSF105" s="813"/>
      <c r="HSG105" s="813"/>
      <c r="HSH105" s="813"/>
      <c r="HSI105" s="813"/>
      <c r="HSJ105" s="813"/>
      <c r="HSK105" s="813"/>
      <c r="HSL105" s="813"/>
      <c r="HSM105" s="813"/>
      <c r="HSN105" s="813"/>
      <c r="HSO105" s="813"/>
      <c r="HSP105" s="813"/>
      <c r="HSQ105" s="813"/>
      <c r="HSR105" s="813"/>
      <c r="HSS105" s="813"/>
      <c r="HST105" s="813"/>
      <c r="HSU105" s="813"/>
      <c r="HSV105" s="813"/>
      <c r="HSW105" s="813"/>
      <c r="HSX105" s="813"/>
      <c r="HSY105" s="813"/>
      <c r="HSZ105" s="813"/>
      <c r="HTA105" s="813"/>
      <c r="HTB105" s="813"/>
      <c r="HTC105" s="813"/>
      <c r="HTD105" s="813"/>
      <c r="HTE105" s="813"/>
      <c r="HTF105" s="813"/>
      <c r="HTG105" s="813"/>
      <c r="HTH105" s="813"/>
      <c r="HTI105" s="813"/>
      <c r="HTJ105" s="813"/>
      <c r="HTK105" s="813"/>
      <c r="HTL105" s="813"/>
      <c r="HTM105" s="813"/>
      <c r="HTN105" s="813"/>
      <c r="HTO105" s="813"/>
      <c r="HTP105" s="813"/>
      <c r="HTQ105" s="813"/>
      <c r="HTR105" s="813"/>
      <c r="HTS105" s="813"/>
      <c r="HTT105" s="813"/>
      <c r="HTU105" s="813"/>
      <c r="HTV105" s="813"/>
      <c r="HTW105" s="813"/>
      <c r="HTX105" s="813"/>
      <c r="HTY105" s="813"/>
      <c r="HTZ105" s="813"/>
      <c r="HUA105" s="813"/>
      <c r="HUB105" s="813"/>
      <c r="HUC105" s="813"/>
      <c r="HUD105" s="813"/>
      <c r="HUE105" s="813"/>
      <c r="HUF105" s="813"/>
      <c r="HUG105" s="813"/>
      <c r="HUH105" s="813"/>
      <c r="HUI105" s="813"/>
      <c r="HUJ105" s="813"/>
      <c r="HUK105" s="813"/>
      <c r="HUL105" s="813"/>
      <c r="HUM105" s="813"/>
      <c r="HUN105" s="813"/>
      <c r="HUO105" s="813"/>
      <c r="HUP105" s="813"/>
      <c r="HUQ105" s="813"/>
      <c r="HUR105" s="813"/>
      <c r="HUS105" s="813"/>
      <c r="HUT105" s="813"/>
      <c r="HUU105" s="813"/>
      <c r="HUV105" s="813"/>
      <c r="HUW105" s="813"/>
      <c r="HUX105" s="813"/>
      <c r="HUY105" s="813"/>
      <c r="HUZ105" s="813"/>
      <c r="HVA105" s="813"/>
      <c r="HVB105" s="813"/>
      <c r="HVC105" s="813"/>
      <c r="HVD105" s="813"/>
      <c r="HVE105" s="813"/>
      <c r="HVF105" s="813"/>
      <c r="HVG105" s="813"/>
      <c r="HVH105" s="813"/>
      <c r="HVI105" s="813"/>
      <c r="HVJ105" s="813"/>
      <c r="HVK105" s="813"/>
      <c r="HVL105" s="813"/>
      <c r="HVM105" s="813"/>
      <c r="HVN105" s="813"/>
      <c r="HVO105" s="813"/>
      <c r="HVP105" s="813"/>
      <c r="HVQ105" s="813"/>
      <c r="HVR105" s="813"/>
      <c r="HVS105" s="813"/>
      <c r="HVT105" s="813"/>
      <c r="HVU105" s="813"/>
      <c r="HVV105" s="813"/>
      <c r="HVW105" s="813"/>
      <c r="HVX105" s="813"/>
      <c r="HVY105" s="813"/>
      <c r="HVZ105" s="813"/>
      <c r="HWA105" s="813"/>
      <c r="HWB105" s="813"/>
      <c r="HWC105" s="813"/>
      <c r="HWD105" s="813"/>
      <c r="HWE105" s="813"/>
      <c r="HWF105" s="813"/>
      <c r="HWG105" s="813"/>
      <c r="HWH105" s="813"/>
      <c r="HWI105" s="813"/>
      <c r="HWJ105" s="813"/>
      <c r="HWK105" s="813"/>
      <c r="HWL105" s="813"/>
      <c r="HWM105" s="813"/>
      <c r="HWN105" s="813"/>
      <c r="HWO105" s="813"/>
      <c r="HWP105" s="813"/>
      <c r="HWQ105" s="813"/>
      <c r="HWR105" s="813"/>
      <c r="HWS105" s="813"/>
      <c r="HWT105" s="813"/>
      <c r="HWU105" s="813"/>
      <c r="HWV105" s="813"/>
      <c r="HWW105" s="813"/>
      <c r="HWX105" s="813"/>
      <c r="HWY105" s="813"/>
      <c r="HWZ105" s="813"/>
      <c r="HXA105" s="813"/>
      <c r="HXB105" s="813"/>
      <c r="HXC105" s="813"/>
      <c r="HXD105" s="813"/>
      <c r="HXE105" s="813"/>
      <c r="HXF105" s="813"/>
      <c r="HXG105" s="813"/>
      <c r="HXH105" s="813"/>
      <c r="HXI105" s="813"/>
      <c r="HXJ105" s="813"/>
      <c r="HXK105" s="813"/>
      <c r="HXL105" s="813"/>
      <c r="HXM105" s="813"/>
      <c r="HXN105" s="813"/>
      <c r="HXO105" s="813"/>
      <c r="HXP105" s="813"/>
      <c r="HXQ105" s="813"/>
      <c r="HXR105" s="813"/>
      <c r="HXS105" s="813"/>
      <c r="HXT105" s="813"/>
      <c r="HXU105" s="813"/>
      <c r="HXV105" s="813"/>
      <c r="HXW105" s="813"/>
      <c r="HXX105" s="813"/>
      <c r="HXY105" s="813"/>
      <c r="HXZ105" s="813"/>
      <c r="HYA105" s="813"/>
      <c r="HYB105" s="813"/>
      <c r="HYC105" s="813"/>
      <c r="HYD105" s="813"/>
      <c r="HYE105" s="813"/>
      <c r="HYF105" s="813"/>
      <c r="HYG105" s="813"/>
      <c r="HYH105" s="813"/>
      <c r="HYI105" s="813"/>
      <c r="HYJ105" s="813"/>
      <c r="HYK105" s="813"/>
      <c r="HYL105" s="813"/>
      <c r="HYM105" s="813"/>
      <c r="HYN105" s="813"/>
      <c r="HYO105" s="813"/>
      <c r="HYP105" s="813"/>
      <c r="HYQ105" s="813"/>
      <c r="HYR105" s="813"/>
      <c r="HYS105" s="813"/>
      <c r="HYT105" s="813"/>
      <c r="HYU105" s="813"/>
      <c r="HYV105" s="813"/>
      <c r="HYW105" s="813"/>
      <c r="HYX105" s="813"/>
      <c r="HYY105" s="813"/>
      <c r="HYZ105" s="813"/>
      <c r="HZA105" s="813"/>
      <c r="HZB105" s="813"/>
      <c r="HZC105" s="813"/>
      <c r="HZD105" s="813"/>
      <c r="HZE105" s="813"/>
      <c r="HZF105" s="813"/>
      <c r="HZG105" s="813"/>
      <c r="HZH105" s="813"/>
      <c r="HZI105" s="813"/>
      <c r="HZJ105" s="813"/>
      <c r="HZK105" s="813"/>
      <c r="HZL105" s="813"/>
      <c r="HZM105" s="813"/>
      <c r="HZN105" s="813"/>
      <c r="HZO105" s="813"/>
      <c r="HZP105" s="813"/>
      <c r="HZQ105" s="813"/>
      <c r="HZR105" s="813"/>
      <c r="HZS105" s="813"/>
      <c r="HZT105" s="813"/>
      <c r="HZU105" s="813"/>
      <c r="HZV105" s="813"/>
      <c r="HZW105" s="813"/>
      <c r="HZX105" s="813"/>
      <c r="HZY105" s="813"/>
      <c r="HZZ105" s="813"/>
      <c r="IAA105" s="813"/>
      <c r="IAB105" s="813"/>
      <c r="IAC105" s="813"/>
      <c r="IAD105" s="813"/>
      <c r="IAE105" s="813"/>
      <c r="IAF105" s="813"/>
      <c r="IAG105" s="813"/>
      <c r="IAH105" s="813"/>
      <c r="IAI105" s="813"/>
      <c r="IAJ105" s="813"/>
      <c r="IAK105" s="813"/>
      <c r="IAL105" s="813"/>
      <c r="IAM105" s="813"/>
      <c r="IAN105" s="813"/>
      <c r="IAO105" s="813"/>
      <c r="IAP105" s="813"/>
      <c r="IAQ105" s="813"/>
      <c r="IAR105" s="813"/>
      <c r="IAS105" s="813"/>
      <c r="IAT105" s="813"/>
      <c r="IAU105" s="813"/>
      <c r="IAV105" s="813"/>
      <c r="IAW105" s="813"/>
      <c r="IAX105" s="813"/>
      <c r="IAY105" s="813"/>
      <c r="IAZ105" s="813"/>
      <c r="IBA105" s="813"/>
      <c r="IBB105" s="813"/>
      <c r="IBC105" s="813"/>
      <c r="IBD105" s="813"/>
      <c r="IBE105" s="813"/>
      <c r="IBF105" s="813"/>
      <c r="IBG105" s="813"/>
      <c r="IBH105" s="813"/>
      <c r="IBI105" s="813"/>
      <c r="IBJ105" s="813"/>
      <c r="IBK105" s="813"/>
      <c r="IBL105" s="813"/>
      <c r="IBM105" s="813"/>
      <c r="IBN105" s="813"/>
      <c r="IBO105" s="813"/>
      <c r="IBP105" s="813"/>
      <c r="IBQ105" s="813"/>
      <c r="IBR105" s="813"/>
      <c r="IBS105" s="813"/>
      <c r="IBT105" s="813"/>
      <c r="IBU105" s="813"/>
      <c r="IBV105" s="813"/>
      <c r="IBW105" s="813"/>
      <c r="IBX105" s="813"/>
      <c r="IBY105" s="813"/>
      <c r="IBZ105" s="813"/>
      <c r="ICA105" s="813"/>
      <c r="ICB105" s="813"/>
      <c r="ICC105" s="813"/>
      <c r="ICD105" s="813"/>
      <c r="ICE105" s="813"/>
      <c r="ICF105" s="813"/>
      <c r="ICG105" s="813"/>
      <c r="ICH105" s="813"/>
      <c r="ICI105" s="813"/>
      <c r="ICJ105" s="813"/>
      <c r="ICK105" s="813"/>
      <c r="ICL105" s="813"/>
      <c r="ICM105" s="813"/>
      <c r="ICN105" s="813"/>
      <c r="ICO105" s="813"/>
      <c r="ICP105" s="813"/>
      <c r="ICQ105" s="813"/>
      <c r="ICR105" s="813"/>
      <c r="ICS105" s="813"/>
      <c r="ICT105" s="813"/>
      <c r="ICU105" s="813"/>
      <c r="ICV105" s="813"/>
      <c r="ICW105" s="813"/>
      <c r="ICX105" s="813"/>
      <c r="ICY105" s="813"/>
      <c r="ICZ105" s="813"/>
      <c r="IDA105" s="813"/>
      <c r="IDB105" s="813"/>
      <c r="IDC105" s="813"/>
      <c r="IDD105" s="813"/>
      <c r="IDE105" s="813"/>
      <c r="IDF105" s="813"/>
      <c r="IDG105" s="813"/>
      <c r="IDH105" s="813"/>
      <c r="IDI105" s="813"/>
      <c r="IDJ105" s="813"/>
      <c r="IDK105" s="813"/>
      <c r="IDL105" s="813"/>
      <c r="IDM105" s="813"/>
      <c r="IDN105" s="813"/>
      <c r="IDO105" s="813"/>
      <c r="IDP105" s="813"/>
      <c r="IDQ105" s="813"/>
      <c r="IDR105" s="813"/>
      <c r="IDS105" s="813"/>
      <c r="IDT105" s="813"/>
      <c r="IDU105" s="813"/>
      <c r="IDV105" s="813"/>
      <c r="IDW105" s="813"/>
      <c r="IDX105" s="813"/>
      <c r="IDY105" s="813"/>
      <c r="IDZ105" s="813"/>
      <c r="IEA105" s="813"/>
      <c r="IEB105" s="813"/>
      <c r="IEC105" s="813"/>
      <c r="IED105" s="813"/>
      <c r="IEE105" s="813"/>
      <c r="IEF105" s="813"/>
      <c r="IEG105" s="813"/>
      <c r="IEH105" s="813"/>
      <c r="IEI105" s="813"/>
      <c r="IEJ105" s="813"/>
      <c r="IEK105" s="813"/>
      <c r="IEL105" s="813"/>
      <c r="IEM105" s="813"/>
      <c r="IEN105" s="813"/>
      <c r="IEO105" s="813"/>
      <c r="IEP105" s="813"/>
      <c r="IEQ105" s="813"/>
      <c r="IER105" s="813"/>
      <c r="IES105" s="813"/>
      <c r="IET105" s="813"/>
      <c r="IEU105" s="813"/>
      <c r="IEV105" s="813"/>
      <c r="IEW105" s="813"/>
      <c r="IEX105" s="813"/>
      <c r="IEY105" s="813"/>
      <c r="IEZ105" s="813"/>
      <c r="IFA105" s="813"/>
      <c r="IFB105" s="813"/>
      <c r="IFC105" s="813"/>
      <c r="IFD105" s="813"/>
      <c r="IFE105" s="813"/>
      <c r="IFF105" s="813"/>
      <c r="IFG105" s="813"/>
      <c r="IFH105" s="813"/>
      <c r="IFI105" s="813"/>
      <c r="IFJ105" s="813"/>
      <c r="IFK105" s="813"/>
      <c r="IFL105" s="813"/>
      <c r="IFM105" s="813"/>
      <c r="IFN105" s="813"/>
      <c r="IFO105" s="813"/>
      <c r="IFP105" s="813"/>
      <c r="IFQ105" s="813"/>
      <c r="IFR105" s="813"/>
      <c r="IFS105" s="813"/>
      <c r="IFT105" s="813"/>
      <c r="IFU105" s="813"/>
      <c r="IFV105" s="813"/>
      <c r="IFW105" s="813"/>
      <c r="IFX105" s="813"/>
      <c r="IFY105" s="813"/>
      <c r="IFZ105" s="813"/>
      <c r="IGA105" s="813"/>
      <c r="IGB105" s="813"/>
      <c r="IGC105" s="813"/>
      <c r="IGD105" s="813"/>
      <c r="IGE105" s="813"/>
      <c r="IGF105" s="813"/>
      <c r="IGG105" s="813"/>
      <c r="IGH105" s="813"/>
      <c r="IGI105" s="813"/>
      <c r="IGJ105" s="813"/>
      <c r="IGK105" s="813"/>
      <c r="IGL105" s="813"/>
      <c r="IGM105" s="813"/>
      <c r="IGN105" s="813"/>
      <c r="IGO105" s="813"/>
      <c r="IGP105" s="813"/>
      <c r="IGQ105" s="813"/>
      <c r="IGR105" s="813"/>
      <c r="IGS105" s="813"/>
      <c r="IGT105" s="813"/>
      <c r="IGU105" s="813"/>
      <c r="IGV105" s="813"/>
      <c r="IGW105" s="813"/>
      <c r="IGX105" s="813"/>
      <c r="IGY105" s="813"/>
      <c r="IGZ105" s="813"/>
      <c r="IHA105" s="813"/>
      <c r="IHB105" s="813"/>
      <c r="IHC105" s="813"/>
      <c r="IHD105" s="813"/>
      <c r="IHE105" s="813"/>
      <c r="IHF105" s="813"/>
      <c r="IHG105" s="813"/>
      <c r="IHH105" s="813"/>
      <c r="IHI105" s="813"/>
      <c r="IHJ105" s="813"/>
      <c r="IHK105" s="813"/>
      <c r="IHL105" s="813"/>
      <c r="IHM105" s="813"/>
      <c r="IHN105" s="813"/>
      <c r="IHO105" s="813"/>
      <c r="IHP105" s="813"/>
      <c r="IHQ105" s="813"/>
      <c r="IHR105" s="813"/>
      <c r="IHS105" s="813"/>
      <c r="IHT105" s="813"/>
      <c r="IHU105" s="813"/>
      <c r="IHV105" s="813"/>
      <c r="IHW105" s="813"/>
      <c r="IHX105" s="813"/>
      <c r="IHY105" s="813"/>
      <c r="IHZ105" s="813"/>
      <c r="IIA105" s="813"/>
      <c r="IIB105" s="813"/>
      <c r="IIC105" s="813"/>
      <c r="IID105" s="813"/>
      <c r="IIE105" s="813"/>
      <c r="IIF105" s="813"/>
      <c r="IIG105" s="813"/>
      <c r="IIH105" s="813"/>
      <c r="III105" s="813"/>
      <c r="IIJ105" s="813"/>
      <c r="IIK105" s="813"/>
      <c r="IIL105" s="813"/>
      <c r="IIM105" s="813"/>
      <c r="IIN105" s="813"/>
      <c r="IIO105" s="813"/>
      <c r="IIP105" s="813"/>
      <c r="IIQ105" s="813"/>
      <c r="IIR105" s="813"/>
      <c r="IIS105" s="813"/>
      <c r="IIT105" s="813"/>
      <c r="IIU105" s="813"/>
      <c r="IIV105" s="813"/>
      <c r="IIW105" s="813"/>
      <c r="IIX105" s="813"/>
      <c r="IIY105" s="813"/>
      <c r="IIZ105" s="813"/>
      <c r="IJA105" s="813"/>
      <c r="IJB105" s="813"/>
      <c r="IJC105" s="813"/>
      <c r="IJD105" s="813"/>
      <c r="IJE105" s="813"/>
      <c r="IJF105" s="813"/>
      <c r="IJG105" s="813"/>
      <c r="IJH105" s="813"/>
      <c r="IJI105" s="813"/>
      <c r="IJJ105" s="813"/>
      <c r="IJK105" s="813"/>
      <c r="IJL105" s="813"/>
      <c r="IJM105" s="813"/>
      <c r="IJN105" s="813"/>
      <c r="IJO105" s="813"/>
      <c r="IJP105" s="813"/>
      <c r="IJQ105" s="813"/>
      <c r="IJR105" s="813"/>
      <c r="IJS105" s="813"/>
      <c r="IJT105" s="813"/>
      <c r="IJU105" s="813"/>
      <c r="IJV105" s="813"/>
      <c r="IJW105" s="813"/>
      <c r="IJX105" s="813"/>
      <c r="IJY105" s="813"/>
      <c r="IJZ105" s="813"/>
      <c r="IKA105" s="813"/>
      <c r="IKB105" s="813"/>
      <c r="IKC105" s="813"/>
      <c r="IKD105" s="813"/>
      <c r="IKE105" s="813"/>
      <c r="IKF105" s="813"/>
      <c r="IKG105" s="813"/>
      <c r="IKH105" s="813"/>
      <c r="IKI105" s="813"/>
      <c r="IKJ105" s="813"/>
      <c r="IKK105" s="813"/>
      <c r="IKL105" s="813"/>
      <c r="IKM105" s="813"/>
      <c r="IKN105" s="813"/>
      <c r="IKO105" s="813"/>
      <c r="IKP105" s="813"/>
      <c r="IKQ105" s="813"/>
      <c r="IKR105" s="813"/>
      <c r="IKS105" s="813"/>
      <c r="IKT105" s="813"/>
      <c r="IKU105" s="813"/>
      <c r="IKV105" s="813"/>
      <c r="IKW105" s="813"/>
      <c r="IKX105" s="813"/>
      <c r="IKY105" s="813"/>
      <c r="IKZ105" s="813"/>
      <c r="ILA105" s="813"/>
      <c r="ILB105" s="813"/>
      <c r="ILC105" s="813"/>
      <c r="ILD105" s="813"/>
      <c r="ILE105" s="813"/>
      <c r="ILF105" s="813"/>
      <c r="ILG105" s="813"/>
      <c r="ILH105" s="813"/>
      <c r="ILI105" s="813"/>
      <c r="ILJ105" s="813"/>
      <c r="ILK105" s="813"/>
      <c r="ILL105" s="813"/>
      <c r="ILM105" s="813"/>
      <c r="ILN105" s="813"/>
      <c r="ILO105" s="813"/>
      <c r="ILP105" s="813"/>
      <c r="ILQ105" s="813"/>
      <c r="ILR105" s="813"/>
      <c r="ILS105" s="813"/>
      <c r="ILT105" s="813"/>
      <c r="ILU105" s="813"/>
      <c r="ILV105" s="813"/>
      <c r="ILW105" s="813"/>
      <c r="ILX105" s="813"/>
      <c r="ILY105" s="813"/>
      <c r="ILZ105" s="813"/>
      <c r="IMA105" s="813"/>
      <c r="IMB105" s="813"/>
      <c r="IMC105" s="813"/>
      <c r="IMD105" s="813"/>
      <c r="IME105" s="813"/>
      <c r="IMF105" s="813"/>
      <c r="IMG105" s="813"/>
      <c r="IMH105" s="813"/>
      <c r="IMI105" s="813"/>
      <c r="IMJ105" s="813"/>
      <c r="IMK105" s="813"/>
      <c r="IML105" s="813"/>
      <c r="IMM105" s="813"/>
      <c r="IMN105" s="813"/>
      <c r="IMO105" s="813"/>
      <c r="IMP105" s="813"/>
      <c r="IMQ105" s="813"/>
      <c r="IMR105" s="813"/>
      <c r="IMS105" s="813"/>
      <c r="IMT105" s="813"/>
      <c r="IMU105" s="813"/>
      <c r="IMV105" s="813"/>
      <c r="IMW105" s="813"/>
      <c r="IMX105" s="813"/>
      <c r="IMY105" s="813"/>
      <c r="IMZ105" s="813"/>
      <c r="INA105" s="813"/>
      <c r="INB105" s="813"/>
      <c r="INC105" s="813"/>
      <c r="IND105" s="813"/>
      <c r="INE105" s="813"/>
      <c r="INF105" s="813"/>
      <c r="ING105" s="813"/>
      <c r="INH105" s="813"/>
      <c r="INI105" s="813"/>
      <c r="INJ105" s="813"/>
      <c r="INK105" s="813"/>
      <c r="INL105" s="813"/>
      <c r="INM105" s="813"/>
      <c r="INN105" s="813"/>
      <c r="INO105" s="813"/>
      <c r="INP105" s="813"/>
      <c r="INQ105" s="813"/>
      <c r="INR105" s="813"/>
      <c r="INS105" s="813"/>
      <c r="INT105" s="813"/>
      <c r="INU105" s="813"/>
      <c r="INV105" s="813"/>
      <c r="INW105" s="813"/>
      <c r="INX105" s="813"/>
      <c r="INY105" s="813"/>
      <c r="INZ105" s="813"/>
      <c r="IOA105" s="813"/>
      <c r="IOB105" s="813"/>
      <c r="IOC105" s="813"/>
      <c r="IOD105" s="813"/>
      <c r="IOE105" s="813"/>
      <c r="IOF105" s="813"/>
      <c r="IOG105" s="813"/>
      <c r="IOH105" s="813"/>
      <c r="IOI105" s="813"/>
      <c r="IOJ105" s="813"/>
      <c r="IOK105" s="813"/>
      <c r="IOL105" s="813"/>
      <c r="IOM105" s="813"/>
      <c r="ION105" s="813"/>
      <c r="IOO105" s="813"/>
      <c r="IOP105" s="813"/>
      <c r="IOQ105" s="813"/>
      <c r="IOR105" s="813"/>
      <c r="IOS105" s="813"/>
      <c r="IOT105" s="813"/>
      <c r="IOU105" s="813"/>
      <c r="IOV105" s="813"/>
      <c r="IOW105" s="813"/>
      <c r="IOX105" s="813"/>
      <c r="IOY105" s="813"/>
      <c r="IOZ105" s="813"/>
      <c r="IPA105" s="813"/>
      <c r="IPB105" s="813"/>
      <c r="IPC105" s="813"/>
      <c r="IPD105" s="813"/>
      <c r="IPE105" s="813"/>
      <c r="IPF105" s="813"/>
      <c r="IPG105" s="813"/>
      <c r="IPH105" s="813"/>
      <c r="IPI105" s="813"/>
      <c r="IPJ105" s="813"/>
      <c r="IPK105" s="813"/>
      <c r="IPL105" s="813"/>
      <c r="IPM105" s="813"/>
      <c r="IPN105" s="813"/>
      <c r="IPO105" s="813"/>
      <c r="IPP105" s="813"/>
      <c r="IPQ105" s="813"/>
      <c r="IPR105" s="813"/>
      <c r="IPS105" s="813"/>
      <c r="IPT105" s="813"/>
      <c r="IPU105" s="813"/>
      <c r="IPV105" s="813"/>
      <c r="IPW105" s="813"/>
      <c r="IPX105" s="813"/>
      <c r="IPY105" s="813"/>
      <c r="IPZ105" s="813"/>
      <c r="IQA105" s="813"/>
      <c r="IQB105" s="813"/>
      <c r="IQC105" s="813"/>
      <c r="IQD105" s="813"/>
      <c r="IQE105" s="813"/>
      <c r="IQF105" s="813"/>
      <c r="IQG105" s="813"/>
      <c r="IQH105" s="813"/>
      <c r="IQI105" s="813"/>
      <c r="IQJ105" s="813"/>
      <c r="IQK105" s="813"/>
      <c r="IQL105" s="813"/>
      <c r="IQM105" s="813"/>
      <c r="IQN105" s="813"/>
      <c r="IQO105" s="813"/>
      <c r="IQP105" s="813"/>
      <c r="IQQ105" s="813"/>
      <c r="IQR105" s="813"/>
      <c r="IQS105" s="813"/>
      <c r="IQT105" s="813"/>
      <c r="IQU105" s="813"/>
      <c r="IQV105" s="813"/>
      <c r="IQW105" s="813"/>
      <c r="IQX105" s="813"/>
      <c r="IQY105" s="813"/>
      <c r="IQZ105" s="813"/>
      <c r="IRA105" s="813"/>
      <c r="IRB105" s="813"/>
      <c r="IRC105" s="813"/>
      <c r="IRD105" s="813"/>
      <c r="IRE105" s="813"/>
      <c r="IRF105" s="813"/>
      <c r="IRG105" s="813"/>
      <c r="IRH105" s="813"/>
      <c r="IRI105" s="813"/>
      <c r="IRJ105" s="813"/>
      <c r="IRK105" s="813"/>
      <c r="IRL105" s="813"/>
      <c r="IRM105" s="813"/>
      <c r="IRN105" s="813"/>
      <c r="IRO105" s="813"/>
      <c r="IRP105" s="813"/>
      <c r="IRQ105" s="813"/>
      <c r="IRR105" s="813"/>
      <c r="IRS105" s="813"/>
      <c r="IRT105" s="813"/>
      <c r="IRU105" s="813"/>
      <c r="IRV105" s="813"/>
      <c r="IRW105" s="813"/>
      <c r="IRX105" s="813"/>
      <c r="IRY105" s="813"/>
      <c r="IRZ105" s="813"/>
      <c r="ISA105" s="813"/>
      <c r="ISB105" s="813"/>
      <c r="ISC105" s="813"/>
      <c r="ISD105" s="813"/>
      <c r="ISE105" s="813"/>
      <c r="ISF105" s="813"/>
      <c r="ISG105" s="813"/>
      <c r="ISH105" s="813"/>
      <c r="ISI105" s="813"/>
      <c r="ISJ105" s="813"/>
      <c r="ISK105" s="813"/>
      <c r="ISL105" s="813"/>
      <c r="ISM105" s="813"/>
      <c r="ISN105" s="813"/>
      <c r="ISO105" s="813"/>
      <c r="ISP105" s="813"/>
      <c r="ISQ105" s="813"/>
      <c r="ISR105" s="813"/>
      <c r="ISS105" s="813"/>
      <c r="IST105" s="813"/>
      <c r="ISU105" s="813"/>
      <c r="ISV105" s="813"/>
      <c r="ISW105" s="813"/>
      <c r="ISX105" s="813"/>
      <c r="ISY105" s="813"/>
      <c r="ISZ105" s="813"/>
      <c r="ITA105" s="813"/>
      <c r="ITB105" s="813"/>
      <c r="ITC105" s="813"/>
      <c r="ITD105" s="813"/>
      <c r="ITE105" s="813"/>
      <c r="ITF105" s="813"/>
      <c r="ITG105" s="813"/>
      <c r="ITH105" s="813"/>
      <c r="ITI105" s="813"/>
      <c r="ITJ105" s="813"/>
      <c r="ITK105" s="813"/>
      <c r="ITL105" s="813"/>
      <c r="ITM105" s="813"/>
      <c r="ITN105" s="813"/>
      <c r="ITO105" s="813"/>
      <c r="ITP105" s="813"/>
      <c r="ITQ105" s="813"/>
      <c r="ITR105" s="813"/>
      <c r="ITS105" s="813"/>
      <c r="ITT105" s="813"/>
      <c r="ITU105" s="813"/>
      <c r="ITV105" s="813"/>
      <c r="ITW105" s="813"/>
      <c r="ITX105" s="813"/>
      <c r="ITY105" s="813"/>
      <c r="ITZ105" s="813"/>
      <c r="IUA105" s="813"/>
      <c r="IUB105" s="813"/>
      <c r="IUC105" s="813"/>
      <c r="IUD105" s="813"/>
      <c r="IUE105" s="813"/>
      <c r="IUF105" s="813"/>
      <c r="IUG105" s="813"/>
      <c r="IUH105" s="813"/>
      <c r="IUI105" s="813"/>
      <c r="IUJ105" s="813"/>
      <c r="IUK105" s="813"/>
      <c r="IUL105" s="813"/>
      <c r="IUM105" s="813"/>
      <c r="IUN105" s="813"/>
      <c r="IUO105" s="813"/>
      <c r="IUP105" s="813"/>
      <c r="IUQ105" s="813"/>
      <c r="IUR105" s="813"/>
      <c r="IUS105" s="813"/>
      <c r="IUT105" s="813"/>
      <c r="IUU105" s="813"/>
      <c r="IUV105" s="813"/>
      <c r="IUW105" s="813"/>
      <c r="IUX105" s="813"/>
      <c r="IUY105" s="813"/>
      <c r="IUZ105" s="813"/>
      <c r="IVA105" s="813"/>
      <c r="IVB105" s="813"/>
      <c r="IVC105" s="813"/>
      <c r="IVD105" s="813"/>
      <c r="IVE105" s="813"/>
      <c r="IVF105" s="813"/>
      <c r="IVG105" s="813"/>
      <c r="IVH105" s="813"/>
      <c r="IVI105" s="813"/>
      <c r="IVJ105" s="813"/>
      <c r="IVK105" s="813"/>
      <c r="IVL105" s="813"/>
      <c r="IVM105" s="813"/>
      <c r="IVN105" s="813"/>
      <c r="IVO105" s="813"/>
      <c r="IVP105" s="813"/>
      <c r="IVQ105" s="813"/>
      <c r="IVR105" s="813"/>
      <c r="IVS105" s="813"/>
      <c r="IVT105" s="813"/>
      <c r="IVU105" s="813"/>
      <c r="IVV105" s="813"/>
      <c r="IVW105" s="813"/>
      <c r="IVX105" s="813"/>
      <c r="IVY105" s="813"/>
      <c r="IVZ105" s="813"/>
      <c r="IWA105" s="813"/>
      <c r="IWB105" s="813"/>
      <c r="IWC105" s="813"/>
      <c r="IWD105" s="813"/>
      <c r="IWE105" s="813"/>
      <c r="IWF105" s="813"/>
      <c r="IWG105" s="813"/>
      <c r="IWH105" s="813"/>
      <c r="IWI105" s="813"/>
      <c r="IWJ105" s="813"/>
      <c r="IWK105" s="813"/>
      <c r="IWL105" s="813"/>
      <c r="IWM105" s="813"/>
      <c r="IWN105" s="813"/>
      <c r="IWO105" s="813"/>
      <c r="IWP105" s="813"/>
      <c r="IWQ105" s="813"/>
      <c r="IWR105" s="813"/>
      <c r="IWS105" s="813"/>
      <c r="IWT105" s="813"/>
      <c r="IWU105" s="813"/>
      <c r="IWV105" s="813"/>
      <c r="IWW105" s="813"/>
      <c r="IWX105" s="813"/>
      <c r="IWY105" s="813"/>
      <c r="IWZ105" s="813"/>
      <c r="IXA105" s="813"/>
      <c r="IXB105" s="813"/>
      <c r="IXC105" s="813"/>
      <c r="IXD105" s="813"/>
      <c r="IXE105" s="813"/>
      <c r="IXF105" s="813"/>
      <c r="IXG105" s="813"/>
      <c r="IXH105" s="813"/>
      <c r="IXI105" s="813"/>
      <c r="IXJ105" s="813"/>
      <c r="IXK105" s="813"/>
      <c r="IXL105" s="813"/>
      <c r="IXM105" s="813"/>
      <c r="IXN105" s="813"/>
      <c r="IXO105" s="813"/>
      <c r="IXP105" s="813"/>
      <c r="IXQ105" s="813"/>
      <c r="IXR105" s="813"/>
      <c r="IXS105" s="813"/>
      <c r="IXT105" s="813"/>
      <c r="IXU105" s="813"/>
      <c r="IXV105" s="813"/>
      <c r="IXW105" s="813"/>
      <c r="IXX105" s="813"/>
      <c r="IXY105" s="813"/>
      <c r="IXZ105" s="813"/>
      <c r="IYA105" s="813"/>
      <c r="IYB105" s="813"/>
      <c r="IYC105" s="813"/>
      <c r="IYD105" s="813"/>
      <c r="IYE105" s="813"/>
      <c r="IYF105" s="813"/>
      <c r="IYG105" s="813"/>
      <c r="IYH105" s="813"/>
      <c r="IYI105" s="813"/>
      <c r="IYJ105" s="813"/>
      <c r="IYK105" s="813"/>
      <c r="IYL105" s="813"/>
      <c r="IYM105" s="813"/>
      <c r="IYN105" s="813"/>
      <c r="IYO105" s="813"/>
      <c r="IYP105" s="813"/>
      <c r="IYQ105" s="813"/>
      <c r="IYR105" s="813"/>
      <c r="IYS105" s="813"/>
      <c r="IYT105" s="813"/>
      <c r="IYU105" s="813"/>
      <c r="IYV105" s="813"/>
      <c r="IYW105" s="813"/>
      <c r="IYX105" s="813"/>
      <c r="IYY105" s="813"/>
      <c r="IYZ105" s="813"/>
      <c r="IZA105" s="813"/>
      <c r="IZB105" s="813"/>
      <c r="IZC105" s="813"/>
      <c r="IZD105" s="813"/>
      <c r="IZE105" s="813"/>
      <c r="IZF105" s="813"/>
      <c r="IZG105" s="813"/>
      <c r="IZH105" s="813"/>
      <c r="IZI105" s="813"/>
      <c r="IZJ105" s="813"/>
      <c r="IZK105" s="813"/>
      <c r="IZL105" s="813"/>
      <c r="IZM105" s="813"/>
      <c r="IZN105" s="813"/>
      <c r="IZO105" s="813"/>
      <c r="IZP105" s="813"/>
      <c r="IZQ105" s="813"/>
      <c r="IZR105" s="813"/>
      <c r="IZS105" s="813"/>
      <c r="IZT105" s="813"/>
      <c r="IZU105" s="813"/>
      <c r="IZV105" s="813"/>
      <c r="IZW105" s="813"/>
      <c r="IZX105" s="813"/>
      <c r="IZY105" s="813"/>
      <c r="IZZ105" s="813"/>
      <c r="JAA105" s="813"/>
      <c r="JAB105" s="813"/>
      <c r="JAC105" s="813"/>
      <c r="JAD105" s="813"/>
      <c r="JAE105" s="813"/>
      <c r="JAF105" s="813"/>
      <c r="JAG105" s="813"/>
      <c r="JAH105" s="813"/>
      <c r="JAI105" s="813"/>
      <c r="JAJ105" s="813"/>
      <c r="JAK105" s="813"/>
      <c r="JAL105" s="813"/>
      <c r="JAM105" s="813"/>
      <c r="JAN105" s="813"/>
      <c r="JAO105" s="813"/>
      <c r="JAP105" s="813"/>
      <c r="JAQ105" s="813"/>
      <c r="JAR105" s="813"/>
      <c r="JAS105" s="813"/>
      <c r="JAT105" s="813"/>
      <c r="JAU105" s="813"/>
      <c r="JAV105" s="813"/>
      <c r="JAW105" s="813"/>
      <c r="JAX105" s="813"/>
      <c r="JAY105" s="813"/>
      <c r="JAZ105" s="813"/>
      <c r="JBA105" s="813"/>
      <c r="JBB105" s="813"/>
      <c r="JBC105" s="813"/>
      <c r="JBD105" s="813"/>
      <c r="JBE105" s="813"/>
      <c r="JBF105" s="813"/>
      <c r="JBG105" s="813"/>
      <c r="JBH105" s="813"/>
      <c r="JBI105" s="813"/>
      <c r="JBJ105" s="813"/>
      <c r="JBK105" s="813"/>
      <c r="JBL105" s="813"/>
      <c r="JBM105" s="813"/>
      <c r="JBN105" s="813"/>
      <c r="JBO105" s="813"/>
      <c r="JBP105" s="813"/>
      <c r="JBQ105" s="813"/>
      <c r="JBR105" s="813"/>
      <c r="JBS105" s="813"/>
      <c r="JBT105" s="813"/>
      <c r="JBU105" s="813"/>
      <c r="JBV105" s="813"/>
      <c r="JBW105" s="813"/>
      <c r="JBX105" s="813"/>
      <c r="JBY105" s="813"/>
      <c r="JBZ105" s="813"/>
      <c r="JCA105" s="813"/>
      <c r="JCB105" s="813"/>
      <c r="JCC105" s="813"/>
      <c r="JCD105" s="813"/>
      <c r="JCE105" s="813"/>
      <c r="JCF105" s="813"/>
      <c r="JCG105" s="813"/>
      <c r="JCH105" s="813"/>
      <c r="JCI105" s="813"/>
      <c r="JCJ105" s="813"/>
      <c r="JCK105" s="813"/>
      <c r="JCL105" s="813"/>
      <c r="JCM105" s="813"/>
      <c r="JCN105" s="813"/>
      <c r="JCO105" s="813"/>
      <c r="JCP105" s="813"/>
      <c r="JCQ105" s="813"/>
      <c r="JCR105" s="813"/>
      <c r="JCS105" s="813"/>
      <c r="JCT105" s="813"/>
      <c r="JCU105" s="813"/>
      <c r="JCV105" s="813"/>
      <c r="JCW105" s="813"/>
      <c r="JCX105" s="813"/>
      <c r="JCY105" s="813"/>
      <c r="JCZ105" s="813"/>
      <c r="JDA105" s="813"/>
      <c r="JDB105" s="813"/>
      <c r="JDC105" s="813"/>
      <c r="JDD105" s="813"/>
      <c r="JDE105" s="813"/>
      <c r="JDF105" s="813"/>
      <c r="JDG105" s="813"/>
      <c r="JDH105" s="813"/>
      <c r="JDI105" s="813"/>
      <c r="JDJ105" s="813"/>
      <c r="JDK105" s="813"/>
      <c r="JDL105" s="813"/>
      <c r="JDM105" s="813"/>
      <c r="JDN105" s="813"/>
      <c r="JDO105" s="813"/>
      <c r="JDP105" s="813"/>
      <c r="JDQ105" s="813"/>
      <c r="JDR105" s="813"/>
      <c r="JDS105" s="813"/>
      <c r="JDT105" s="813"/>
      <c r="JDU105" s="813"/>
      <c r="JDV105" s="813"/>
      <c r="JDW105" s="813"/>
      <c r="JDX105" s="813"/>
      <c r="JDY105" s="813"/>
      <c r="JDZ105" s="813"/>
      <c r="JEA105" s="813"/>
      <c r="JEB105" s="813"/>
      <c r="JEC105" s="813"/>
      <c r="JED105" s="813"/>
      <c r="JEE105" s="813"/>
      <c r="JEF105" s="813"/>
      <c r="JEG105" s="813"/>
      <c r="JEH105" s="813"/>
      <c r="JEI105" s="813"/>
      <c r="JEJ105" s="813"/>
      <c r="JEK105" s="813"/>
      <c r="JEL105" s="813"/>
      <c r="JEM105" s="813"/>
      <c r="JEN105" s="813"/>
      <c r="JEO105" s="813"/>
      <c r="JEP105" s="813"/>
      <c r="JEQ105" s="813"/>
      <c r="JER105" s="813"/>
      <c r="JES105" s="813"/>
      <c r="JET105" s="813"/>
      <c r="JEU105" s="813"/>
      <c r="JEV105" s="813"/>
      <c r="JEW105" s="813"/>
      <c r="JEX105" s="813"/>
      <c r="JEY105" s="813"/>
      <c r="JEZ105" s="813"/>
      <c r="JFA105" s="813"/>
      <c r="JFB105" s="813"/>
      <c r="JFC105" s="813"/>
      <c r="JFD105" s="813"/>
      <c r="JFE105" s="813"/>
      <c r="JFF105" s="813"/>
      <c r="JFG105" s="813"/>
      <c r="JFH105" s="813"/>
      <c r="JFI105" s="813"/>
      <c r="JFJ105" s="813"/>
      <c r="JFK105" s="813"/>
      <c r="JFL105" s="813"/>
      <c r="JFM105" s="813"/>
      <c r="JFN105" s="813"/>
      <c r="JFO105" s="813"/>
      <c r="JFP105" s="813"/>
      <c r="JFQ105" s="813"/>
      <c r="JFR105" s="813"/>
      <c r="JFS105" s="813"/>
      <c r="JFT105" s="813"/>
      <c r="JFU105" s="813"/>
      <c r="JFV105" s="813"/>
      <c r="JFW105" s="813"/>
      <c r="JFX105" s="813"/>
      <c r="JFY105" s="813"/>
      <c r="JFZ105" s="813"/>
      <c r="JGA105" s="813"/>
      <c r="JGB105" s="813"/>
      <c r="JGC105" s="813"/>
      <c r="JGD105" s="813"/>
      <c r="JGE105" s="813"/>
      <c r="JGF105" s="813"/>
      <c r="JGG105" s="813"/>
      <c r="JGH105" s="813"/>
      <c r="JGI105" s="813"/>
      <c r="JGJ105" s="813"/>
      <c r="JGK105" s="813"/>
      <c r="JGL105" s="813"/>
      <c r="JGM105" s="813"/>
      <c r="JGN105" s="813"/>
      <c r="JGO105" s="813"/>
      <c r="JGP105" s="813"/>
      <c r="JGQ105" s="813"/>
      <c r="JGR105" s="813"/>
      <c r="JGS105" s="813"/>
      <c r="JGT105" s="813"/>
      <c r="JGU105" s="813"/>
      <c r="JGV105" s="813"/>
      <c r="JGW105" s="813"/>
      <c r="JGX105" s="813"/>
      <c r="JGY105" s="813"/>
      <c r="JGZ105" s="813"/>
      <c r="JHA105" s="813"/>
      <c r="JHB105" s="813"/>
      <c r="JHC105" s="813"/>
      <c r="JHD105" s="813"/>
      <c r="JHE105" s="813"/>
      <c r="JHF105" s="813"/>
      <c r="JHG105" s="813"/>
      <c r="JHH105" s="813"/>
      <c r="JHI105" s="813"/>
      <c r="JHJ105" s="813"/>
      <c r="JHK105" s="813"/>
      <c r="JHL105" s="813"/>
      <c r="JHM105" s="813"/>
      <c r="JHN105" s="813"/>
      <c r="JHO105" s="813"/>
      <c r="JHP105" s="813"/>
      <c r="JHQ105" s="813"/>
      <c r="JHR105" s="813"/>
      <c r="JHS105" s="813"/>
      <c r="JHT105" s="813"/>
      <c r="JHU105" s="813"/>
      <c r="JHV105" s="813"/>
      <c r="JHW105" s="813"/>
      <c r="JHX105" s="813"/>
      <c r="JHY105" s="813"/>
      <c r="JHZ105" s="813"/>
      <c r="JIA105" s="813"/>
      <c r="JIB105" s="813"/>
      <c r="JIC105" s="813"/>
      <c r="JID105" s="813"/>
      <c r="JIE105" s="813"/>
      <c r="JIF105" s="813"/>
      <c r="JIG105" s="813"/>
      <c r="JIH105" s="813"/>
      <c r="JII105" s="813"/>
      <c r="JIJ105" s="813"/>
      <c r="JIK105" s="813"/>
      <c r="JIL105" s="813"/>
      <c r="JIM105" s="813"/>
      <c r="JIN105" s="813"/>
      <c r="JIO105" s="813"/>
      <c r="JIP105" s="813"/>
      <c r="JIQ105" s="813"/>
      <c r="JIR105" s="813"/>
      <c r="JIS105" s="813"/>
      <c r="JIT105" s="813"/>
      <c r="JIU105" s="813"/>
      <c r="JIV105" s="813"/>
      <c r="JIW105" s="813"/>
      <c r="JIX105" s="813"/>
      <c r="JIY105" s="813"/>
      <c r="JIZ105" s="813"/>
      <c r="JJA105" s="813"/>
      <c r="JJB105" s="813"/>
      <c r="JJC105" s="813"/>
      <c r="JJD105" s="813"/>
      <c r="JJE105" s="813"/>
      <c r="JJF105" s="813"/>
      <c r="JJG105" s="813"/>
      <c r="JJH105" s="813"/>
      <c r="JJI105" s="813"/>
      <c r="JJJ105" s="813"/>
      <c r="JJK105" s="813"/>
      <c r="JJL105" s="813"/>
      <c r="JJM105" s="813"/>
      <c r="JJN105" s="813"/>
      <c r="JJO105" s="813"/>
      <c r="JJP105" s="813"/>
      <c r="JJQ105" s="813"/>
      <c r="JJR105" s="813"/>
      <c r="JJS105" s="813"/>
      <c r="JJT105" s="813"/>
      <c r="JJU105" s="813"/>
      <c r="JJV105" s="813"/>
      <c r="JJW105" s="813"/>
      <c r="JJX105" s="813"/>
      <c r="JJY105" s="813"/>
      <c r="JJZ105" s="813"/>
      <c r="JKA105" s="813"/>
      <c r="JKB105" s="813"/>
      <c r="JKC105" s="813"/>
      <c r="JKD105" s="813"/>
      <c r="JKE105" s="813"/>
      <c r="JKF105" s="813"/>
      <c r="JKG105" s="813"/>
      <c r="JKH105" s="813"/>
      <c r="JKI105" s="813"/>
      <c r="JKJ105" s="813"/>
      <c r="JKK105" s="813"/>
      <c r="JKL105" s="813"/>
      <c r="JKM105" s="813"/>
      <c r="JKN105" s="813"/>
      <c r="JKO105" s="813"/>
      <c r="JKP105" s="813"/>
      <c r="JKQ105" s="813"/>
      <c r="JKR105" s="813"/>
      <c r="JKS105" s="813"/>
      <c r="JKT105" s="813"/>
      <c r="JKU105" s="813"/>
      <c r="JKV105" s="813"/>
      <c r="JKW105" s="813"/>
      <c r="JKX105" s="813"/>
      <c r="JKY105" s="813"/>
      <c r="JKZ105" s="813"/>
      <c r="JLA105" s="813"/>
      <c r="JLB105" s="813"/>
      <c r="JLC105" s="813"/>
      <c r="JLD105" s="813"/>
      <c r="JLE105" s="813"/>
      <c r="JLF105" s="813"/>
      <c r="JLG105" s="813"/>
      <c r="JLH105" s="813"/>
      <c r="JLI105" s="813"/>
      <c r="JLJ105" s="813"/>
      <c r="JLK105" s="813"/>
      <c r="JLL105" s="813"/>
      <c r="JLM105" s="813"/>
      <c r="JLN105" s="813"/>
      <c r="JLO105" s="813"/>
      <c r="JLP105" s="813"/>
      <c r="JLQ105" s="813"/>
      <c r="JLR105" s="813"/>
      <c r="JLS105" s="813"/>
      <c r="JLT105" s="813"/>
      <c r="JLU105" s="813"/>
      <c r="JLV105" s="813"/>
      <c r="JLW105" s="813"/>
      <c r="JLX105" s="813"/>
      <c r="JLY105" s="813"/>
      <c r="JLZ105" s="813"/>
      <c r="JMA105" s="813"/>
      <c r="JMB105" s="813"/>
      <c r="JMC105" s="813"/>
      <c r="JMD105" s="813"/>
      <c r="JME105" s="813"/>
      <c r="JMF105" s="813"/>
      <c r="JMG105" s="813"/>
      <c r="JMH105" s="813"/>
      <c r="JMI105" s="813"/>
      <c r="JMJ105" s="813"/>
      <c r="JMK105" s="813"/>
      <c r="JML105" s="813"/>
      <c r="JMM105" s="813"/>
      <c r="JMN105" s="813"/>
      <c r="JMO105" s="813"/>
      <c r="JMP105" s="813"/>
      <c r="JMQ105" s="813"/>
      <c r="JMR105" s="813"/>
      <c r="JMS105" s="813"/>
      <c r="JMT105" s="813"/>
      <c r="JMU105" s="813"/>
      <c r="JMV105" s="813"/>
      <c r="JMW105" s="813"/>
      <c r="JMX105" s="813"/>
      <c r="JMY105" s="813"/>
      <c r="JMZ105" s="813"/>
      <c r="JNA105" s="813"/>
      <c r="JNB105" s="813"/>
      <c r="JNC105" s="813"/>
      <c r="JND105" s="813"/>
      <c r="JNE105" s="813"/>
      <c r="JNF105" s="813"/>
      <c r="JNG105" s="813"/>
      <c r="JNH105" s="813"/>
      <c r="JNI105" s="813"/>
      <c r="JNJ105" s="813"/>
      <c r="JNK105" s="813"/>
      <c r="JNL105" s="813"/>
      <c r="JNM105" s="813"/>
      <c r="JNN105" s="813"/>
      <c r="JNO105" s="813"/>
      <c r="JNP105" s="813"/>
      <c r="JNQ105" s="813"/>
      <c r="JNR105" s="813"/>
      <c r="JNS105" s="813"/>
      <c r="JNT105" s="813"/>
      <c r="JNU105" s="813"/>
      <c r="JNV105" s="813"/>
      <c r="JNW105" s="813"/>
      <c r="JNX105" s="813"/>
      <c r="JNY105" s="813"/>
      <c r="JNZ105" s="813"/>
      <c r="JOA105" s="813"/>
      <c r="JOB105" s="813"/>
      <c r="JOC105" s="813"/>
      <c r="JOD105" s="813"/>
      <c r="JOE105" s="813"/>
      <c r="JOF105" s="813"/>
      <c r="JOG105" s="813"/>
      <c r="JOH105" s="813"/>
      <c r="JOI105" s="813"/>
      <c r="JOJ105" s="813"/>
      <c r="JOK105" s="813"/>
      <c r="JOL105" s="813"/>
      <c r="JOM105" s="813"/>
      <c r="JON105" s="813"/>
      <c r="JOO105" s="813"/>
      <c r="JOP105" s="813"/>
      <c r="JOQ105" s="813"/>
      <c r="JOR105" s="813"/>
      <c r="JOS105" s="813"/>
      <c r="JOT105" s="813"/>
      <c r="JOU105" s="813"/>
      <c r="JOV105" s="813"/>
      <c r="JOW105" s="813"/>
      <c r="JOX105" s="813"/>
      <c r="JOY105" s="813"/>
      <c r="JOZ105" s="813"/>
      <c r="JPA105" s="813"/>
      <c r="JPB105" s="813"/>
      <c r="JPC105" s="813"/>
      <c r="JPD105" s="813"/>
      <c r="JPE105" s="813"/>
      <c r="JPF105" s="813"/>
      <c r="JPG105" s="813"/>
      <c r="JPH105" s="813"/>
      <c r="JPI105" s="813"/>
      <c r="JPJ105" s="813"/>
      <c r="JPK105" s="813"/>
      <c r="JPL105" s="813"/>
      <c r="JPM105" s="813"/>
      <c r="JPN105" s="813"/>
      <c r="JPO105" s="813"/>
      <c r="JPP105" s="813"/>
      <c r="JPQ105" s="813"/>
      <c r="JPR105" s="813"/>
      <c r="JPS105" s="813"/>
      <c r="JPT105" s="813"/>
      <c r="JPU105" s="813"/>
      <c r="JPV105" s="813"/>
      <c r="JPW105" s="813"/>
      <c r="JPX105" s="813"/>
      <c r="JPY105" s="813"/>
      <c r="JPZ105" s="813"/>
      <c r="JQA105" s="813"/>
      <c r="JQB105" s="813"/>
      <c r="JQC105" s="813"/>
      <c r="JQD105" s="813"/>
      <c r="JQE105" s="813"/>
      <c r="JQF105" s="813"/>
      <c r="JQG105" s="813"/>
      <c r="JQH105" s="813"/>
      <c r="JQI105" s="813"/>
      <c r="JQJ105" s="813"/>
      <c r="JQK105" s="813"/>
      <c r="JQL105" s="813"/>
      <c r="JQM105" s="813"/>
      <c r="JQN105" s="813"/>
      <c r="JQO105" s="813"/>
      <c r="JQP105" s="813"/>
      <c r="JQQ105" s="813"/>
      <c r="JQR105" s="813"/>
      <c r="JQS105" s="813"/>
      <c r="JQT105" s="813"/>
      <c r="JQU105" s="813"/>
      <c r="JQV105" s="813"/>
      <c r="JQW105" s="813"/>
      <c r="JQX105" s="813"/>
      <c r="JQY105" s="813"/>
      <c r="JQZ105" s="813"/>
      <c r="JRA105" s="813"/>
      <c r="JRB105" s="813"/>
      <c r="JRC105" s="813"/>
      <c r="JRD105" s="813"/>
      <c r="JRE105" s="813"/>
      <c r="JRF105" s="813"/>
      <c r="JRG105" s="813"/>
      <c r="JRH105" s="813"/>
      <c r="JRI105" s="813"/>
      <c r="JRJ105" s="813"/>
      <c r="JRK105" s="813"/>
      <c r="JRL105" s="813"/>
      <c r="JRM105" s="813"/>
      <c r="JRN105" s="813"/>
      <c r="JRO105" s="813"/>
      <c r="JRP105" s="813"/>
      <c r="JRQ105" s="813"/>
      <c r="JRR105" s="813"/>
      <c r="JRS105" s="813"/>
      <c r="JRT105" s="813"/>
      <c r="JRU105" s="813"/>
      <c r="JRV105" s="813"/>
      <c r="JRW105" s="813"/>
      <c r="JRX105" s="813"/>
      <c r="JRY105" s="813"/>
      <c r="JRZ105" s="813"/>
      <c r="JSA105" s="813"/>
      <c r="JSB105" s="813"/>
      <c r="JSC105" s="813"/>
      <c r="JSD105" s="813"/>
      <c r="JSE105" s="813"/>
      <c r="JSF105" s="813"/>
      <c r="JSG105" s="813"/>
      <c r="JSH105" s="813"/>
      <c r="JSI105" s="813"/>
      <c r="JSJ105" s="813"/>
      <c r="JSK105" s="813"/>
      <c r="JSL105" s="813"/>
      <c r="JSM105" s="813"/>
      <c r="JSN105" s="813"/>
      <c r="JSO105" s="813"/>
      <c r="JSP105" s="813"/>
      <c r="JSQ105" s="813"/>
      <c r="JSR105" s="813"/>
      <c r="JSS105" s="813"/>
      <c r="JST105" s="813"/>
      <c r="JSU105" s="813"/>
      <c r="JSV105" s="813"/>
      <c r="JSW105" s="813"/>
      <c r="JSX105" s="813"/>
      <c r="JSY105" s="813"/>
      <c r="JSZ105" s="813"/>
      <c r="JTA105" s="813"/>
      <c r="JTB105" s="813"/>
      <c r="JTC105" s="813"/>
      <c r="JTD105" s="813"/>
      <c r="JTE105" s="813"/>
      <c r="JTF105" s="813"/>
      <c r="JTG105" s="813"/>
      <c r="JTH105" s="813"/>
      <c r="JTI105" s="813"/>
      <c r="JTJ105" s="813"/>
      <c r="JTK105" s="813"/>
      <c r="JTL105" s="813"/>
      <c r="JTM105" s="813"/>
      <c r="JTN105" s="813"/>
      <c r="JTO105" s="813"/>
      <c r="JTP105" s="813"/>
      <c r="JTQ105" s="813"/>
      <c r="JTR105" s="813"/>
      <c r="JTS105" s="813"/>
      <c r="JTT105" s="813"/>
      <c r="JTU105" s="813"/>
      <c r="JTV105" s="813"/>
      <c r="JTW105" s="813"/>
      <c r="JTX105" s="813"/>
      <c r="JTY105" s="813"/>
      <c r="JTZ105" s="813"/>
      <c r="JUA105" s="813"/>
      <c r="JUB105" s="813"/>
      <c r="JUC105" s="813"/>
      <c r="JUD105" s="813"/>
      <c r="JUE105" s="813"/>
      <c r="JUF105" s="813"/>
      <c r="JUG105" s="813"/>
      <c r="JUH105" s="813"/>
      <c r="JUI105" s="813"/>
      <c r="JUJ105" s="813"/>
      <c r="JUK105" s="813"/>
      <c r="JUL105" s="813"/>
      <c r="JUM105" s="813"/>
      <c r="JUN105" s="813"/>
      <c r="JUO105" s="813"/>
      <c r="JUP105" s="813"/>
      <c r="JUQ105" s="813"/>
      <c r="JUR105" s="813"/>
      <c r="JUS105" s="813"/>
      <c r="JUT105" s="813"/>
      <c r="JUU105" s="813"/>
      <c r="JUV105" s="813"/>
      <c r="JUW105" s="813"/>
      <c r="JUX105" s="813"/>
      <c r="JUY105" s="813"/>
      <c r="JUZ105" s="813"/>
      <c r="JVA105" s="813"/>
      <c r="JVB105" s="813"/>
      <c r="JVC105" s="813"/>
      <c r="JVD105" s="813"/>
      <c r="JVE105" s="813"/>
      <c r="JVF105" s="813"/>
      <c r="JVG105" s="813"/>
      <c r="JVH105" s="813"/>
      <c r="JVI105" s="813"/>
      <c r="JVJ105" s="813"/>
      <c r="JVK105" s="813"/>
      <c r="JVL105" s="813"/>
      <c r="JVM105" s="813"/>
      <c r="JVN105" s="813"/>
      <c r="JVO105" s="813"/>
      <c r="JVP105" s="813"/>
      <c r="JVQ105" s="813"/>
      <c r="JVR105" s="813"/>
      <c r="JVS105" s="813"/>
      <c r="JVT105" s="813"/>
      <c r="JVU105" s="813"/>
      <c r="JVV105" s="813"/>
      <c r="JVW105" s="813"/>
      <c r="JVX105" s="813"/>
      <c r="JVY105" s="813"/>
      <c r="JVZ105" s="813"/>
      <c r="JWA105" s="813"/>
      <c r="JWB105" s="813"/>
      <c r="JWC105" s="813"/>
      <c r="JWD105" s="813"/>
      <c r="JWE105" s="813"/>
      <c r="JWF105" s="813"/>
      <c r="JWG105" s="813"/>
      <c r="JWH105" s="813"/>
      <c r="JWI105" s="813"/>
      <c r="JWJ105" s="813"/>
      <c r="JWK105" s="813"/>
      <c r="JWL105" s="813"/>
      <c r="JWM105" s="813"/>
      <c r="JWN105" s="813"/>
      <c r="JWO105" s="813"/>
      <c r="JWP105" s="813"/>
      <c r="JWQ105" s="813"/>
      <c r="JWR105" s="813"/>
      <c r="JWS105" s="813"/>
      <c r="JWT105" s="813"/>
      <c r="JWU105" s="813"/>
      <c r="JWV105" s="813"/>
      <c r="JWW105" s="813"/>
      <c r="JWX105" s="813"/>
      <c r="JWY105" s="813"/>
      <c r="JWZ105" s="813"/>
      <c r="JXA105" s="813"/>
      <c r="JXB105" s="813"/>
      <c r="JXC105" s="813"/>
      <c r="JXD105" s="813"/>
      <c r="JXE105" s="813"/>
      <c r="JXF105" s="813"/>
      <c r="JXG105" s="813"/>
      <c r="JXH105" s="813"/>
      <c r="JXI105" s="813"/>
      <c r="JXJ105" s="813"/>
      <c r="JXK105" s="813"/>
      <c r="JXL105" s="813"/>
      <c r="JXM105" s="813"/>
      <c r="JXN105" s="813"/>
      <c r="JXO105" s="813"/>
      <c r="JXP105" s="813"/>
      <c r="JXQ105" s="813"/>
      <c r="JXR105" s="813"/>
      <c r="JXS105" s="813"/>
      <c r="JXT105" s="813"/>
      <c r="JXU105" s="813"/>
      <c r="JXV105" s="813"/>
      <c r="JXW105" s="813"/>
      <c r="JXX105" s="813"/>
      <c r="JXY105" s="813"/>
      <c r="JXZ105" s="813"/>
      <c r="JYA105" s="813"/>
      <c r="JYB105" s="813"/>
      <c r="JYC105" s="813"/>
      <c r="JYD105" s="813"/>
      <c r="JYE105" s="813"/>
      <c r="JYF105" s="813"/>
      <c r="JYG105" s="813"/>
      <c r="JYH105" s="813"/>
      <c r="JYI105" s="813"/>
      <c r="JYJ105" s="813"/>
      <c r="JYK105" s="813"/>
      <c r="JYL105" s="813"/>
      <c r="JYM105" s="813"/>
      <c r="JYN105" s="813"/>
      <c r="JYO105" s="813"/>
      <c r="JYP105" s="813"/>
      <c r="JYQ105" s="813"/>
      <c r="JYR105" s="813"/>
      <c r="JYS105" s="813"/>
      <c r="JYT105" s="813"/>
      <c r="JYU105" s="813"/>
      <c r="JYV105" s="813"/>
      <c r="JYW105" s="813"/>
      <c r="JYX105" s="813"/>
      <c r="JYY105" s="813"/>
      <c r="JYZ105" s="813"/>
      <c r="JZA105" s="813"/>
      <c r="JZB105" s="813"/>
      <c r="JZC105" s="813"/>
      <c r="JZD105" s="813"/>
      <c r="JZE105" s="813"/>
      <c r="JZF105" s="813"/>
      <c r="JZG105" s="813"/>
      <c r="JZH105" s="813"/>
      <c r="JZI105" s="813"/>
      <c r="JZJ105" s="813"/>
      <c r="JZK105" s="813"/>
      <c r="JZL105" s="813"/>
      <c r="JZM105" s="813"/>
      <c r="JZN105" s="813"/>
      <c r="JZO105" s="813"/>
      <c r="JZP105" s="813"/>
      <c r="JZQ105" s="813"/>
      <c r="JZR105" s="813"/>
      <c r="JZS105" s="813"/>
      <c r="JZT105" s="813"/>
      <c r="JZU105" s="813"/>
      <c r="JZV105" s="813"/>
      <c r="JZW105" s="813"/>
      <c r="JZX105" s="813"/>
      <c r="JZY105" s="813"/>
      <c r="JZZ105" s="813"/>
      <c r="KAA105" s="813"/>
      <c r="KAB105" s="813"/>
      <c r="KAC105" s="813"/>
      <c r="KAD105" s="813"/>
      <c r="KAE105" s="813"/>
      <c r="KAF105" s="813"/>
      <c r="KAG105" s="813"/>
      <c r="KAH105" s="813"/>
      <c r="KAI105" s="813"/>
      <c r="KAJ105" s="813"/>
      <c r="KAK105" s="813"/>
      <c r="KAL105" s="813"/>
      <c r="KAM105" s="813"/>
      <c r="KAN105" s="813"/>
      <c r="KAO105" s="813"/>
      <c r="KAP105" s="813"/>
      <c r="KAQ105" s="813"/>
      <c r="KAR105" s="813"/>
      <c r="KAS105" s="813"/>
      <c r="KAT105" s="813"/>
      <c r="KAU105" s="813"/>
      <c r="KAV105" s="813"/>
      <c r="KAW105" s="813"/>
      <c r="KAX105" s="813"/>
      <c r="KAY105" s="813"/>
      <c r="KAZ105" s="813"/>
      <c r="KBA105" s="813"/>
      <c r="KBB105" s="813"/>
      <c r="KBC105" s="813"/>
      <c r="KBD105" s="813"/>
      <c r="KBE105" s="813"/>
      <c r="KBF105" s="813"/>
      <c r="KBG105" s="813"/>
      <c r="KBH105" s="813"/>
      <c r="KBI105" s="813"/>
      <c r="KBJ105" s="813"/>
      <c r="KBK105" s="813"/>
      <c r="KBL105" s="813"/>
      <c r="KBM105" s="813"/>
      <c r="KBN105" s="813"/>
      <c r="KBO105" s="813"/>
      <c r="KBP105" s="813"/>
      <c r="KBQ105" s="813"/>
      <c r="KBR105" s="813"/>
      <c r="KBS105" s="813"/>
      <c r="KBT105" s="813"/>
      <c r="KBU105" s="813"/>
      <c r="KBV105" s="813"/>
      <c r="KBW105" s="813"/>
      <c r="KBX105" s="813"/>
      <c r="KBY105" s="813"/>
      <c r="KBZ105" s="813"/>
      <c r="KCA105" s="813"/>
      <c r="KCB105" s="813"/>
      <c r="KCC105" s="813"/>
      <c r="KCD105" s="813"/>
      <c r="KCE105" s="813"/>
      <c r="KCF105" s="813"/>
      <c r="KCG105" s="813"/>
      <c r="KCH105" s="813"/>
      <c r="KCI105" s="813"/>
      <c r="KCJ105" s="813"/>
      <c r="KCK105" s="813"/>
      <c r="KCL105" s="813"/>
      <c r="KCM105" s="813"/>
      <c r="KCN105" s="813"/>
      <c r="KCO105" s="813"/>
      <c r="KCP105" s="813"/>
      <c r="KCQ105" s="813"/>
      <c r="KCR105" s="813"/>
      <c r="KCS105" s="813"/>
      <c r="KCT105" s="813"/>
      <c r="KCU105" s="813"/>
      <c r="KCV105" s="813"/>
      <c r="KCW105" s="813"/>
      <c r="KCX105" s="813"/>
      <c r="KCY105" s="813"/>
      <c r="KCZ105" s="813"/>
      <c r="KDA105" s="813"/>
      <c r="KDB105" s="813"/>
      <c r="KDC105" s="813"/>
      <c r="KDD105" s="813"/>
      <c r="KDE105" s="813"/>
      <c r="KDF105" s="813"/>
      <c r="KDG105" s="813"/>
      <c r="KDH105" s="813"/>
      <c r="KDI105" s="813"/>
      <c r="KDJ105" s="813"/>
      <c r="KDK105" s="813"/>
      <c r="KDL105" s="813"/>
      <c r="KDM105" s="813"/>
      <c r="KDN105" s="813"/>
      <c r="KDO105" s="813"/>
      <c r="KDP105" s="813"/>
      <c r="KDQ105" s="813"/>
      <c r="KDR105" s="813"/>
      <c r="KDS105" s="813"/>
      <c r="KDT105" s="813"/>
      <c r="KDU105" s="813"/>
      <c r="KDV105" s="813"/>
      <c r="KDW105" s="813"/>
      <c r="KDX105" s="813"/>
      <c r="KDY105" s="813"/>
      <c r="KDZ105" s="813"/>
      <c r="KEA105" s="813"/>
      <c r="KEB105" s="813"/>
      <c r="KEC105" s="813"/>
      <c r="KED105" s="813"/>
      <c r="KEE105" s="813"/>
      <c r="KEF105" s="813"/>
      <c r="KEG105" s="813"/>
      <c r="KEH105" s="813"/>
      <c r="KEI105" s="813"/>
      <c r="KEJ105" s="813"/>
      <c r="KEK105" s="813"/>
      <c r="KEL105" s="813"/>
      <c r="KEM105" s="813"/>
      <c r="KEN105" s="813"/>
      <c r="KEO105" s="813"/>
      <c r="KEP105" s="813"/>
      <c r="KEQ105" s="813"/>
      <c r="KER105" s="813"/>
      <c r="KES105" s="813"/>
      <c r="KET105" s="813"/>
      <c r="KEU105" s="813"/>
      <c r="KEV105" s="813"/>
      <c r="KEW105" s="813"/>
      <c r="KEX105" s="813"/>
      <c r="KEY105" s="813"/>
      <c r="KEZ105" s="813"/>
      <c r="KFA105" s="813"/>
      <c r="KFB105" s="813"/>
      <c r="KFC105" s="813"/>
      <c r="KFD105" s="813"/>
      <c r="KFE105" s="813"/>
      <c r="KFF105" s="813"/>
      <c r="KFG105" s="813"/>
      <c r="KFH105" s="813"/>
      <c r="KFI105" s="813"/>
      <c r="KFJ105" s="813"/>
      <c r="KFK105" s="813"/>
      <c r="KFL105" s="813"/>
      <c r="KFM105" s="813"/>
      <c r="KFN105" s="813"/>
      <c r="KFO105" s="813"/>
      <c r="KFP105" s="813"/>
      <c r="KFQ105" s="813"/>
      <c r="KFR105" s="813"/>
      <c r="KFS105" s="813"/>
      <c r="KFT105" s="813"/>
      <c r="KFU105" s="813"/>
      <c r="KFV105" s="813"/>
      <c r="KFW105" s="813"/>
      <c r="KFX105" s="813"/>
      <c r="KFY105" s="813"/>
      <c r="KFZ105" s="813"/>
      <c r="KGA105" s="813"/>
      <c r="KGB105" s="813"/>
      <c r="KGC105" s="813"/>
      <c r="KGD105" s="813"/>
      <c r="KGE105" s="813"/>
      <c r="KGF105" s="813"/>
      <c r="KGG105" s="813"/>
      <c r="KGH105" s="813"/>
      <c r="KGI105" s="813"/>
      <c r="KGJ105" s="813"/>
      <c r="KGK105" s="813"/>
      <c r="KGL105" s="813"/>
      <c r="KGM105" s="813"/>
      <c r="KGN105" s="813"/>
      <c r="KGO105" s="813"/>
      <c r="KGP105" s="813"/>
      <c r="KGQ105" s="813"/>
      <c r="KGR105" s="813"/>
      <c r="KGS105" s="813"/>
      <c r="KGT105" s="813"/>
      <c r="KGU105" s="813"/>
      <c r="KGV105" s="813"/>
      <c r="KGW105" s="813"/>
      <c r="KGX105" s="813"/>
      <c r="KGY105" s="813"/>
      <c r="KGZ105" s="813"/>
      <c r="KHA105" s="813"/>
      <c r="KHB105" s="813"/>
      <c r="KHC105" s="813"/>
      <c r="KHD105" s="813"/>
      <c r="KHE105" s="813"/>
      <c r="KHF105" s="813"/>
      <c r="KHG105" s="813"/>
      <c r="KHH105" s="813"/>
      <c r="KHI105" s="813"/>
      <c r="KHJ105" s="813"/>
      <c r="KHK105" s="813"/>
      <c r="KHL105" s="813"/>
      <c r="KHM105" s="813"/>
      <c r="KHN105" s="813"/>
      <c r="KHO105" s="813"/>
      <c r="KHP105" s="813"/>
      <c r="KHQ105" s="813"/>
      <c r="KHR105" s="813"/>
      <c r="KHS105" s="813"/>
      <c r="KHT105" s="813"/>
      <c r="KHU105" s="813"/>
      <c r="KHV105" s="813"/>
      <c r="KHW105" s="813"/>
      <c r="KHX105" s="813"/>
      <c r="KHY105" s="813"/>
      <c r="KHZ105" s="813"/>
      <c r="KIA105" s="813"/>
      <c r="KIB105" s="813"/>
      <c r="KIC105" s="813"/>
      <c r="KID105" s="813"/>
      <c r="KIE105" s="813"/>
      <c r="KIF105" s="813"/>
      <c r="KIG105" s="813"/>
      <c r="KIH105" s="813"/>
      <c r="KII105" s="813"/>
      <c r="KIJ105" s="813"/>
      <c r="KIK105" s="813"/>
      <c r="KIL105" s="813"/>
      <c r="KIM105" s="813"/>
      <c r="KIN105" s="813"/>
      <c r="KIO105" s="813"/>
      <c r="KIP105" s="813"/>
      <c r="KIQ105" s="813"/>
      <c r="KIR105" s="813"/>
      <c r="KIS105" s="813"/>
      <c r="KIT105" s="813"/>
      <c r="KIU105" s="813"/>
      <c r="KIV105" s="813"/>
      <c r="KIW105" s="813"/>
      <c r="KIX105" s="813"/>
      <c r="KIY105" s="813"/>
      <c r="KIZ105" s="813"/>
      <c r="KJA105" s="813"/>
      <c r="KJB105" s="813"/>
      <c r="KJC105" s="813"/>
      <c r="KJD105" s="813"/>
      <c r="KJE105" s="813"/>
      <c r="KJF105" s="813"/>
      <c r="KJG105" s="813"/>
      <c r="KJH105" s="813"/>
      <c r="KJI105" s="813"/>
      <c r="KJJ105" s="813"/>
      <c r="KJK105" s="813"/>
      <c r="KJL105" s="813"/>
      <c r="KJM105" s="813"/>
      <c r="KJN105" s="813"/>
      <c r="KJO105" s="813"/>
      <c r="KJP105" s="813"/>
      <c r="KJQ105" s="813"/>
      <c r="KJR105" s="813"/>
      <c r="KJS105" s="813"/>
      <c r="KJT105" s="813"/>
      <c r="KJU105" s="813"/>
      <c r="KJV105" s="813"/>
      <c r="KJW105" s="813"/>
      <c r="KJX105" s="813"/>
      <c r="KJY105" s="813"/>
      <c r="KJZ105" s="813"/>
      <c r="KKA105" s="813"/>
      <c r="KKB105" s="813"/>
      <c r="KKC105" s="813"/>
      <c r="KKD105" s="813"/>
      <c r="KKE105" s="813"/>
      <c r="KKF105" s="813"/>
      <c r="KKG105" s="813"/>
      <c r="KKH105" s="813"/>
      <c r="KKI105" s="813"/>
      <c r="KKJ105" s="813"/>
      <c r="KKK105" s="813"/>
      <c r="KKL105" s="813"/>
      <c r="KKM105" s="813"/>
      <c r="KKN105" s="813"/>
      <c r="KKO105" s="813"/>
      <c r="KKP105" s="813"/>
      <c r="KKQ105" s="813"/>
      <c r="KKR105" s="813"/>
      <c r="KKS105" s="813"/>
      <c r="KKT105" s="813"/>
      <c r="KKU105" s="813"/>
      <c r="KKV105" s="813"/>
      <c r="KKW105" s="813"/>
      <c r="KKX105" s="813"/>
      <c r="KKY105" s="813"/>
      <c r="KKZ105" s="813"/>
      <c r="KLA105" s="813"/>
      <c r="KLB105" s="813"/>
      <c r="KLC105" s="813"/>
      <c r="KLD105" s="813"/>
      <c r="KLE105" s="813"/>
      <c r="KLF105" s="813"/>
      <c r="KLG105" s="813"/>
      <c r="KLH105" s="813"/>
      <c r="KLI105" s="813"/>
      <c r="KLJ105" s="813"/>
      <c r="KLK105" s="813"/>
      <c r="KLL105" s="813"/>
      <c r="KLM105" s="813"/>
      <c r="KLN105" s="813"/>
      <c r="KLO105" s="813"/>
      <c r="KLP105" s="813"/>
      <c r="KLQ105" s="813"/>
      <c r="KLR105" s="813"/>
      <c r="KLS105" s="813"/>
      <c r="KLT105" s="813"/>
      <c r="KLU105" s="813"/>
      <c r="KLV105" s="813"/>
      <c r="KLW105" s="813"/>
      <c r="KLX105" s="813"/>
      <c r="KLY105" s="813"/>
      <c r="KLZ105" s="813"/>
      <c r="KMA105" s="813"/>
      <c r="KMB105" s="813"/>
      <c r="KMC105" s="813"/>
      <c r="KMD105" s="813"/>
      <c r="KME105" s="813"/>
      <c r="KMF105" s="813"/>
      <c r="KMG105" s="813"/>
      <c r="KMH105" s="813"/>
      <c r="KMI105" s="813"/>
      <c r="KMJ105" s="813"/>
      <c r="KMK105" s="813"/>
      <c r="KML105" s="813"/>
      <c r="KMM105" s="813"/>
      <c r="KMN105" s="813"/>
      <c r="KMO105" s="813"/>
      <c r="KMP105" s="813"/>
      <c r="KMQ105" s="813"/>
      <c r="KMR105" s="813"/>
      <c r="KMS105" s="813"/>
      <c r="KMT105" s="813"/>
      <c r="KMU105" s="813"/>
      <c r="KMV105" s="813"/>
      <c r="KMW105" s="813"/>
      <c r="KMX105" s="813"/>
      <c r="KMY105" s="813"/>
      <c r="KMZ105" s="813"/>
      <c r="KNA105" s="813"/>
      <c r="KNB105" s="813"/>
      <c r="KNC105" s="813"/>
      <c r="KND105" s="813"/>
      <c r="KNE105" s="813"/>
      <c r="KNF105" s="813"/>
      <c r="KNG105" s="813"/>
      <c r="KNH105" s="813"/>
      <c r="KNI105" s="813"/>
      <c r="KNJ105" s="813"/>
      <c r="KNK105" s="813"/>
      <c r="KNL105" s="813"/>
      <c r="KNM105" s="813"/>
      <c r="KNN105" s="813"/>
      <c r="KNO105" s="813"/>
      <c r="KNP105" s="813"/>
      <c r="KNQ105" s="813"/>
      <c r="KNR105" s="813"/>
      <c r="KNS105" s="813"/>
      <c r="KNT105" s="813"/>
      <c r="KNU105" s="813"/>
      <c r="KNV105" s="813"/>
      <c r="KNW105" s="813"/>
      <c r="KNX105" s="813"/>
      <c r="KNY105" s="813"/>
      <c r="KNZ105" s="813"/>
      <c r="KOA105" s="813"/>
      <c r="KOB105" s="813"/>
      <c r="KOC105" s="813"/>
      <c r="KOD105" s="813"/>
      <c r="KOE105" s="813"/>
      <c r="KOF105" s="813"/>
      <c r="KOG105" s="813"/>
      <c r="KOH105" s="813"/>
      <c r="KOI105" s="813"/>
      <c r="KOJ105" s="813"/>
      <c r="KOK105" s="813"/>
      <c r="KOL105" s="813"/>
      <c r="KOM105" s="813"/>
      <c r="KON105" s="813"/>
      <c r="KOO105" s="813"/>
      <c r="KOP105" s="813"/>
      <c r="KOQ105" s="813"/>
      <c r="KOR105" s="813"/>
      <c r="KOS105" s="813"/>
      <c r="KOT105" s="813"/>
      <c r="KOU105" s="813"/>
      <c r="KOV105" s="813"/>
      <c r="KOW105" s="813"/>
      <c r="KOX105" s="813"/>
      <c r="KOY105" s="813"/>
      <c r="KOZ105" s="813"/>
      <c r="KPA105" s="813"/>
      <c r="KPB105" s="813"/>
      <c r="KPC105" s="813"/>
      <c r="KPD105" s="813"/>
      <c r="KPE105" s="813"/>
      <c r="KPF105" s="813"/>
      <c r="KPG105" s="813"/>
      <c r="KPH105" s="813"/>
      <c r="KPI105" s="813"/>
      <c r="KPJ105" s="813"/>
      <c r="KPK105" s="813"/>
      <c r="KPL105" s="813"/>
      <c r="KPM105" s="813"/>
      <c r="KPN105" s="813"/>
      <c r="KPO105" s="813"/>
      <c r="KPP105" s="813"/>
      <c r="KPQ105" s="813"/>
      <c r="KPR105" s="813"/>
      <c r="KPS105" s="813"/>
      <c r="KPT105" s="813"/>
      <c r="KPU105" s="813"/>
      <c r="KPV105" s="813"/>
      <c r="KPW105" s="813"/>
      <c r="KPX105" s="813"/>
      <c r="KPY105" s="813"/>
      <c r="KPZ105" s="813"/>
      <c r="KQA105" s="813"/>
      <c r="KQB105" s="813"/>
      <c r="KQC105" s="813"/>
      <c r="KQD105" s="813"/>
      <c r="KQE105" s="813"/>
      <c r="KQF105" s="813"/>
      <c r="KQG105" s="813"/>
      <c r="KQH105" s="813"/>
      <c r="KQI105" s="813"/>
      <c r="KQJ105" s="813"/>
      <c r="KQK105" s="813"/>
      <c r="KQL105" s="813"/>
      <c r="KQM105" s="813"/>
      <c r="KQN105" s="813"/>
      <c r="KQO105" s="813"/>
      <c r="KQP105" s="813"/>
      <c r="KQQ105" s="813"/>
      <c r="KQR105" s="813"/>
      <c r="KQS105" s="813"/>
      <c r="KQT105" s="813"/>
      <c r="KQU105" s="813"/>
      <c r="KQV105" s="813"/>
      <c r="KQW105" s="813"/>
      <c r="KQX105" s="813"/>
      <c r="KQY105" s="813"/>
      <c r="KQZ105" s="813"/>
      <c r="KRA105" s="813"/>
      <c r="KRB105" s="813"/>
      <c r="KRC105" s="813"/>
      <c r="KRD105" s="813"/>
      <c r="KRE105" s="813"/>
      <c r="KRF105" s="813"/>
      <c r="KRG105" s="813"/>
      <c r="KRH105" s="813"/>
      <c r="KRI105" s="813"/>
      <c r="KRJ105" s="813"/>
      <c r="KRK105" s="813"/>
      <c r="KRL105" s="813"/>
      <c r="KRM105" s="813"/>
      <c r="KRN105" s="813"/>
      <c r="KRO105" s="813"/>
      <c r="KRP105" s="813"/>
      <c r="KRQ105" s="813"/>
      <c r="KRR105" s="813"/>
      <c r="KRS105" s="813"/>
      <c r="KRT105" s="813"/>
      <c r="KRU105" s="813"/>
      <c r="KRV105" s="813"/>
      <c r="KRW105" s="813"/>
      <c r="KRX105" s="813"/>
      <c r="KRY105" s="813"/>
      <c r="KRZ105" s="813"/>
      <c r="KSA105" s="813"/>
      <c r="KSB105" s="813"/>
      <c r="KSC105" s="813"/>
      <c r="KSD105" s="813"/>
      <c r="KSE105" s="813"/>
      <c r="KSF105" s="813"/>
      <c r="KSG105" s="813"/>
      <c r="KSH105" s="813"/>
      <c r="KSI105" s="813"/>
      <c r="KSJ105" s="813"/>
      <c r="KSK105" s="813"/>
      <c r="KSL105" s="813"/>
      <c r="KSM105" s="813"/>
      <c r="KSN105" s="813"/>
      <c r="KSO105" s="813"/>
      <c r="KSP105" s="813"/>
      <c r="KSQ105" s="813"/>
      <c r="KSR105" s="813"/>
      <c r="KSS105" s="813"/>
      <c r="KST105" s="813"/>
      <c r="KSU105" s="813"/>
      <c r="KSV105" s="813"/>
      <c r="KSW105" s="813"/>
      <c r="KSX105" s="813"/>
      <c r="KSY105" s="813"/>
      <c r="KSZ105" s="813"/>
      <c r="KTA105" s="813"/>
      <c r="KTB105" s="813"/>
      <c r="KTC105" s="813"/>
      <c r="KTD105" s="813"/>
      <c r="KTE105" s="813"/>
      <c r="KTF105" s="813"/>
      <c r="KTG105" s="813"/>
      <c r="KTH105" s="813"/>
      <c r="KTI105" s="813"/>
      <c r="KTJ105" s="813"/>
      <c r="KTK105" s="813"/>
      <c r="KTL105" s="813"/>
      <c r="KTM105" s="813"/>
      <c r="KTN105" s="813"/>
      <c r="KTO105" s="813"/>
      <c r="KTP105" s="813"/>
      <c r="KTQ105" s="813"/>
      <c r="KTR105" s="813"/>
      <c r="KTS105" s="813"/>
      <c r="KTT105" s="813"/>
      <c r="KTU105" s="813"/>
      <c r="KTV105" s="813"/>
      <c r="KTW105" s="813"/>
      <c r="KTX105" s="813"/>
      <c r="KTY105" s="813"/>
      <c r="KTZ105" s="813"/>
      <c r="KUA105" s="813"/>
      <c r="KUB105" s="813"/>
      <c r="KUC105" s="813"/>
      <c r="KUD105" s="813"/>
      <c r="KUE105" s="813"/>
      <c r="KUF105" s="813"/>
      <c r="KUG105" s="813"/>
      <c r="KUH105" s="813"/>
      <c r="KUI105" s="813"/>
      <c r="KUJ105" s="813"/>
      <c r="KUK105" s="813"/>
      <c r="KUL105" s="813"/>
      <c r="KUM105" s="813"/>
      <c r="KUN105" s="813"/>
      <c r="KUO105" s="813"/>
      <c r="KUP105" s="813"/>
      <c r="KUQ105" s="813"/>
      <c r="KUR105" s="813"/>
      <c r="KUS105" s="813"/>
      <c r="KUT105" s="813"/>
      <c r="KUU105" s="813"/>
      <c r="KUV105" s="813"/>
      <c r="KUW105" s="813"/>
      <c r="KUX105" s="813"/>
      <c r="KUY105" s="813"/>
      <c r="KUZ105" s="813"/>
      <c r="KVA105" s="813"/>
      <c r="KVB105" s="813"/>
      <c r="KVC105" s="813"/>
      <c r="KVD105" s="813"/>
      <c r="KVE105" s="813"/>
      <c r="KVF105" s="813"/>
      <c r="KVG105" s="813"/>
      <c r="KVH105" s="813"/>
      <c r="KVI105" s="813"/>
      <c r="KVJ105" s="813"/>
      <c r="KVK105" s="813"/>
      <c r="KVL105" s="813"/>
      <c r="KVM105" s="813"/>
      <c r="KVN105" s="813"/>
      <c r="KVO105" s="813"/>
      <c r="KVP105" s="813"/>
      <c r="KVQ105" s="813"/>
      <c r="KVR105" s="813"/>
      <c r="KVS105" s="813"/>
      <c r="KVT105" s="813"/>
      <c r="KVU105" s="813"/>
      <c r="KVV105" s="813"/>
      <c r="KVW105" s="813"/>
      <c r="KVX105" s="813"/>
      <c r="KVY105" s="813"/>
      <c r="KVZ105" s="813"/>
      <c r="KWA105" s="813"/>
      <c r="KWB105" s="813"/>
      <c r="KWC105" s="813"/>
      <c r="KWD105" s="813"/>
      <c r="KWE105" s="813"/>
      <c r="KWF105" s="813"/>
      <c r="KWG105" s="813"/>
      <c r="KWH105" s="813"/>
      <c r="KWI105" s="813"/>
      <c r="KWJ105" s="813"/>
      <c r="KWK105" s="813"/>
      <c r="KWL105" s="813"/>
      <c r="KWM105" s="813"/>
      <c r="KWN105" s="813"/>
      <c r="KWO105" s="813"/>
      <c r="KWP105" s="813"/>
      <c r="KWQ105" s="813"/>
      <c r="KWR105" s="813"/>
      <c r="KWS105" s="813"/>
      <c r="KWT105" s="813"/>
      <c r="KWU105" s="813"/>
      <c r="KWV105" s="813"/>
      <c r="KWW105" s="813"/>
      <c r="KWX105" s="813"/>
      <c r="KWY105" s="813"/>
      <c r="KWZ105" s="813"/>
      <c r="KXA105" s="813"/>
      <c r="KXB105" s="813"/>
      <c r="KXC105" s="813"/>
      <c r="KXD105" s="813"/>
      <c r="KXE105" s="813"/>
      <c r="KXF105" s="813"/>
      <c r="KXG105" s="813"/>
      <c r="KXH105" s="813"/>
      <c r="KXI105" s="813"/>
      <c r="KXJ105" s="813"/>
      <c r="KXK105" s="813"/>
      <c r="KXL105" s="813"/>
      <c r="KXM105" s="813"/>
      <c r="KXN105" s="813"/>
      <c r="KXO105" s="813"/>
      <c r="KXP105" s="813"/>
      <c r="KXQ105" s="813"/>
      <c r="KXR105" s="813"/>
      <c r="KXS105" s="813"/>
      <c r="KXT105" s="813"/>
      <c r="KXU105" s="813"/>
      <c r="KXV105" s="813"/>
      <c r="KXW105" s="813"/>
      <c r="KXX105" s="813"/>
      <c r="KXY105" s="813"/>
      <c r="KXZ105" s="813"/>
      <c r="KYA105" s="813"/>
      <c r="KYB105" s="813"/>
      <c r="KYC105" s="813"/>
      <c r="KYD105" s="813"/>
      <c r="KYE105" s="813"/>
      <c r="KYF105" s="813"/>
      <c r="KYG105" s="813"/>
      <c r="KYH105" s="813"/>
      <c r="KYI105" s="813"/>
      <c r="KYJ105" s="813"/>
      <c r="KYK105" s="813"/>
      <c r="KYL105" s="813"/>
      <c r="KYM105" s="813"/>
      <c r="KYN105" s="813"/>
      <c r="KYO105" s="813"/>
      <c r="KYP105" s="813"/>
      <c r="KYQ105" s="813"/>
      <c r="KYR105" s="813"/>
      <c r="KYS105" s="813"/>
      <c r="KYT105" s="813"/>
      <c r="KYU105" s="813"/>
      <c r="KYV105" s="813"/>
      <c r="KYW105" s="813"/>
      <c r="KYX105" s="813"/>
      <c r="KYY105" s="813"/>
      <c r="KYZ105" s="813"/>
      <c r="KZA105" s="813"/>
      <c r="KZB105" s="813"/>
      <c r="KZC105" s="813"/>
      <c r="KZD105" s="813"/>
      <c r="KZE105" s="813"/>
      <c r="KZF105" s="813"/>
      <c r="KZG105" s="813"/>
      <c r="KZH105" s="813"/>
      <c r="KZI105" s="813"/>
      <c r="KZJ105" s="813"/>
      <c r="KZK105" s="813"/>
      <c r="KZL105" s="813"/>
      <c r="KZM105" s="813"/>
      <c r="KZN105" s="813"/>
      <c r="KZO105" s="813"/>
      <c r="KZP105" s="813"/>
      <c r="KZQ105" s="813"/>
      <c r="KZR105" s="813"/>
      <c r="KZS105" s="813"/>
      <c r="KZT105" s="813"/>
      <c r="KZU105" s="813"/>
      <c r="KZV105" s="813"/>
      <c r="KZW105" s="813"/>
      <c r="KZX105" s="813"/>
      <c r="KZY105" s="813"/>
      <c r="KZZ105" s="813"/>
      <c r="LAA105" s="813"/>
      <c r="LAB105" s="813"/>
      <c r="LAC105" s="813"/>
      <c r="LAD105" s="813"/>
      <c r="LAE105" s="813"/>
      <c r="LAF105" s="813"/>
      <c r="LAG105" s="813"/>
      <c r="LAH105" s="813"/>
      <c r="LAI105" s="813"/>
      <c r="LAJ105" s="813"/>
      <c r="LAK105" s="813"/>
      <c r="LAL105" s="813"/>
      <c r="LAM105" s="813"/>
      <c r="LAN105" s="813"/>
      <c r="LAO105" s="813"/>
      <c r="LAP105" s="813"/>
      <c r="LAQ105" s="813"/>
      <c r="LAR105" s="813"/>
      <c r="LAS105" s="813"/>
      <c r="LAT105" s="813"/>
      <c r="LAU105" s="813"/>
      <c r="LAV105" s="813"/>
      <c r="LAW105" s="813"/>
      <c r="LAX105" s="813"/>
      <c r="LAY105" s="813"/>
      <c r="LAZ105" s="813"/>
      <c r="LBA105" s="813"/>
      <c r="LBB105" s="813"/>
      <c r="LBC105" s="813"/>
      <c r="LBD105" s="813"/>
      <c r="LBE105" s="813"/>
      <c r="LBF105" s="813"/>
      <c r="LBG105" s="813"/>
      <c r="LBH105" s="813"/>
      <c r="LBI105" s="813"/>
      <c r="LBJ105" s="813"/>
      <c r="LBK105" s="813"/>
      <c r="LBL105" s="813"/>
      <c r="LBM105" s="813"/>
      <c r="LBN105" s="813"/>
      <c r="LBO105" s="813"/>
      <c r="LBP105" s="813"/>
      <c r="LBQ105" s="813"/>
      <c r="LBR105" s="813"/>
      <c r="LBS105" s="813"/>
      <c r="LBT105" s="813"/>
      <c r="LBU105" s="813"/>
      <c r="LBV105" s="813"/>
      <c r="LBW105" s="813"/>
      <c r="LBX105" s="813"/>
      <c r="LBY105" s="813"/>
      <c r="LBZ105" s="813"/>
      <c r="LCA105" s="813"/>
      <c r="LCB105" s="813"/>
      <c r="LCC105" s="813"/>
      <c r="LCD105" s="813"/>
      <c r="LCE105" s="813"/>
      <c r="LCF105" s="813"/>
      <c r="LCG105" s="813"/>
      <c r="LCH105" s="813"/>
      <c r="LCI105" s="813"/>
      <c r="LCJ105" s="813"/>
      <c r="LCK105" s="813"/>
      <c r="LCL105" s="813"/>
      <c r="LCM105" s="813"/>
      <c r="LCN105" s="813"/>
      <c r="LCO105" s="813"/>
      <c r="LCP105" s="813"/>
      <c r="LCQ105" s="813"/>
      <c r="LCR105" s="813"/>
      <c r="LCS105" s="813"/>
      <c r="LCT105" s="813"/>
      <c r="LCU105" s="813"/>
      <c r="LCV105" s="813"/>
      <c r="LCW105" s="813"/>
      <c r="LCX105" s="813"/>
      <c r="LCY105" s="813"/>
      <c r="LCZ105" s="813"/>
      <c r="LDA105" s="813"/>
      <c r="LDB105" s="813"/>
      <c r="LDC105" s="813"/>
      <c r="LDD105" s="813"/>
      <c r="LDE105" s="813"/>
      <c r="LDF105" s="813"/>
      <c r="LDG105" s="813"/>
      <c r="LDH105" s="813"/>
      <c r="LDI105" s="813"/>
      <c r="LDJ105" s="813"/>
      <c r="LDK105" s="813"/>
      <c r="LDL105" s="813"/>
      <c r="LDM105" s="813"/>
      <c r="LDN105" s="813"/>
      <c r="LDO105" s="813"/>
      <c r="LDP105" s="813"/>
      <c r="LDQ105" s="813"/>
      <c r="LDR105" s="813"/>
      <c r="LDS105" s="813"/>
      <c r="LDT105" s="813"/>
      <c r="LDU105" s="813"/>
      <c r="LDV105" s="813"/>
      <c r="LDW105" s="813"/>
      <c r="LDX105" s="813"/>
      <c r="LDY105" s="813"/>
      <c r="LDZ105" s="813"/>
      <c r="LEA105" s="813"/>
      <c r="LEB105" s="813"/>
      <c r="LEC105" s="813"/>
      <c r="LED105" s="813"/>
      <c r="LEE105" s="813"/>
      <c r="LEF105" s="813"/>
      <c r="LEG105" s="813"/>
      <c r="LEH105" s="813"/>
      <c r="LEI105" s="813"/>
      <c r="LEJ105" s="813"/>
      <c r="LEK105" s="813"/>
      <c r="LEL105" s="813"/>
      <c r="LEM105" s="813"/>
      <c r="LEN105" s="813"/>
      <c r="LEO105" s="813"/>
      <c r="LEP105" s="813"/>
      <c r="LEQ105" s="813"/>
      <c r="LER105" s="813"/>
      <c r="LES105" s="813"/>
      <c r="LET105" s="813"/>
      <c r="LEU105" s="813"/>
      <c r="LEV105" s="813"/>
      <c r="LEW105" s="813"/>
      <c r="LEX105" s="813"/>
      <c r="LEY105" s="813"/>
      <c r="LEZ105" s="813"/>
      <c r="LFA105" s="813"/>
      <c r="LFB105" s="813"/>
      <c r="LFC105" s="813"/>
      <c r="LFD105" s="813"/>
      <c r="LFE105" s="813"/>
      <c r="LFF105" s="813"/>
      <c r="LFG105" s="813"/>
      <c r="LFH105" s="813"/>
      <c r="LFI105" s="813"/>
      <c r="LFJ105" s="813"/>
      <c r="LFK105" s="813"/>
      <c r="LFL105" s="813"/>
      <c r="LFM105" s="813"/>
      <c r="LFN105" s="813"/>
      <c r="LFO105" s="813"/>
      <c r="LFP105" s="813"/>
      <c r="LFQ105" s="813"/>
      <c r="LFR105" s="813"/>
      <c r="LFS105" s="813"/>
      <c r="LFT105" s="813"/>
      <c r="LFU105" s="813"/>
      <c r="LFV105" s="813"/>
      <c r="LFW105" s="813"/>
      <c r="LFX105" s="813"/>
      <c r="LFY105" s="813"/>
      <c r="LFZ105" s="813"/>
      <c r="LGA105" s="813"/>
      <c r="LGB105" s="813"/>
      <c r="LGC105" s="813"/>
      <c r="LGD105" s="813"/>
      <c r="LGE105" s="813"/>
      <c r="LGF105" s="813"/>
      <c r="LGG105" s="813"/>
      <c r="LGH105" s="813"/>
      <c r="LGI105" s="813"/>
      <c r="LGJ105" s="813"/>
      <c r="LGK105" s="813"/>
      <c r="LGL105" s="813"/>
      <c r="LGM105" s="813"/>
      <c r="LGN105" s="813"/>
      <c r="LGO105" s="813"/>
      <c r="LGP105" s="813"/>
      <c r="LGQ105" s="813"/>
      <c r="LGR105" s="813"/>
      <c r="LGS105" s="813"/>
      <c r="LGT105" s="813"/>
      <c r="LGU105" s="813"/>
      <c r="LGV105" s="813"/>
      <c r="LGW105" s="813"/>
      <c r="LGX105" s="813"/>
      <c r="LGY105" s="813"/>
      <c r="LGZ105" s="813"/>
      <c r="LHA105" s="813"/>
      <c r="LHB105" s="813"/>
      <c r="LHC105" s="813"/>
      <c r="LHD105" s="813"/>
      <c r="LHE105" s="813"/>
      <c r="LHF105" s="813"/>
      <c r="LHG105" s="813"/>
      <c r="LHH105" s="813"/>
      <c r="LHI105" s="813"/>
      <c r="LHJ105" s="813"/>
      <c r="LHK105" s="813"/>
      <c r="LHL105" s="813"/>
      <c r="LHM105" s="813"/>
      <c r="LHN105" s="813"/>
      <c r="LHO105" s="813"/>
      <c r="LHP105" s="813"/>
      <c r="LHQ105" s="813"/>
      <c r="LHR105" s="813"/>
      <c r="LHS105" s="813"/>
      <c r="LHT105" s="813"/>
      <c r="LHU105" s="813"/>
      <c r="LHV105" s="813"/>
      <c r="LHW105" s="813"/>
      <c r="LHX105" s="813"/>
      <c r="LHY105" s="813"/>
      <c r="LHZ105" s="813"/>
      <c r="LIA105" s="813"/>
      <c r="LIB105" s="813"/>
      <c r="LIC105" s="813"/>
      <c r="LID105" s="813"/>
      <c r="LIE105" s="813"/>
      <c r="LIF105" s="813"/>
      <c r="LIG105" s="813"/>
      <c r="LIH105" s="813"/>
      <c r="LII105" s="813"/>
      <c r="LIJ105" s="813"/>
      <c r="LIK105" s="813"/>
      <c r="LIL105" s="813"/>
      <c r="LIM105" s="813"/>
      <c r="LIN105" s="813"/>
      <c r="LIO105" s="813"/>
      <c r="LIP105" s="813"/>
      <c r="LIQ105" s="813"/>
      <c r="LIR105" s="813"/>
      <c r="LIS105" s="813"/>
      <c r="LIT105" s="813"/>
      <c r="LIU105" s="813"/>
      <c r="LIV105" s="813"/>
      <c r="LIW105" s="813"/>
      <c r="LIX105" s="813"/>
      <c r="LIY105" s="813"/>
      <c r="LIZ105" s="813"/>
      <c r="LJA105" s="813"/>
      <c r="LJB105" s="813"/>
      <c r="LJC105" s="813"/>
      <c r="LJD105" s="813"/>
      <c r="LJE105" s="813"/>
      <c r="LJF105" s="813"/>
      <c r="LJG105" s="813"/>
      <c r="LJH105" s="813"/>
      <c r="LJI105" s="813"/>
      <c r="LJJ105" s="813"/>
      <c r="LJK105" s="813"/>
      <c r="LJL105" s="813"/>
      <c r="LJM105" s="813"/>
      <c r="LJN105" s="813"/>
      <c r="LJO105" s="813"/>
      <c r="LJP105" s="813"/>
      <c r="LJQ105" s="813"/>
      <c r="LJR105" s="813"/>
      <c r="LJS105" s="813"/>
      <c r="LJT105" s="813"/>
      <c r="LJU105" s="813"/>
      <c r="LJV105" s="813"/>
      <c r="LJW105" s="813"/>
      <c r="LJX105" s="813"/>
      <c r="LJY105" s="813"/>
      <c r="LJZ105" s="813"/>
      <c r="LKA105" s="813"/>
      <c r="LKB105" s="813"/>
      <c r="LKC105" s="813"/>
      <c r="LKD105" s="813"/>
      <c r="LKE105" s="813"/>
      <c r="LKF105" s="813"/>
      <c r="LKG105" s="813"/>
      <c r="LKH105" s="813"/>
      <c r="LKI105" s="813"/>
      <c r="LKJ105" s="813"/>
      <c r="LKK105" s="813"/>
      <c r="LKL105" s="813"/>
      <c r="LKM105" s="813"/>
      <c r="LKN105" s="813"/>
      <c r="LKO105" s="813"/>
      <c r="LKP105" s="813"/>
      <c r="LKQ105" s="813"/>
      <c r="LKR105" s="813"/>
      <c r="LKS105" s="813"/>
      <c r="LKT105" s="813"/>
      <c r="LKU105" s="813"/>
      <c r="LKV105" s="813"/>
      <c r="LKW105" s="813"/>
      <c r="LKX105" s="813"/>
      <c r="LKY105" s="813"/>
      <c r="LKZ105" s="813"/>
      <c r="LLA105" s="813"/>
      <c r="LLB105" s="813"/>
      <c r="LLC105" s="813"/>
      <c r="LLD105" s="813"/>
      <c r="LLE105" s="813"/>
      <c r="LLF105" s="813"/>
      <c r="LLG105" s="813"/>
      <c r="LLH105" s="813"/>
      <c r="LLI105" s="813"/>
      <c r="LLJ105" s="813"/>
      <c r="LLK105" s="813"/>
      <c r="LLL105" s="813"/>
      <c r="LLM105" s="813"/>
      <c r="LLN105" s="813"/>
      <c r="LLO105" s="813"/>
      <c r="LLP105" s="813"/>
      <c r="LLQ105" s="813"/>
      <c r="LLR105" s="813"/>
      <c r="LLS105" s="813"/>
      <c r="LLT105" s="813"/>
      <c r="LLU105" s="813"/>
      <c r="LLV105" s="813"/>
      <c r="LLW105" s="813"/>
      <c r="LLX105" s="813"/>
      <c r="LLY105" s="813"/>
      <c r="LLZ105" s="813"/>
      <c r="LMA105" s="813"/>
      <c r="LMB105" s="813"/>
      <c r="LMC105" s="813"/>
      <c r="LMD105" s="813"/>
      <c r="LME105" s="813"/>
      <c r="LMF105" s="813"/>
      <c r="LMG105" s="813"/>
      <c r="LMH105" s="813"/>
      <c r="LMI105" s="813"/>
      <c r="LMJ105" s="813"/>
      <c r="LMK105" s="813"/>
      <c r="LML105" s="813"/>
      <c r="LMM105" s="813"/>
      <c r="LMN105" s="813"/>
      <c r="LMO105" s="813"/>
      <c r="LMP105" s="813"/>
      <c r="LMQ105" s="813"/>
      <c r="LMR105" s="813"/>
      <c r="LMS105" s="813"/>
      <c r="LMT105" s="813"/>
      <c r="LMU105" s="813"/>
      <c r="LMV105" s="813"/>
      <c r="LMW105" s="813"/>
      <c r="LMX105" s="813"/>
      <c r="LMY105" s="813"/>
      <c r="LMZ105" s="813"/>
      <c r="LNA105" s="813"/>
      <c r="LNB105" s="813"/>
      <c r="LNC105" s="813"/>
      <c r="LND105" s="813"/>
      <c r="LNE105" s="813"/>
      <c r="LNF105" s="813"/>
      <c r="LNG105" s="813"/>
      <c r="LNH105" s="813"/>
      <c r="LNI105" s="813"/>
      <c r="LNJ105" s="813"/>
      <c r="LNK105" s="813"/>
      <c r="LNL105" s="813"/>
      <c r="LNM105" s="813"/>
      <c r="LNN105" s="813"/>
      <c r="LNO105" s="813"/>
      <c r="LNP105" s="813"/>
      <c r="LNQ105" s="813"/>
      <c r="LNR105" s="813"/>
      <c r="LNS105" s="813"/>
      <c r="LNT105" s="813"/>
      <c r="LNU105" s="813"/>
      <c r="LNV105" s="813"/>
      <c r="LNW105" s="813"/>
      <c r="LNX105" s="813"/>
      <c r="LNY105" s="813"/>
      <c r="LNZ105" s="813"/>
      <c r="LOA105" s="813"/>
      <c r="LOB105" s="813"/>
      <c r="LOC105" s="813"/>
      <c r="LOD105" s="813"/>
      <c r="LOE105" s="813"/>
      <c r="LOF105" s="813"/>
      <c r="LOG105" s="813"/>
      <c r="LOH105" s="813"/>
      <c r="LOI105" s="813"/>
      <c r="LOJ105" s="813"/>
      <c r="LOK105" s="813"/>
      <c r="LOL105" s="813"/>
      <c r="LOM105" s="813"/>
      <c r="LON105" s="813"/>
      <c r="LOO105" s="813"/>
      <c r="LOP105" s="813"/>
      <c r="LOQ105" s="813"/>
      <c r="LOR105" s="813"/>
      <c r="LOS105" s="813"/>
      <c r="LOT105" s="813"/>
      <c r="LOU105" s="813"/>
      <c r="LOV105" s="813"/>
      <c r="LOW105" s="813"/>
      <c r="LOX105" s="813"/>
      <c r="LOY105" s="813"/>
      <c r="LOZ105" s="813"/>
      <c r="LPA105" s="813"/>
      <c r="LPB105" s="813"/>
      <c r="LPC105" s="813"/>
      <c r="LPD105" s="813"/>
      <c r="LPE105" s="813"/>
      <c r="LPF105" s="813"/>
      <c r="LPG105" s="813"/>
      <c r="LPH105" s="813"/>
      <c r="LPI105" s="813"/>
      <c r="LPJ105" s="813"/>
      <c r="LPK105" s="813"/>
      <c r="LPL105" s="813"/>
      <c r="LPM105" s="813"/>
      <c r="LPN105" s="813"/>
      <c r="LPO105" s="813"/>
      <c r="LPP105" s="813"/>
      <c r="LPQ105" s="813"/>
      <c r="LPR105" s="813"/>
      <c r="LPS105" s="813"/>
      <c r="LPT105" s="813"/>
      <c r="LPU105" s="813"/>
      <c r="LPV105" s="813"/>
      <c r="LPW105" s="813"/>
      <c r="LPX105" s="813"/>
      <c r="LPY105" s="813"/>
      <c r="LPZ105" s="813"/>
      <c r="LQA105" s="813"/>
      <c r="LQB105" s="813"/>
      <c r="LQC105" s="813"/>
      <c r="LQD105" s="813"/>
      <c r="LQE105" s="813"/>
      <c r="LQF105" s="813"/>
      <c r="LQG105" s="813"/>
      <c r="LQH105" s="813"/>
      <c r="LQI105" s="813"/>
      <c r="LQJ105" s="813"/>
      <c r="LQK105" s="813"/>
      <c r="LQL105" s="813"/>
      <c r="LQM105" s="813"/>
      <c r="LQN105" s="813"/>
      <c r="LQO105" s="813"/>
      <c r="LQP105" s="813"/>
      <c r="LQQ105" s="813"/>
      <c r="LQR105" s="813"/>
      <c r="LQS105" s="813"/>
      <c r="LQT105" s="813"/>
      <c r="LQU105" s="813"/>
      <c r="LQV105" s="813"/>
      <c r="LQW105" s="813"/>
      <c r="LQX105" s="813"/>
      <c r="LQY105" s="813"/>
      <c r="LQZ105" s="813"/>
      <c r="LRA105" s="813"/>
      <c r="LRB105" s="813"/>
      <c r="LRC105" s="813"/>
      <c r="LRD105" s="813"/>
      <c r="LRE105" s="813"/>
      <c r="LRF105" s="813"/>
      <c r="LRG105" s="813"/>
      <c r="LRH105" s="813"/>
      <c r="LRI105" s="813"/>
      <c r="LRJ105" s="813"/>
      <c r="LRK105" s="813"/>
      <c r="LRL105" s="813"/>
      <c r="LRM105" s="813"/>
      <c r="LRN105" s="813"/>
      <c r="LRO105" s="813"/>
      <c r="LRP105" s="813"/>
      <c r="LRQ105" s="813"/>
      <c r="LRR105" s="813"/>
      <c r="LRS105" s="813"/>
      <c r="LRT105" s="813"/>
      <c r="LRU105" s="813"/>
      <c r="LRV105" s="813"/>
      <c r="LRW105" s="813"/>
      <c r="LRX105" s="813"/>
      <c r="LRY105" s="813"/>
      <c r="LRZ105" s="813"/>
      <c r="LSA105" s="813"/>
      <c r="LSB105" s="813"/>
      <c r="LSC105" s="813"/>
      <c r="LSD105" s="813"/>
      <c r="LSE105" s="813"/>
      <c r="LSF105" s="813"/>
      <c r="LSG105" s="813"/>
      <c r="LSH105" s="813"/>
      <c r="LSI105" s="813"/>
      <c r="LSJ105" s="813"/>
      <c r="LSK105" s="813"/>
      <c r="LSL105" s="813"/>
      <c r="LSM105" s="813"/>
      <c r="LSN105" s="813"/>
      <c r="LSO105" s="813"/>
      <c r="LSP105" s="813"/>
      <c r="LSQ105" s="813"/>
      <c r="LSR105" s="813"/>
      <c r="LSS105" s="813"/>
      <c r="LST105" s="813"/>
      <c r="LSU105" s="813"/>
      <c r="LSV105" s="813"/>
      <c r="LSW105" s="813"/>
      <c r="LSX105" s="813"/>
      <c r="LSY105" s="813"/>
      <c r="LSZ105" s="813"/>
      <c r="LTA105" s="813"/>
      <c r="LTB105" s="813"/>
      <c r="LTC105" s="813"/>
      <c r="LTD105" s="813"/>
      <c r="LTE105" s="813"/>
      <c r="LTF105" s="813"/>
      <c r="LTG105" s="813"/>
      <c r="LTH105" s="813"/>
      <c r="LTI105" s="813"/>
      <c r="LTJ105" s="813"/>
      <c r="LTK105" s="813"/>
      <c r="LTL105" s="813"/>
      <c r="LTM105" s="813"/>
      <c r="LTN105" s="813"/>
      <c r="LTO105" s="813"/>
      <c r="LTP105" s="813"/>
      <c r="LTQ105" s="813"/>
      <c r="LTR105" s="813"/>
      <c r="LTS105" s="813"/>
      <c r="LTT105" s="813"/>
      <c r="LTU105" s="813"/>
      <c r="LTV105" s="813"/>
      <c r="LTW105" s="813"/>
      <c r="LTX105" s="813"/>
      <c r="LTY105" s="813"/>
      <c r="LTZ105" s="813"/>
      <c r="LUA105" s="813"/>
      <c r="LUB105" s="813"/>
      <c r="LUC105" s="813"/>
      <c r="LUD105" s="813"/>
      <c r="LUE105" s="813"/>
      <c r="LUF105" s="813"/>
      <c r="LUG105" s="813"/>
      <c r="LUH105" s="813"/>
      <c r="LUI105" s="813"/>
      <c r="LUJ105" s="813"/>
      <c r="LUK105" s="813"/>
      <c r="LUL105" s="813"/>
      <c r="LUM105" s="813"/>
      <c r="LUN105" s="813"/>
      <c r="LUO105" s="813"/>
      <c r="LUP105" s="813"/>
      <c r="LUQ105" s="813"/>
      <c r="LUR105" s="813"/>
      <c r="LUS105" s="813"/>
      <c r="LUT105" s="813"/>
      <c r="LUU105" s="813"/>
      <c r="LUV105" s="813"/>
      <c r="LUW105" s="813"/>
      <c r="LUX105" s="813"/>
      <c r="LUY105" s="813"/>
      <c r="LUZ105" s="813"/>
      <c r="LVA105" s="813"/>
      <c r="LVB105" s="813"/>
      <c r="LVC105" s="813"/>
      <c r="LVD105" s="813"/>
      <c r="LVE105" s="813"/>
      <c r="LVF105" s="813"/>
      <c r="LVG105" s="813"/>
      <c r="LVH105" s="813"/>
      <c r="LVI105" s="813"/>
      <c r="LVJ105" s="813"/>
      <c r="LVK105" s="813"/>
      <c r="LVL105" s="813"/>
      <c r="LVM105" s="813"/>
      <c r="LVN105" s="813"/>
      <c r="LVO105" s="813"/>
      <c r="LVP105" s="813"/>
      <c r="LVQ105" s="813"/>
      <c r="LVR105" s="813"/>
      <c r="LVS105" s="813"/>
      <c r="LVT105" s="813"/>
      <c r="LVU105" s="813"/>
      <c r="LVV105" s="813"/>
      <c r="LVW105" s="813"/>
      <c r="LVX105" s="813"/>
      <c r="LVY105" s="813"/>
      <c r="LVZ105" s="813"/>
      <c r="LWA105" s="813"/>
      <c r="LWB105" s="813"/>
      <c r="LWC105" s="813"/>
      <c r="LWD105" s="813"/>
      <c r="LWE105" s="813"/>
      <c r="LWF105" s="813"/>
      <c r="LWG105" s="813"/>
      <c r="LWH105" s="813"/>
      <c r="LWI105" s="813"/>
      <c r="LWJ105" s="813"/>
      <c r="LWK105" s="813"/>
      <c r="LWL105" s="813"/>
      <c r="LWM105" s="813"/>
      <c r="LWN105" s="813"/>
      <c r="LWO105" s="813"/>
      <c r="LWP105" s="813"/>
      <c r="LWQ105" s="813"/>
      <c r="LWR105" s="813"/>
      <c r="LWS105" s="813"/>
      <c r="LWT105" s="813"/>
      <c r="LWU105" s="813"/>
      <c r="LWV105" s="813"/>
      <c r="LWW105" s="813"/>
      <c r="LWX105" s="813"/>
      <c r="LWY105" s="813"/>
      <c r="LWZ105" s="813"/>
      <c r="LXA105" s="813"/>
      <c r="LXB105" s="813"/>
      <c r="LXC105" s="813"/>
      <c r="LXD105" s="813"/>
      <c r="LXE105" s="813"/>
      <c r="LXF105" s="813"/>
      <c r="LXG105" s="813"/>
      <c r="LXH105" s="813"/>
      <c r="LXI105" s="813"/>
      <c r="LXJ105" s="813"/>
      <c r="LXK105" s="813"/>
      <c r="LXL105" s="813"/>
      <c r="LXM105" s="813"/>
      <c r="LXN105" s="813"/>
      <c r="LXO105" s="813"/>
      <c r="LXP105" s="813"/>
      <c r="LXQ105" s="813"/>
      <c r="LXR105" s="813"/>
      <c r="LXS105" s="813"/>
      <c r="LXT105" s="813"/>
      <c r="LXU105" s="813"/>
      <c r="LXV105" s="813"/>
      <c r="LXW105" s="813"/>
      <c r="LXX105" s="813"/>
      <c r="LXY105" s="813"/>
      <c r="LXZ105" s="813"/>
      <c r="LYA105" s="813"/>
      <c r="LYB105" s="813"/>
      <c r="LYC105" s="813"/>
      <c r="LYD105" s="813"/>
      <c r="LYE105" s="813"/>
      <c r="LYF105" s="813"/>
      <c r="LYG105" s="813"/>
      <c r="LYH105" s="813"/>
      <c r="LYI105" s="813"/>
      <c r="LYJ105" s="813"/>
      <c r="LYK105" s="813"/>
      <c r="LYL105" s="813"/>
      <c r="LYM105" s="813"/>
      <c r="LYN105" s="813"/>
      <c r="LYO105" s="813"/>
      <c r="LYP105" s="813"/>
      <c r="LYQ105" s="813"/>
      <c r="LYR105" s="813"/>
      <c r="LYS105" s="813"/>
      <c r="LYT105" s="813"/>
      <c r="LYU105" s="813"/>
      <c r="LYV105" s="813"/>
      <c r="LYW105" s="813"/>
      <c r="LYX105" s="813"/>
      <c r="LYY105" s="813"/>
      <c r="LYZ105" s="813"/>
      <c r="LZA105" s="813"/>
      <c r="LZB105" s="813"/>
      <c r="LZC105" s="813"/>
      <c r="LZD105" s="813"/>
      <c r="LZE105" s="813"/>
      <c r="LZF105" s="813"/>
      <c r="LZG105" s="813"/>
      <c r="LZH105" s="813"/>
      <c r="LZI105" s="813"/>
      <c r="LZJ105" s="813"/>
      <c r="LZK105" s="813"/>
      <c r="LZL105" s="813"/>
      <c r="LZM105" s="813"/>
      <c r="LZN105" s="813"/>
      <c r="LZO105" s="813"/>
      <c r="LZP105" s="813"/>
      <c r="LZQ105" s="813"/>
      <c r="LZR105" s="813"/>
      <c r="LZS105" s="813"/>
      <c r="LZT105" s="813"/>
      <c r="LZU105" s="813"/>
      <c r="LZV105" s="813"/>
      <c r="LZW105" s="813"/>
      <c r="LZX105" s="813"/>
      <c r="LZY105" s="813"/>
      <c r="LZZ105" s="813"/>
      <c r="MAA105" s="813"/>
      <c r="MAB105" s="813"/>
      <c r="MAC105" s="813"/>
      <c r="MAD105" s="813"/>
      <c r="MAE105" s="813"/>
      <c r="MAF105" s="813"/>
      <c r="MAG105" s="813"/>
      <c r="MAH105" s="813"/>
      <c r="MAI105" s="813"/>
      <c r="MAJ105" s="813"/>
      <c r="MAK105" s="813"/>
      <c r="MAL105" s="813"/>
      <c r="MAM105" s="813"/>
      <c r="MAN105" s="813"/>
      <c r="MAO105" s="813"/>
      <c r="MAP105" s="813"/>
      <c r="MAQ105" s="813"/>
      <c r="MAR105" s="813"/>
      <c r="MAS105" s="813"/>
      <c r="MAT105" s="813"/>
      <c r="MAU105" s="813"/>
      <c r="MAV105" s="813"/>
      <c r="MAW105" s="813"/>
      <c r="MAX105" s="813"/>
      <c r="MAY105" s="813"/>
      <c r="MAZ105" s="813"/>
      <c r="MBA105" s="813"/>
      <c r="MBB105" s="813"/>
      <c r="MBC105" s="813"/>
      <c r="MBD105" s="813"/>
      <c r="MBE105" s="813"/>
      <c r="MBF105" s="813"/>
      <c r="MBG105" s="813"/>
      <c r="MBH105" s="813"/>
      <c r="MBI105" s="813"/>
      <c r="MBJ105" s="813"/>
      <c r="MBK105" s="813"/>
      <c r="MBL105" s="813"/>
      <c r="MBM105" s="813"/>
      <c r="MBN105" s="813"/>
      <c r="MBO105" s="813"/>
      <c r="MBP105" s="813"/>
      <c r="MBQ105" s="813"/>
      <c r="MBR105" s="813"/>
      <c r="MBS105" s="813"/>
      <c r="MBT105" s="813"/>
      <c r="MBU105" s="813"/>
      <c r="MBV105" s="813"/>
      <c r="MBW105" s="813"/>
      <c r="MBX105" s="813"/>
      <c r="MBY105" s="813"/>
      <c r="MBZ105" s="813"/>
      <c r="MCA105" s="813"/>
      <c r="MCB105" s="813"/>
      <c r="MCC105" s="813"/>
      <c r="MCD105" s="813"/>
      <c r="MCE105" s="813"/>
      <c r="MCF105" s="813"/>
      <c r="MCG105" s="813"/>
      <c r="MCH105" s="813"/>
      <c r="MCI105" s="813"/>
      <c r="MCJ105" s="813"/>
      <c r="MCK105" s="813"/>
      <c r="MCL105" s="813"/>
      <c r="MCM105" s="813"/>
      <c r="MCN105" s="813"/>
      <c r="MCO105" s="813"/>
      <c r="MCP105" s="813"/>
      <c r="MCQ105" s="813"/>
      <c r="MCR105" s="813"/>
      <c r="MCS105" s="813"/>
      <c r="MCT105" s="813"/>
      <c r="MCU105" s="813"/>
      <c r="MCV105" s="813"/>
      <c r="MCW105" s="813"/>
      <c r="MCX105" s="813"/>
      <c r="MCY105" s="813"/>
      <c r="MCZ105" s="813"/>
      <c r="MDA105" s="813"/>
      <c r="MDB105" s="813"/>
      <c r="MDC105" s="813"/>
      <c r="MDD105" s="813"/>
      <c r="MDE105" s="813"/>
      <c r="MDF105" s="813"/>
      <c r="MDG105" s="813"/>
      <c r="MDH105" s="813"/>
      <c r="MDI105" s="813"/>
      <c r="MDJ105" s="813"/>
      <c r="MDK105" s="813"/>
      <c r="MDL105" s="813"/>
      <c r="MDM105" s="813"/>
      <c r="MDN105" s="813"/>
      <c r="MDO105" s="813"/>
      <c r="MDP105" s="813"/>
      <c r="MDQ105" s="813"/>
      <c r="MDR105" s="813"/>
      <c r="MDS105" s="813"/>
      <c r="MDT105" s="813"/>
      <c r="MDU105" s="813"/>
      <c r="MDV105" s="813"/>
      <c r="MDW105" s="813"/>
      <c r="MDX105" s="813"/>
      <c r="MDY105" s="813"/>
      <c r="MDZ105" s="813"/>
      <c r="MEA105" s="813"/>
      <c r="MEB105" s="813"/>
      <c r="MEC105" s="813"/>
      <c r="MED105" s="813"/>
      <c r="MEE105" s="813"/>
      <c r="MEF105" s="813"/>
      <c r="MEG105" s="813"/>
      <c r="MEH105" s="813"/>
      <c r="MEI105" s="813"/>
      <c r="MEJ105" s="813"/>
      <c r="MEK105" s="813"/>
      <c r="MEL105" s="813"/>
      <c r="MEM105" s="813"/>
      <c r="MEN105" s="813"/>
      <c r="MEO105" s="813"/>
      <c r="MEP105" s="813"/>
      <c r="MEQ105" s="813"/>
      <c r="MER105" s="813"/>
      <c r="MES105" s="813"/>
      <c r="MET105" s="813"/>
      <c r="MEU105" s="813"/>
      <c r="MEV105" s="813"/>
      <c r="MEW105" s="813"/>
      <c r="MEX105" s="813"/>
      <c r="MEY105" s="813"/>
      <c r="MEZ105" s="813"/>
      <c r="MFA105" s="813"/>
      <c r="MFB105" s="813"/>
      <c r="MFC105" s="813"/>
      <c r="MFD105" s="813"/>
      <c r="MFE105" s="813"/>
      <c r="MFF105" s="813"/>
      <c r="MFG105" s="813"/>
      <c r="MFH105" s="813"/>
      <c r="MFI105" s="813"/>
      <c r="MFJ105" s="813"/>
      <c r="MFK105" s="813"/>
      <c r="MFL105" s="813"/>
      <c r="MFM105" s="813"/>
      <c r="MFN105" s="813"/>
      <c r="MFO105" s="813"/>
      <c r="MFP105" s="813"/>
      <c r="MFQ105" s="813"/>
      <c r="MFR105" s="813"/>
      <c r="MFS105" s="813"/>
      <c r="MFT105" s="813"/>
      <c r="MFU105" s="813"/>
      <c r="MFV105" s="813"/>
      <c r="MFW105" s="813"/>
      <c r="MFX105" s="813"/>
      <c r="MFY105" s="813"/>
      <c r="MFZ105" s="813"/>
      <c r="MGA105" s="813"/>
      <c r="MGB105" s="813"/>
      <c r="MGC105" s="813"/>
      <c r="MGD105" s="813"/>
      <c r="MGE105" s="813"/>
      <c r="MGF105" s="813"/>
      <c r="MGG105" s="813"/>
      <c r="MGH105" s="813"/>
      <c r="MGI105" s="813"/>
      <c r="MGJ105" s="813"/>
      <c r="MGK105" s="813"/>
      <c r="MGL105" s="813"/>
      <c r="MGM105" s="813"/>
      <c r="MGN105" s="813"/>
      <c r="MGO105" s="813"/>
      <c r="MGP105" s="813"/>
      <c r="MGQ105" s="813"/>
      <c r="MGR105" s="813"/>
      <c r="MGS105" s="813"/>
      <c r="MGT105" s="813"/>
      <c r="MGU105" s="813"/>
      <c r="MGV105" s="813"/>
      <c r="MGW105" s="813"/>
      <c r="MGX105" s="813"/>
      <c r="MGY105" s="813"/>
      <c r="MGZ105" s="813"/>
      <c r="MHA105" s="813"/>
      <c r="MHB105" s="813"/>
      <c r="MHC105" s="813"/>
      <c r="MHD105" s="813"/>
      <c r="MHE105" s="813"/>
      <c r="MHF105" s="813"/>
      <c r="MHG105" s="813"/>
      <c r="MHH105" s="813"/>
      <c r="MHI105" s="813"/>
      <c r="MHJ105" s="813"/>
      <c r="MHK105" s="813"/>
      <c r="MHL105" s="813"/>
      <c r="MHM105" s="813"/>
      <c r="MHN105" s="813"/>
      <c r="MHO105" s="813"/>
      <c r="MHP105" s="813"/>
      <c r="MHQ105" s="813"/>
      <c r="MHR105" s="813"/>
      <c r="MHS105" s="813"/>
      <c r="MHT105" s="813"/>
      <c r="MHU105" s="813"/>
      <c r="MHV105" s="813"/>
      <c r="MHW105" s="813"/>
      <c r="MHX105" s="813"/>
      <c r="MHY105" s="813"/>
      <c r="MHZ105" s="813"/>
      <c r="MIA105" s="813"/>
      <c r="MIB105" s="813"/>
      <c r="MIC105" s="813"/>
      <c r="MID105" s="813"/>
      <c r="MIE105" s="813"/>
      <c r="MIF105" s="813"/>
      <c r="MIG105" s="813"/>
      <c r="MIH105" s="813"/>
      <c r="MII105" s="813"/>
      <c r="MIJ105" s="813"/>
      <c r="MIK105" s="813"/>
      <c r="MIL105" s="813"/>
      <c r="MIM105" s="813"/>
      <c r="MIN105" s="813"/>
      <c r="MIO105" s="813"/>
      <c r="MIP105" s="813"/>
      <c r="MIQ105" s="813"/>
      <c r="MIR105" s="813"/>
      <c r="MIS105" s="813"/>
      <c r="MIT105" s="813"/>
      <c r="MIU105" s="813"/>
      <c r="MIV105" s="813"/>
      <c r="MIW105" s="813"/>
      <c r="MIX105" s="813"/>
      <c r="MIY105" s="813"/>
      <c r="MIZ105" s="813"/>
      <c r="MJA105" s="813"/>
      <c r="MJB105" s="813"/>
      <c r="MJC105" s="813"/>
      <c r="MJD105" s="813"/>
      <c r="MJE105" s="813"/>
      <c r="MJF105" s="813"/>
      <c r="MJG105" s="813"/>
      <c r="MJH105" s="813"/>
      <c r="MJI105" s="813"/>
      <c r="MJJ105" s="813"/>
      <c r="MJK105" s="813"/>
      <c r="MJL105" s="813"/>
      <c r="MJM105" s="813"/>
      <c r="MJN105" s="813"/>
      <c r="MJO105" s="813"/>
      <c r="MJP105" s="813"/>
      <c r="MJQ105" s="813"/>
      <c r="MJR105" s="813"/>
      <c r="MJS105" s="813"/>
      <c r="MJT105" s="813"/>
      <c r="MJU105" s="813"/>
      <c r="MJV105" s="813"/>
      <c r="MJW105" s="813"/>
      <c r="MJX105" s="813"/>
      <c r="MJY105" s="813"/>
      <c r="MJZ105" s="813"/>
      <c r="MKA105" s="813"/>
      <c r="MKB105" s="813"/>
      <c r="MKC105" s="813"/>
      <c r="MKD105" s="813"/>
      <c r="MKE105" s="813"/>
      <c r="MKF105" s="813"/>
      <c r="MKG105" s="813"/>
      <c r="MKH105" s="813"/>
      <c r="MKI105" s="813"/>
      <c r="MKJ105" s="813"/>
      <c r="MKK105" s="813"/>
      <c r="MKL105" s="813"/>
      <c r="MKM105" s="813"/>
      <c r="MKN105" s="813"/>
      <c r="MKO105" s="813"/>
      <c r="MKP105" s="813"/>
      <c r="MKQ105" s="813"/>
      <c r="MKR105" s="813"/>
      <c r="MKS105" s="813"/>
      <c r="MKT105" s="813"/>
      <c r="MKU105" s="813"/>
      <c r="MKV105" s="813"/>
      <c r="MKW105" s="813"/>
      <c r="MKX105" s="813"/>
      <c r="MKY105" s="813"/>
      <c r="MKZ105" s="813"/>
      <c r="MLA105" s="813"/>
      <c r="MLB105" s="813"/>
      <c r="MLC105" s="813"/>
      <c r="MLD105" s="813"/>
      <c r="MLE105" s="813"/>
      <c r="MLF105" s="813"/>
      <c r="MLG105" s="813"/>
      <c r="MLH105" s="813"/>
      <c r="MLI105" s="813"/>
      <c r="MLJ105" s="813"/>
      <c r="MLK105" s="813"/>
      <c r="MLL105" s="813"/>
      <c r="MLM105" s="813"/>
      <c r="MLN105" s="813"/>
      <c r="MLO105" s="813"/>
      <c r="MLP105" s="813"/>
      <c r="MLQ105" s="813"/>
      <c r="MLR105" s="813"/>
      <c r="MLS105" s="813"/>
      <c r="MLT105" s="813"/>
      <c r="MLU105" s="813"/>
      <c r="MLV105" s="813"/>
      <c r="MLW105" s="813"/>
      <c r="MLX105" s="813"/>
      <c r="MLY105" s="813"/>
      <c r="MLZ105" s="813"/>
      <c r="MMA105" s="813"/>
      <c r="MMB105" s="813"/>
      <c r="MMC105" s="813"/>
      <c r="MMD105" s="813"/>
      <c r="MME105" s="813"/>
      <c r="MMF105" s="813"/>
      <c r="MMG105" s="813"/>
      <c r="MMH105" s="813"/>
      <c r="MMI105" s="813"/>
      <c r="MMJ105" s="813"/>
      <c r="MMK105" s="813"/>
      <c r="MML105" s="813"/>
      <c r="MMM105" s="813"/>
      <c r="MMN105" s="813"/>
      <c r="MMO105" s="813"/>
      <c r="MMP105" s="813"/>
      <c r="MMQ105" s="813"/>
      <c r="MMR105" s="813"/>
      <c r="MMS105" s="813"/>
      <c r="MMT105" s="813"/>
      <c r="MMU105" s="813"/>
      <c r="MMV105" s="813"/>
      <c r="MMW105" s="813"/>
      <c r="MMX105" s="813"/>
      <c r="MMY105" s="813"/>
      <c r="MMZ105" s="813"/>
      <c r="MNA105" s="813"/>
      <c r="MNB105" s="813"/>
      <c r="MNC105" s="813"/>
      <c r="MND105" s="813"/>
      <c r="MNE105" s="813"/>
      <c r="MNF105" s="813"/>
      <c r="MNG105" s="813"/>
      <c r="MNH105" s="813"/>
      <c r="MNI105" s="813"/>
      <c r="MNJ105" s="813"/>
      <c r="MNK105" s="813"/>
      <c r="MNL105" s="813"/>
      <c r="MNM105" s="813"/>
      <c r="MNN105" s="813"/>
      <c r="MNO105" s="813"/>
      <c r="MNP105" s="813"/>
      <c r="MNQ105" s="813"/>
      <c r="MNR105" s="813"/>
      <c r="MNS105" s="813"/>
      <c r="MNT105" s="813"/>
      <c r="MNU105" s="813"/>
      <c r="MNV105" s="813"/>
      <c r="MNW105" s="813"/>
      <c r="MNX105" s="813"/>
      <c r="MNY105" s="813"/>
      <c r="MNZ105" s="813"/>
      <c r="MOA105" s="813"/>
      <c r="MOB105" s="813"/>
      <c r="MOC105" s="813"/>
      <c r="MOD105" s="813"/>
      <c r="MOE105" s="813"/>
      <c r="MOF105" s="813"/>
      <c r="MOG105" s="813"/>
      <c r="MOH105" s="813"/>
      <c r="MOI105" s="813"/>
      <c r="MOJ105" s="813"/>
      <c r="MOK105" s="813"/>
      <c r="MOL105" s="813"/>
      <c r="MOM105" s="813"/>
      <c r="MON105" s="813"/>
      <c r="MOO105" s="813"/>
      <c r="MOP105" s="813"/>
      <c r="MOQ105" s="813"/>
      <c r="MOR105" s="813"/>
      <c r="MOS105" s="813"/>
      <c r="MOT105" s="813"/>
      <c r="MOU105" s="813"/>
      <c r="MOV105" s="813"/>
      <c r="MOW105" s="813"/>
      <c r="MOX105" s="813"/>
      <c r="MOY105" s="813"/>
      <c r="MOZ105" s="813"/>
      <c r="MPA105" s="813"/>
      <c r="MPB105" s="813"/>
      <c r="MPC105" s="813"/>
      <c r="MPD105" s="813"/>
      <c r="MPE105" s="813"/>
      <c r="MPF105" s="813"/>
      <c r="MPG105" s="813"/>
      <c r="MPH105" s="813"/>
      <c r="MPI105" s="813"/>
      <c r="MPJ105" s="813"/>
      <c r="MPK105" s="813"/>
      <c r="MPL105" s="813"/>
      <c r="MPM105" s="813"/>
      <c r="MPN105" s="813"/>
      <c r="MPO105" s="813"/>
      <c r="MPP105" s="813"/>
      <c r="MPQ105" s="813"/>
      <c r="MPR105" s="813"/>
      <c r="MPS105" s="813"/>
      <c r="MPT105" s="813"/>
      <c r="MPU105" s="813"/>
      <c r="MPV105" s="813"/>
      <c r="MPW105" s="813"/>
      <c r="MPX105" s="813"/>
      <c r="MPY105" s="813"/>
      <c r="MPZ105" s="813"/>
      <c r="MQA105" s="813"/>
      <c r="MQB105" s="813"/>
      <c r="MQC105" s="813"/>
      <c r="MQD105" s="813"/>
      <c r="MQE105" s="813"/>
      <c r="MQF105" s="813"/>
      <c r="MQG105" s="813"/>
      <c r="MQH105" s="813"/>
      <c r="MQI105" s="813"/>
      <c r="MQJ105" s="813"/>
      <c r="MQK105" s="813"/>
      <c r="MQL105" s="813"/>
      <c r="MQM105" s="813"/>
      <c r="MQN105" s="813"/>
      <c r="MQO105" s="813"/>
      <c r="MQP105" s="813"/>
      <c r="MQQ105" s="813"/>
      <c r="MQR105" s="813"/>
      <c r="MQS105" s="813"/>
      <c r="MQT105" s="813"/>
      <c r="MQU105" s="813"/>
      <c r="MQV105" s="813"/>
      <c r="MQW105" s="813"/>
      <c r="MQX105" s="813"/>
      <c r="MQY105" s="813"/>
      <c r="MQZ105" s="813"/>
      <c r="MRA105" s="813"/>
      <c r="MRB105" s="813"/>
      <c r="MRC105" s="813"/>
      <c r="MRD105" s="813"/>
      <c r="MRE105" s="813"/>
      <c r="MRF105" s="813"/>
      <c r="MRG105" s="813"/>
      <c r="MRH105" s="813"/>
      <c r="MRI105" s="813"/>
      <c r="MRJ105" s="813"/>
      <c r="MRK105" s="813"/>
      <c r="MRL105" s="813"/>
      <c r="MRM105" s="813"/>
      <c r="MRN105" s="813"/>
      <c r="MRO105" s="813"/>
      <c r="MRP105" s="813"/>
      <c r="MRQ105" s="813"/>
      <c r="MRR105" s="813"/>
      <c r="MRS105" s="813"/>
      <c r="MRT105" s="813"/>
      <c r="MRU105" s="813"/>
      <c r="MRV105" s="813"/>
      <c r="MRW105" s="813"/>
      <c r="MRX105" s="813"/>
      <c r="MRY105" s="813"/>
      <c r="MRZ105" s="813"/>
      <c r="MSA105" s="813"/>
      <c r="MSB105" s="813"/>
      <c r="MSC105" s="813"/>
      <c r="MSD105" s="813"/>
      <c r="MSE105" s="813"/>
      <c r="MSF105" s="813"/>
      <c r="MSG105" s="813"/>
      <c r="MSH105" s="813"/>
      <c r="MSI105" s="813"/>
      <c r="MSJ105" s="813"/>
      <c r="MSK105" s="813"/>
      <c r="MSL105" s="813"/>
      <c r="MSM105" s="813"/>
      <c r="MSN105" s="813"/>
      <c r="MSO105" s="813"/>
      <c r="MSP105" s="813"/>
      <c r="MSQ105" s="813"/>
      <c r="MSR105" s="813"/>
      <c r="MSS105" s="813"/>
      <c r="MST105" s="813"/>
      <c r="MSU105" s="813"/>
      <c r="MSV105" s="813"/>
      <c r="MSW105" s="813"/>
      <c r="MSX105" s="813"/>
      <c r="MSY105" s="813"/>
      <c r="MSZ105" s="813"/>
      <c r="MTA105" s="813"/>
      <c r="MTB105" s="813"/>
      <c r="MTC105" s="813"/>
      <c r="MTD105" s="813"/>
      <c r="MTE105" s="813"/>
      <c r="MTF105" s="813"/>
      <c r="MTG105" s="813"/>
      <c r="MTH105" s="813"/>
      <c r="MTI105" s="813"/>
      <c r="MTJ105" s="813"/>
      <c r="MTK105" s="813"/>
      <c r="MTL105" s="813"/>
      <c r="MTM105" s="813"/>
      <c r="MTN105" s="813"/>
      <c r="MTO105" s="813"/>
      <c r="MTP105" s="813"/>
      <c r="MTQ105" s="813"/>
      <c r="MTR105" s="813"/>
      <c r="MTS105" s="813"/>
      <c r="MTT105" s="813"/>
      <c r="MTU105" s="813"/>
      <c r="MTV105" s="813"/>
      <c r="MTW105" s="813"/>
      <c r="MTX105" s="813"/>
      <c r="MTY105" s="813"/>
      <c r="MTZ105" s="813"/>
      <c r="MUA105" s="813"/>
      <c r="MUB105" s="813"/>
      <c r="MUC105" s="813"/>
      <c r="MUD105" s="813"/>
      <c r="MUE105" s="813"/>
      <c r="MUF105" s="813"/>
      <c r="MUG105" s="813"/>
      <c r="MUH105" s="813"/>
      <c r="MUI105" s="813"/>
      <c r="MUJ105" s="813"/>
      <c r="MUK105" s="813"/>
      <c r="MUL105" s="813"/>
      <c r="MUM105" s="813"/>
      <c r="MUN105" s="813"/>
      <c r="MUO105" s="813"/>
      <c r="MUP105" s="813"/>
      <c r="MUQ105" s="813"/>
      <c r="MUR105" s="813"/>
      <c r="MUS105" s="813"/>
      <c r="MUT105" s="813"/>
      <c r="MUU105" s="813"/>
      <c r="MUV105" s="813"/>
      <c r="MUW105" s="813"/>
      <c r="MUX105" s="813"/>
      <c r="MUY105" s="813"/>
      <c r="MUZ105" s="813"/>
      <c r="MVA105" s="813"/>
      <c r="MVB105" s="813"/>
      <c r="MVC105" s="813"/>
      <c r="MVD105" s="813"/>
      <c r="MVE105" s="813"/>
      <c r="MVF105" s="813"/>
      <c r="MVG105" s="813"/>
      <c r="MVH105" s="813"/>
      <c r="MVI105" s="813"/>
      <c r="MVJ105" s="813"/>
      <c r="MVK105" s="813"/>
      <c r="MVL105" s="813"/>
      <c r="MVM105" s="813"/>
      <c r="MVN105" s="813"/>
      <c r="MVO105" s="813"/>
      <c r="MVP105" s="813"/>
      <c r="MVQ105" s="813"/>
      <c r="MVR105" s="813"/>
      <c r="MVS105" s="813"/>
      <c r="MVT105" s="813"/>
      <c r="MVU105" s="813"/>
      <c r="MVV105" s="813"/>
      <c r="MVW105" s="813"/>
      <c r="MVX105" s="813"/>
      <c r="MVY105" s="813"/>
      <c r="MVZ105" s="813"/>
      <c r="MWA105" s="813"/>
      <c r="MWB105" s="813"/>
      <c r="MWC105" s="813"/>
      <c r="MWD105" s="813"/>
      <c r="MWE105" s="813"/>
      <c r="MWF105" s="813"/>
      <c r="MWG105" s="813"/>
      <c r="MWH105" s="813"/>
      <c r="MWI105" s="813"/>
      <c r="MWJ105" s="813"/>
      <c r="MWK105" s="813"/>
      <c r="MWL105" s="813"/>
      <c r="MWM105" s="813"/>
      <c r="MWN105" s="813"/>
      <c r="MWO105" s="813"/>
      <c r="MWP105" s="813"/>
      <c r="MWQ105" s="813"/>
      <c r="MWR105" s="813"/>
      <c r="MWS105" s="813"/>
      <c r="MWT105" s="813"/>
      <c r="MWU105" s="813"/>
      <c r="MWV105" s="813"/>
      <c r="MWW105" s="813"/>
      <c r="MWX105" s="813"/>
      <c r="MWY105" s="813"/>
      <c r="MWZ105" s="813"/>
      <c r="MXA105" s="813"/>
      <c r="MXB105" s="813"/>
      <c r="MXC105" s="813"/>
      <c r="MXD105" s="813"/>
      <c r="MXE105" s="813"/>
      <c r="MXF105" s="813"/>
      <c r="MXG105" s="813"/>
      <c r="MXH105" s="813"/>
      <c r="MXI105" s="813"/>
      <c r="MXJ105" s="813"/>
      <c r="MXK105" s="813"/>
      <c r="MXL105" s="813"/>
      <c r="MXM105" s="813"/>
      <c r="MXN105" s="813"/>
      <c r="MXO105" s="813"/>
      <c r="MXP105" s="813"/>
      <c r="MXQ105" s="813"/>
      <c r="MXR105" s="813"/>
      <c r="MXS105" s="813"/>
      <c r="MXT105" s="813"/>
      <c r="MXU105" s="813"/>
      <c r="MXV105" s="813"/>
      <c r="MXW105" s="813"/>
      <c r="MXX105" s="813"/>
      <c r="MXY105" s="813"/>
      <c r="MXZ105" s="813"/>
      <c r="MYA105" s="813"/>
      <c r="MYB105" s="813"/>
      <c r="MYC105" s="813"/>
      <c r="MYD105" s="813"/>
      <c r="MYE105" s="813"/>
      <c r="MYF105" s="813"/>
      <c r="MYG105" s="813"/>
      <c r="MYH105" s="813"/>
      <c r="MYI105" s="813"/>
      <c r="MYJ105" s="813"/>
      <c r="MYK105" s="813"/>
      <c r="MYL105" s="813"/>
      <c r="MYM105" s="813"/>
      <c r="MYN105" s="813"/>
      <c r="MYO105" s="813"/>
      <c r="MYP105" s="813"/>
      <c r="MYQ105" s="813"/>
      <c r="MYR105" s="813"/>
      <c r="MYS105" s="813"/>
      <c r="MYT105" s="813"/>
      <c r="MYU105" s="813"/>
      <c r="MYV105" s="813"/>
      <c r="MYW105" s="813"/>
      <c r="MYX105" s="813"/>
      <c r="MYY105" s="813"/>
      <c r="MYZ105" s="813"/>
      <c r="MZA105" s="813"/>
      <c r="MZB105" s="813"/>
      <c r="MZC105" s="813"/>
      <c r="MZD105" s="813"/>
      <c r="MZE105" s="813"/>
      <c r="MZF105" s="813"/>
      <c r="MZG105" s="813"/>
      <c r="MZH105" s="813"/>
      <c r="MZI105" s="813"/>
      <c r="MZJ105" s="813"/>
      <c r="MZK105" s="813"/>
      <c r="MZL105" s="813"/>
      <c r="MZM105" s="813"/>
      <c r="MZN105" s="813"/>
      <c r="MZO105" s="813"/>
      <c r="MZP105" s="813"/>
      <c r="MZQ105" s="813"/>
      <c r="MZR105" s="813"/>
      <c r="MZS105" s="813"/>
      <c r="MZT105" s="813"/>
      <c r="MZU105" s="813"/>
      <c r="MZV105" s="813"/>
      <c r="MZW105" s="813"/>
      <c r="MZX105" s="813"/>
      <c r="MZY105" s="813"/>
      <c r="MZZ105" s="813"/>
      <c r="NAA105" s="813"/>
      <c r="NAB105" s="813"/>
      <c r="NAC105" s="813"/>
      <c r="NAD105" s="813"/>
      <c r="NAE105" s="813"/>
      <c r="NAF105" s="813"/>
      <c r="NAG105" s="813"/>
      <c r="NAH105" s="813"/>
      <c r="NAI105" s="813"/>
      <c r="NAJ105" s="813"/>
      <c r="NAK105" s="813"/>
      <c r="NAL105" s="813"/>
      <c r="NAM105" s="813"/>
      <c r="NAN105" s="813"/>
      <c r="NAO105" s="813"/>
      <c r="NAP105" s="813"/>
      <c r="NAQ105" s="813"/>
      <c r="NAR105" s="813"/>
      <c r="NAS105" s="813"/>
      <c r="NAT105" s="813"/>
      <c r="NAU105" s="813"/>
      <c r="NAV105" s="813"/>
      <c r="NAW105" s="813"/>
      <c r="NAX105" s="813"/>
      <c r="NAY105" s="813"/>
      <c r="NAZ105" s="813"/>
      <c r="NBA105" s="813"/>
      <c r="NBB105" s="813"/>
      <c r="NBC105" s="813"/>
      <c r="NBD105" s="813"/>
      <c r="NBE105" s="813"/>
      <c r="NBF105" s="813"/>
      <c r="NBG105" s="813"/>
      <c r="NBH105" s="813"/>
      <c r="NBI105" s="813"/>
      <c r="NBJ105" s="813"/>
      <c r="NBK105" s="813"/>
      <c r="NBL105" s="813"/>
      <c r="NBM105" s="813"/>
      <c r="NBN105" s="813"/>
      <c r="NBO105" s="813"/>
      <c r="NBP105" s="813"/>
      <c r="NBQ105" s="813"/>
      <c r="NBR105" s="813"/>
      <c r="NBS105" s="813"/>
      <c r="NBT105" s="813"/>
      <c r="NBU105" s="813"/>
      <c r="NBV105" s="813"/>
      <c r="NBW105" s="813"/>
      <c r="NBX105" s="813"/>
      <c r="NBY105" s="813"/>
      <c r="NBZ105" s="813"/>
      <c r="NCA105" s="813"/>
      <c r="NCB105" s="813"/>
      <c r="NCC105" s="813"/>
      <c r="NCD105" s="813"/>
      <c r="NCE105" s="813"/>
      <c r="NCF105" s="813"/>
      <c r="NCG105" s="813"/>
      <c r="NCH105" s="813"/>
      <c r="NCI105" s="813"/>
      <c r="NCJ105" s="813"/>
      <c r="NCK105" s="813"/>
      <c r="NCL105" s="813"/>
      <c r="NCM105" s="813"/>
      <c r="NCN105" s="813"/>
      <c r="NCO105" s="813"/>
      <c r="NCP105" s="813"/>
      <c r="NCQ105" s="813"/>
      <c r="NCR105" s="813"/>
      <c r="NCS105" s="813"/>
      <c r="NCT105" s="813"/>
      <c r="NCU105" s="813"/>
      <c r="NCV105" s="813"/>
      <c r="NCW105" s="813"/>
      <c r="NCX105" s="813"/>
      <c r="NCY105" s="813"/>
      <c r="NCZ105" s="813"/>
      <c r="NDA105" s="813"/>
      <c r="NDB105" s="813"/>
      <c r="NDC105" s="813"/>
      <c r="NDD105" s="813"/>
      <c r="NDE105" s="813"/>
      <c r="NDF105" s="813"/>
      <c r="NDG105" s="813"/>
      <c r="NDH105" s="813"/>
      <c r="NDI105" s="813"/>
      <c r="NDJ105" s="813"/>
      <c r="NDK105" s="813"/>
      <c r="NDL105" s="813"/>
      <c r="NDM105" s="813"/>
      <c r="NDN105" s="813"/>
      <c r="NDO105" s="813"/>
      <c r="NDP105" s="813"/>
      <c r="NDQ105" s="813"/>
      <c r="NDR105" s="813"/>
      <c r="NDS105" s="813"/>
      <c r="NDT105" s="813"/>
      <c r="NDU105" s="813"/>
      <c r="NDV105" s="813"/>
      <c r="NDW105" s="813"/>
      <c r="NDX105" s="813"/>
      <c r="NDY105" s="813"/>
      <c r="NDZ105" s="813"/>
      <c r="NEA105" s="813"/>
      <c r="NEB105" s="813"/>
      <c r="NEC105" s="813"/>
      <c r="NED105" s="813"/>
      <c r="NEE105" s="813"/>
      <c r="NEF105" s="813"/>
      <c r="NEG105" s="813"/>
      <c r="NEH105" s="813"/>
      <c r="NEI105" s="813"/>
      <c r="NEJ105" s="813"/>
      <c r="NEK105" s="813"/>
      <c r="NEL105" s="813"/>
      <c r="NEM105" s="813"/>
      <c r="NEN105" s="813"/>
      <c r="NEO105" s="813"/>
      <c r="NEP105" s="813"/>
      <c r="NEQ105" s="813"/>
      <c r="NER105" s="813"/>
      <c r="NES105" s="813"/>
      <c r="NET105" s="813"/>
      <c r="NEU105" s="813"/>
      <c r="NEV105" s="813"/>
      <c r="NEW105" s="813"/>
      <c r="NEX105" s="813"/>
      <c r="NEY105" s="813"/>
      <c r="NEZ105" s="813"/>
      <c r="NFA105" s="813"/>
      <c r="NFB105" s="813"/>
      <c r="NFC105" s="813"/>
      <c r="NFD105" s="813"/>
      <c r="NFE105" s="813"/>
      <c r="NFF105" s="813"/>
      <c r="NFG105" s="813"/>
      <c r="NFH105" s="813"/>
      <c r="NFI105" s="813"/>
      <c r="NFJ105" s="813"/>
      <c r="NFK105" s="813"/>
      <c r="NFL105" s="813"/>
      <c r="NFM105" s="813"/>
      <c r="NFN105" s="813"/>
      <c r="NFO105" s="813"/>
      <c r="NFP105" s="813"/>
      <c r="NFQ105" s="813"/>
      <c r="NFR105" s="813"/>
      <c r="NFS105" s="813"/>
      <c r="NFT105" s="813"/>
      <c r="NFU105" s="813"/>
      <c r="NFV105" s="813"/>
      <c r="NFW105" s="813"/>
      <c r="NFX105" s="813"/>
      <c r="NFY105" s="813"/>
      <c r="NFZ105" s="813"/>
      <c r="NGA105" s="813"/>
      <c r="NGB105" s="813"/>
      <c r="NGC105" s="813"/>
      <c r="NGD105" s="813"/>
      <c r="NGE105" s="813"/>
      <c r="NGF105" s="813"/>
      <c r="NGG105" s="813"/>
      <c r="NGH105" s="813"/>
      <c r="NGI105" s="813"/>
      <c r="NGJ105" s="813"/>
      <c r="NGK105" s="813"/>
      <c r="NGL105" s="813"/>
      <c r="NGM105" s="813"/>
      <c r="NGN105" s="813"/>
      <c r="NGO105" s="813"/>
      <c r="NGP105" s="813"/>
      <c r="NGQ105" s="813"/>
      <c r="NGR105" s="813"/>
      <c r="NGS105" s="813"/>
      <c r="NGT105" s="813"/>
      <c r="NGU105" s="813"/>
      <c r="NGV105" s="813"/>
      <c r="NGW105" s="813"/>
      <c r="NGX105" s="813"/>
      <c r="NGY105" s="813"/>
      <c r="NGZ105" s="813"/>
      <c r="NHA105" s="813"/>
      <c r="NHB105" s="813"/>
      <c r="NHC105" s="813"/>
      <c r="NHD105" s="813"/>
      <c r="NHE105" s="813"/>
      <c r="NHF105" s="813"/>
      <c r="NHG105" s="813"/>
      <c r="NHH105" s="813"/>
      <c r="NHI105" s="813"/>
      <c r="NHJ105" s="813"/>
      <c r="NHK105" s="813"/>
      <c r="NHL105" s="813"/>
      <c r="NHM105" s="813"/>
      <c r="NHN105" s="813"/>
      <c r="NHO105" s="813"/>
      <c r="NHP105" s="813"/>
      <c r="NHQ105" s="813"/>
      <c r="NHR105" s="813"/>
      <c r="NHS105" s="813"/>
      <c r="NHT105" s="813"/>
      <c r="NHU105" s="813"/>
      <c r="NHV105" s="813"/>
      <c r="NHW105" s="813"/>
      <c r="NHX105" s="813"/>
      <c r="NHY105" s="813"/>
      <c r="NHZ105" s="813"/>
      <c r="NIA105" s="813"/>
      <c r="NIB105" s="813"/>
      <c r="NIC105" s="813"/>
      <c r="NID105" s="813"/>
      <c r="NIE105" s="813"/>
      <c r="NIF105" s="813"/>
      <c r="NIG105" s="813"/>
      <c r="NIH105" s="813"/>
      <c r="NII105" s="813"/>
      <c r="NIJ105" s="813"/>
      <c r="NIK105" s="813"/>
      <c r="NIL105" s="813"/>
      <c r="NIM105" s="813"/>
      <c r="NIN105" s="813"/>
      <c r="NIO105" s="813"/>
      <c r="NIP105" s="813"/>
      <c r="NIQ105" s="813"/>
      <c r="NIR105" s="813"/>
      <c r="NIS105" s="813"/>
      <c r="NIT105" s="813"/>
      <c r="NIU105" s="813"/>
      <c r="NIV105" s="813"/>
      <c r="NIW105" s="813"/>
      <c r="NIX105" s="813"/>
      <c r="NIY105" s="813"/>
      <c r="NIZ105" s="813"/>
      <c r="NJA105" s="813"/>
      <c r="NJB105" s="813"/>
      <c r="NJC105" s="813"/>
      <c r="NJD105" s="813"/>
      <c r="NJE105" s="813"/>
      <c r="NJF105" s="813"/>
      <c r="NJG105" s="813"/>
      <c r="NJH105" s="813"/>
      <c r="NJI105" s="813"/>
      <c r="NJJ105" s="813"/>
      <c r="NJK105" s="813"/>
      <c r="NJL105" s="813"/>
      <c r="NJM105" s="813"/>
      <c r="NJN105" s="813"/>
      <c r="NJO105" s="813"/>
      <c r="NJP105" s="813"/>
      <c r="NJQ105" s="813"/>
      <c r="NJR105" s="813"/>
      <c r="NJS105" s="813"/>
      <c r="NJT105" s="813"/>
      <c r="NJU105" s="813"/>
      <c r="NJV105" s="813"/>
      <c r="NJW105" s="813"/>
      <c r="NJX105" s="813"/>
      <c r="NJY105" s="813"/>
      <c r="NJZ105" s="813"/>
      <c r="NKA105" s="813"/>
      <c r="NKB105" s="813"/>
      <c r="NKC105" s="813"/>
      <c r="NKD105" s="813"/>
      <c r="NKE105" s="813"/>
      <c r="NKF105" s="813"/>
      <c r="NKG105" s="813"/>
      <c r="NKH105" s="813"/>
      <c r="NKI105" s="813"/>
      <c r="NKJ105" s="813"/>
      <c r="NKK105" s="813"/>
      <c r="NKL105" s="813"/>
      <c r="NKM105" s="813"/>
      <c r="NKN105" s="813"/>
      <c r="NKO105" s="813"/>
      <c r="NKP105" s="813"/>
      <c r="NKQ105" s="813"/>
      <c r="NKR105" s="813"/>
      <c r="NKS105" s="813"/>
      <c r="NKT105" s="813"/>
      <c r="NKU105" s="813"/>
      <c r="NKV105" s="813"/>
      <c r="NKW105" s="813"/>
      <c r="NKX105" s="813"/>
      <c r="NKY105" s="813"/>
      <c r="NKZ105" s="813"/>
      <c r="NLA105" s="813"/>
      <c r="NLB105" s="813"/>
      <c r="NLC105" s="813"/>
      <c r="NLD105" s="813"/>
      <c r="NLE105" s="813"/>
      <c r="NLF105" s="813"/>
      <c r="NLG105" s="813"/>
      <c r="NLH105" s="813"/>
      <c r="NLI105" s="813"/>
      <c r="NLJ105" s="813"/>
      <c r="NLK105" s="813"/>
      <c r="NLL105" s="813"/>
      <c r="NLM105" s="813"/>
      <c r="NLN105" s="813"/>
      <c r="NLO105" s="813"/>
      <c r="NLP105" s="813"/>
      <c r="NLQ105" s="813"/>
      <c r="NLR105" s="813"/>
      <c r="NLS105" s="813"/>
      <c r="NLT105" s="813"/>
      <c r="NLU105" s="813"/>
      <c r="NLV105" s="813"/>
      <c r="NLW105" s="813"/>
      <c r="NLX105" s="813"/>
      <c r="NLY105" s="813"/>
      <c r="NLZ105" s="813"/>
      <c r="NMA105" s="813"/>
      <c r="NMB105" s="813"/>
      <c r="NMC105" s="813"/>
      <c r="NMD105" s="813"/>
      <c r="NME105" s="813"/>
      <c r="NMF105" s="813"/>
      <c r="NMG105" s="813"/>
      <c r="NMH105" s="813"/>
      <c r="NMI105" s="813"/>
      <c r="NMJ105" s="813"/>
      <c r="NMK105" s="813"/>
      <c r="NML105" s="813"/>
      <c r="NMM105" s="813"/>
      <c r="NMN105" s="813"/>
      <c r="NMO105" s="813"/>
      <c r="NMP105" s="813"/>
      <c r="NMQ105" s="813"/>
      <c r="NMR105" s="813"/>
      <c r="NMS105" s="813"/>
      <c r="NMT105" s="813"/>
      <c r="NMU105" s="813"/>
      <c r="NMV105" s="813"/>
      <c r="NMW105" s="813"/>
      <c r="NMX105" s="813"/>
      <c r="NMY105" s="813"/>
      <c r="NMZ105" s="813"/>
      <c r="NNA105" s="813"/>
      <c r="NNB105" s="813"/>
      <c r="NNC105" s="813"/>
      <c r="NND105" s="813"/>
      <c r="NNE105" s="813"/>
      <c r="NNF105" s="813"/>
      <c r="NNG105" s="813"/>
      <c r="NNH105" s="813"/>
      <c r="NNI105" s="813"/>
      <c r="NNJ105" s="813"/>
      <c r="NNK105" s="813"/>
      <c r="NNL105" s="813"/>
      <c r="NNM105" s="813"/>
      <c r="NNN105" s="813"/>
      <c r="NNO105" s="813"/>
      <c r="NNP105" s="813"/>
      <c r="NNQ105" s="813"/>
      <c r="NNR105" s="813"/>
      <c r="NNS105" s="813"/>
      <c r="NNT105" s="813"/>
      <c r="NNU105" s="813"/>
      <c r="NNV105" s="813"/>
      <c r="NNW105" s="813"/>
      <c r="NNX105" s="813"/>
      <c r="NNY105" s="813"/>
      <c r="NNZ105" s="813"/>
      <c r="NOA105" s="813"/>
      <c r="NOB105" s="813"/>
      <c r="NOC105" s="813"/>
      <c r="NOD105" s="813"/>
      <c r="NOE105" s="813"/>
      <c r="NOF105" s="813"/>
      <c r="NOG105" s="813"/>
      <c r="NOH105" s="813"/>
      <c r="NOI105" s="813"/>
      <c r="NOJ105" s="813"/>
      <c r="NOK105" s="813"/>
      <c r="NOL105" s="813"/>
      <c r="NOM105" s="813"/>
      <c r="NON105" s="813"/>
      <c r="NOO105" s="813"/>
      <c r="NOP105" s="813"/>
      <c r="NOQ105" s="813"/>
      <c r="NOR105" s="813"/>
      <c r="NOS105" s="813"/>
      <c r="NOT105" s="813"/>
      <c r="NOU105" s="813"/>
      <c r="NOV105" s="813"/>
      <c r="NOW105" s="813"/>
      <c r="NOX105" s="813"/>
      <c r="NOY105" s="813"/>
      <c r="NOZ105" s="813"/>
      <c r="NPA105" s="813"/>
      <c r="NPB105" s="813"/>
      <c r="NPC105" s="813"/>
      <c r="NPD105" s="813"/>
      <c r="NPE105" s="813"/>
      <c r="NPF105" s="813"/>
      <c r="NPG105" s="813"/>
      <c r="NPH105" s="813"/>
      <c r="NPI105" s="813"/>
      <c r="NPJ105" s="813"/>
      <c r="NPK105" s="813"/>
      <c r="NPL105" s="813"/>
      <c r="NPM105" s="813"/>
      <c r="NPN105" s="813"/>
      <c r="NPO105" s="813"/>
      <c r="NPP105" s="813"/>
      <c r="NPQ105" s="813"/>
      <c r="NPR105" s="813"/>
      <c r="NPS105" s="813"/>
      <c r="NPT105" s="813"/>
      <c r="NPU105" s="813"/>
      <c r="NPV105" s="813"/>
      <c r="NPW105" s="813"/>
      <c r="NPX105" s="813"/>
      <c r="NPY105" s="813"/>
      <c r="NPZ105" s="813"/>
      <c r="NQA105" s="813"/>
      <c r="NQB105" s="813"/>
      <c r="NQC105" s="813"/>
      <c r="NQD105" s="813"/>
      <c r="NQE105" s="813"/>
      <c r="NQF105" s="813"/>
      <c r="NQG105" s="813"/>
      <c r="NQH105" s="813"/>
      <c r="NQI105" s="813"/>
      <c r="NQJ105" s="813"/>
      <c r="NQK105" s="813"/>
      <c r="NQL105" s="813"/>
      <c r="NQM105" s="813"/>
      <c r="NQN105" s="813"/>
      <c r="NQO105" s="813"/>
      <c r="NQP105" s="813"/>
      <c r="NQQ105" s="813"/>
      <c r="NQR105" s="813"/>
      <c r="NQS105" s="813"/>
      <c r="NQT105" s="813"/>
      <c r="NQU105" s="813"/>
      <c r="NQV105" s="813"/>
      <c r="NQW105" s="813"/>
      <c r="NQX105" s="813"/>
      <c r="NQY105" s="813"/>
      <c r="NQZ105" s="813"/>
      <c r="NRA105" s="813"/>
      <c r="NRB105" s="813"/>
      <c r="NRC105" s="813"/>
      <c r="NRD105" s="813"/>
      <c r="NRE105" s="813"/>
      <c r="NRF105" s="813"/>
      <c r="NRG105" s="813"/>
      <c r="NRH105" s="813"/>
      <c r="NRI105" s="813"/>
      <c r="NRJ105" s="813"/>
      <c r="NRK105" s="813"/>
      <c r="NRL105" s="813"/>
      <c r="NRM105" s="813"/>
      <c r="NRN105" s="813"/>
      <c r="NRO105" s="813"/>
      <c r="NRP105" s="813"/>
      <c r="NRQ105" s="813"/>
      <c r="NRR105" s="813"/>
      <c r="NRS105" s="813"/>
      <c r="NRT105" s="813"/>
      <c r="NRU105" s="813"/>
      <c r="NRV105" s="813"/>
      <c r="NRW105" s="813"/>
      <c r="NRX105" s="813"/>
      <c r="NRY105" s="813"/>
      <c r="NRZ105" s="813"/>
      <c r="NSA105" s="813"/>
      <c r="NSB105" s="813"/>
      <c r="NSC105" s="813"/>
      <c r="NSD105" s="813"/>
      <c r="NSE105" s="813"/>
      <c r="NSF105" s="813"/>
      <c r="NSG105" s="813"/>
      <c r="NSH105" s="813"/>
      <c r="NSI105" s="813"/>
      <c r="NSJ105" s="813"/>
      <c r="NSK105" s="813"/>
      <c r="NSL105" s="813"/>
      <c r="NSM105" s="813"/>
      <c r="NSN105" s="813"/>
      <c r="NSO105" s="813"/>
      <c r="NSP105" s="813"/>
      <c r="NSQ105" s="813"/>
      <c r="NSR105" s="813"/>
      <c r="NSS105" s="813"/>
      <c r="NST105" s="813"/>
      <c r="NSU105" s="813"/>
      <c r="NSV105" s="813"/>
      <c r="NSW105" s="813"/>
      <c r="NSX105" s="813"/>
      <c r="NSY105" s="813"/>
      <c r="NSZ105" s="813"/>
      <c r="NTA105" s="813"/>
      <c r="NTB105" s="813"/>
      <c r="NTC105" s="813"/>
      <c r="NTD105" s="813"/>
      <c r="NTE105" s="813"/>
      <c r="NTF105" s="813"/>
      <c r="NTG105" s="813"/>
      <c r="NTH105" s="813"/>
      <c r="NTI105" s="813"/>
      <c r="NTJ105" s="813"/>
      <c r="NTK105" s="813"/>
      <c r="NTL105" s="813"/>
      <c r="NTM105" s="813"/>
      <c r="NTN105" s="813"/>
      <c r="NTO105" s="813"/>
      <c r="NTP105" s="813"/>
      <c r="NTQ105" s="813"/>
      <c r="NTR105" s="813"/>
      <c r="NTS105" s="813"/>
      <c r="NTT105" s="813"/>
      <c r="NTU105" s="813"/>
      <c r="NTV105" s="813"/>
      <c r="NTW105" s="813"/>
      <c r="NTX105" s="813"/>
      <c r="NTY105" s="813"/>
      <c r="NTZ105" s="813"/>
      <c r="NUA105" s="813"/>
      <c r="NUB105" s="813"/>
      <c r="NUC105" s="813"/>
      <c r="NUD105" s="813"/>
      <c r="NUE105" s="813"/>
      <c r="NUF105" s="813"/>
      <c r="NUG105" s="813"/>
      <c r="NUH105" s="813"/>
      <c r="NUI105" s="813"/>
      <c r="NUJ105" s="813"/>
      <c r="NUK105" s="813"/>
      <c r="NUL105" s="813"/>
      <c r="NUM105" s="813"/>
      <c r="NUN105" s="813"/>
      <c r="NUO105" s="813"/>
      <c r="NUP105" s="813"/>
      <c r="NUQ105" s="813"/>
      <c r="NUR105" s="813"/>
      <c r="NUS105" s="813"/>
      <c r="NUT105" s="813"/>
      <c r="NUU105" s="813"/>
      <c r="NUV105" s="813"/>
      <c r="NUW105" s="813"/>
      <c r="NUX105" s="813"/>
      <c r="NUY105" s="813"/>
      <c r="NUZ105" s="813"/>
      <c r="NVA105" s="813"/>
      <c r="NVB105" s="813"/>
      <c r="NVC105" s="813"/>
      <c r="NVD105" s="813"/>
      <c r="NVE105" s="813"/>
      <c r="NVF105" s="813"/>
      <c r="NVG105" s="813"/>
      <c r="NVH105" s="813"/>
      <c r="NVI105" s="813"/>
      <c r="NVJ105" s="813"/>
      <c r="NVK105" s="813"/>
      <c r="NVL105" s="813"/>
      <c r="NVM105" s="813"/>
      <c r="NVN105" s="813"/>
      <c r="NVO105" s="813"/>
      <c r="NVP105" s="813"/>
      <c r="NVQ105" s="813"/>
      <c r="NVR105" s="813"/>
      <c r="NVS105" s="813"/>
      <c r="NVT105" s="813"/>
      <c r="NVU105" s="813"/>
      <c r="NVV105" s="813"/>
      <c r="NVW105" s="813"/>
      <c r="NVX105" s="813"/>
      <c r="NVY105" s="813"/>
      <c r="NVZ105" s="813"/>
      <c r="NWA105" s="813"/>
      <c r="NWB105" s="813"/>
      <c r="NWC105" s="813"/>
      <c r="NWD105" s="813"/>
      <c r="NWE105" s="813"/>
      <c r="NWF105" s="813"/>
      <c r="NWG105" s="813"/>
      <c r="NWH105" s="813"/>
      <c r="NWI105" s="813"/>
      <c r="NWJ105" s="813"/>
      <c r="NWK105" s="813"/>
      <c r="NWL105" s="813"/>
      <c r="NWM105" s="813"/>
      <c r="NWN105" s="813"/>
      <c r="NWO105" s="813"/>
      <c r="NWP105" s="813"/>
      <c r="NWQ105" s="813"/>
      <c r="NWR105" s="813"/>
      <c r="NWS105" s="813"/>
      <c r="NWT105" s="813"/>
      <c r="NWU105" s="813"/>
      <c r="NWV105" s="813"/>
      <c r="NWW105" s="813"/>
      <c r="NWX105" s="813"/>
      <c r="NWY105" s="813"/>
      <c r="NWZ105" s="813"/>
      <c r="NXA105" s="813"/>
      <c r="NXB105" s="813"/>
      <c r="NXC105" s="813"/>
      <c r="NXD105" s="813"/>
      <c r="NXE105" s="813"/>
      <c r="NXF105" s="813"/>
      <c r="NXG105" s="813"/>
      <c r="NXH105" s="813"/>
      <c r="NXI105" s="813"/>
      <c r="NXJ105" s="813"/>
      <c r="NXK105" s="813"/>
      <c r="NXL105" s="813"/>
      <c r="NXM105" s="813"/>
      <c r="NXN105" s="813"/>
      <c r="NXO105" s="813"/>
      <c r="NXP105" s="813"/>
      <c r="NXQ105" s="813"/>
      <c r="NXR105" s="813"/>
      <c r="NXS105" s="813"/>
      <c r="NXT105" s="813"/>
      <c r="NXU105" s="813"/>
      <c r="NXV105" s="813"/>
      <c r="NXW105" s="813"/>
      <c r="NXX105" s="813"/>
      <c r="NXY105" s="813"/>
      <c r="NXZ105" s="813"/>
      <c r="NYA105" s="813"/>
      <c r="NYB105" s="813"/>
      <c r="NYC105" s="813"/>
      <c r="NYD105" s="813"/>
      <c r="NYE105" s="813"/>
      <c r="NYF105" s="813"/>
      <c r="NYG105" s="813"/>
      <c r="NYH105" s="813"/>
      <c r="NYI105" s="813"/>
      <c r="NYJ105" s="813"/>
      <c r="NYK105" s="813"/>
      <c r="NYL105" s="813"/>
      <c r="NYM105" s="813"/>
      <c r="NYN105" s="813"/>
      <c r="NYO105" s="813"/>
      <c r="NYP105" s="813"/>
      <c r="NYQ105" s="813"/>
      <c r="NYR105" s="813"/>
      <c r="NYS105" s="813"/>
      <c r="NYT105" s="813"/>
      <c r="NYU105" s="813"/>
      <c r="NYV105" s="813"/>
      <c r="NYW105" s="813"/>
      <c r="NYX105" s="813"/>
      <c r="NYY105" s="813"/>
      <c r="NYZ105" s="813"/>
      <c r="NZA105" s="813"/>
      <c r="NZB105" s="813"/>
      <c r="NZC105" s="813"/>
      <c r="NZD105" s="813"/>
      <c r="NZE105" s="813"/>
      <c r="NZF105" s="813"/>
      <c r="NZG105" s="813"/>
      <c r="NZH105" s="813"/>
      <c r="NZI105" s="813"/>
      <c r="NZJ105" s="813"/>
      <c r="NZK105" s="813"/>
      <c r="NZL105" s="813"/>
      <c r="NZM105" s="813"/>
      <c r="NZN105" s="813"/>
      <c r="NZO105" s="813"/>
      <c r="NZP105" s="813"/>
      <c r="NZQ105" s="813"/>
      <c r="NZR105" s="813"/>
      <c r="NZS105" s="813"/>
      <c r="NZT105" s="813"/>
      <c r="NZU105" s="813"/>
      <c r="NZV105" s="813"/>
      <c r="NZW105" s="813"/>
      <c r="NZX105" s="813"/>
      <c r="NZY105" s="813"/>
      <c r="NZZ105" s="813"/>
      <c r="OAA105" s="813"/>
      <c r="OAB105" s="813"/>
      <c r="OAC105" s="813"/>
      <c r="OAD105" s="813"/>
      <c r="OAE105" s="813"/>
      <c r="OAF105" s="813"/>
      <c r="OAG105" s="813"/>
      <c r="OAH105" s="813"/>
      <c r="OAI105" s="813"/>
      <c r="OAJ105" s="813"/>
      <c r="OAK105" s="813"/>
      <c r="OAL105" s="813"/>
      <c r="OAM105" s="813"/>
      <c r="OAN105" s="813"/>
      <c r="OAO105" s="813"/>
      <c r="OAP105" s="813"/>
      <c r="OAQ105" s="813"/>
      <c r="OAR105" s="813"/>
      <c r="OAS105" s="813"/>
      <c r="OAT105" s="813"/>
      <c r="OAU105" s="813"/>
      <c r="OAV105" s="813"/>
      <c r="OAW105" s="813"/>
      <c r="OAX105" s="813"/>
      <c r="OAY105" s="813"/>
      <c r="OAZ105" s="813"/>
      <c r="OBA105" s="813"/>
      <c r="OBB105" s="813"/>
      <c r="OBC105" s="813"/>
      <c r="OBD105" s="813"/>
      <c r="OBE105" s="813"/>
      <c r="OBF105" s="813"/>
      <c r="OBG105" s="813"/>
      <c r="OBH105" s="813"/>
      <c r="OBI105" s="813"/>
      <c r="OBJ105" s="813"/>
      <c r="OBK105" s="813"/>
      <c r="OBL105" s="813"/>
      <c r="OBM105" s="813"/>
      <c r="OBN105" s="813"/>
      <c r="OBO105" s="813"/>
      <c r="OBP105" s="813"/>
      <c r="OBQ105" s="813"/>
      <c r="OBR105" s="813"/>
      <c r="OBS105" s="813"/>
      <c r="OBT105" s="813"/>
      <c r="OBU105" s="813"/>
      <c r="OBV105" s="813"/>
      <c r="OBW105" s="813"/>
      <c r="OBX105" s="813"/>
      <c r="OBY105" s="813"/>
      <c r="OBZ105" s="813"/>
      <c r="OCA105" s="813"/>
      <c r="OCB105" s="813"/>
      <c r="OCC105" s="813"/>
      <c r="OCD105" s="813"/>
      <c r="OCE105" s="813"/>
      <c r="OCF105" s="813"/>
      <c r="OCG105" s="813"/>
      <c r="OCH105" s="813"/>
      <c r="OCI105" s="813"/>
      <c r="OCJ105" s="813"/>
      <c r="OCK105" s="813"/>
      <c r="OCL105" s="813"/>
      <c r="OCM105" s="813"/>
      <c r="OCN105" s="813"/>
      <c r="OCO105" s="813"/>
      <c r="OCP105" s="813"/>
      <c r="OCQ105" s="813"/>
      <c r="OCR105" s="813"/>
      <c r="OCS105" s="813"/>
      <c r="OCT105" s="813"/>
      <c r="OCU105" s="813"/>
      <c r="OCV105" s="813"/>
      <c r="OCW105" s="813"/>
      <c r="OCX105" s="813"/>
      <c r="OCY105" s="813"/>
      <c r="OCZ105" s="813"/>
      <c r="ODA105" s="813"/>
      <c r="ODB105" s="813"/>
      <c r="ODC105" s="813"/>
      <c r="ODD105" s="813"/>
      <c r="ODE105" s="813"/>
      <c r="ODF105" s="813"/>
      <c r="ODG105" s="813"/>
      <c r="ODH105" s="813"/>
      <c r="ODI105" s="813"/>
      <c r="ODJ105" s="813"/>
      <c r="ODK105" s="813"/>
      <c r="ODL105" s="813"/>
      <c r="ODM105" s="813"/>
      <c r="ODN105" s="813"/>
      <c r="ODO105" s="813"/>
      <c r="ODP105" s="813"/>
      <c r="ODQ105" s="813"/>
      <c r="ODR105" s="813"/>
      <c r="ODS105" s="813"/>
      <c r="ODT105" s="813"/>
      <c r="ODU105" s="813"/>
      <c r="ODV105" s="813"/>
      <c r="ODW105" s="813"/>
      <c r="ODX105" s="813"/>
      <c r="ODY105" s="813"/>
      <c r="ODZ105" s="813"/>
      <c r="OEA105" s="813"/>
      <c r="OEB105" s="813"/>
      <c r="OEC105" s="813"/>
      <c r="OED105" s="813"/>
      <c r="OEE105" s="813"/>
      <c r="OEF105" s="813"/>
      <c r="OEG105" s="813"/>
      <c r="OEH105" s="813"/>
      <c r="OEI105" s="813"/>
      <c r="OEJ105" s="813"/>
      <c r="OEK105" s="813"/>
      <c r="OEL105" s="813"/>
      <c r="OEM105" s="813"/>
      <c r="OEN105" s="813"/>
      <c r="OEO105" s="813"/>
      <c r="OEP105" s="813"/>
      <c r="OEQ105" s="813"/>
      <c r="OER105" s="813"/>
      <c r="OES105" s="813"/>
      <c r="OET105" s="813"/>
      <c r="OEU105" s="813"/>
      <c r="OEV105" s="813"/>
      <c r="OEW105" s="813"/>
      <c r="OEX105" s="813"/>
      <c r="OEY105" s="813"/>
      <c r="OEZ105" s="813"/>
      <c r="OFA105" s="813"/>
      <c r="OFB105" s="813"/>
      <c r="OFC105" s="813"/>
      <c r="OFD105" s="813"/>
      <c r="OFE105" s="813"/>
      <c r="OFF105" s="813"/>
      <c r="OFG105" s="813"/>
      <c r="OFH105" s="813"/>
      <c r="OFI105" s="813"/>
      <c r="OFJ105" s="813"/>
      <c r="OFK105" s="813"/>
      <c r="OFL105" s="813"/>
      <c r="OFM105" s="813"/>
      <c r="OFN105" s="813"/>
      <c r="OFO105" s="813"/>
      <c r="OFP105" s="813"/>
      <c r="OFQ105" s="813"/>
      <c r="OFR105" s="813"/>
      <c r="OFS105" s="813"/>
      <c r="OFT105" s="813"/>
      <c r="OFU105" s="813"/>
      <c r="OFV105" s="813"/>
      <c r="OFW105" s="813"/>
      <c r="OFX105" s="813"/>
      <c r="OFY105" s="813"/>
      <c r="OFZ105" s="813"/>
      <c r="OGA105" s="813"/>
      <c r="OGB105" s="813"/>
      <c r="OGC105" s="813"/>
      <c r="OGD105" s="813"/>
      <c r="OGE105" s="813"/>
      <c r="OGF105" s="813"/>
      <c r="OGG105" s="813"/>
      <c r="OGH105" s="813"/>
      <c r="OGI105" s="813"/>
      <c r="OGJ105" s="813"/>
      <c r="OGK105" s="813"/>
      <c r="OGL105" s="813"/>
      <c r="OGM105" s="813"/>
      <c r="OGN105" s="813"/>
      <c r="OGO105" s="813"/>
      <c r="OGP105" s="813"/>
      <c r="OGQ105" s="813"/>
      <c r="OGR105" s="813"/>
      <c r="OGS105" s="813"/>
      <c r="OGT105" s="813"/>
      <c r="OGU105" s="813"/>
      <c r="OGV105" s="813"/>
      <c r="OGW105" s="813"/>
      <c r="OGX105" s="813"/>
      <c r="OGY105" s="813"/>
      <c r="OGZ105" s="813"/>
      <c r="OHA105" s="813"/>
      <c r="OHB105" s="813"/>
      <c r="OHC105" s="813"/>
      <c r="OHD105" s="813"/>
      <c r="OHE105" s="813"/>
      <c r="OHF105" s="813"/>
      <c r="OHG105" s="813"/>
      <c r="OHH105" s="813"/>
      <c r="OHI105" s="813"/>
      <c r="OHJ105" s="813"/>
      <c r="OHK105" s="813"/>
      <c r="OHL105" s="813"/>
      <c r="OHM105" s="813"/>
      <c r="OHN105" s="813"/>
      <c r="OHO105" s="813"/>
      <c r="OHP105" s="813"/>
      <c r="OHQ105" s="813"/>
      <c r="OHR105" s="813"/>
      <c r="OHS105" s="813"/>
      <c r="OHT105" s="813"/>
      <c r="OHU105" s="813"/>
      <c r="OHV105" s="813"/>
      <c r="OHW105" s="813"/>
      <c r="OHX105" s="813"/>
      <c r="OHY105" s="813"/>
      <c r="OHZ105" s="813"/>
      <c r="OIA105" s="813"/>
      <c r="OIB105" s="813"/>
      <c r="OIC105" s="813"/>
      <c r="OID105" s="813"/>
      <c r="OIE105" s="813"/>
      <c r="OIF105" s="813"/>
      <c r="OIG105" s="813"/>
      <c r="OIH105" s="813"/>
      <c r="OII105" s="813"/>
      <c r="OIJ105" s="813"/>
      <c r="OIK105" s="813"/>
      <c r="OIL105" s="813"/>
      <c r="OIM105" s="813"/>
      <c r="OIN105" s="813"/>
      <c r="OIO105" s="813"/>
      <c r="OIP105" s="813"/>
      <c r="OIQ105" s="813"/>
      <c r="OIR105" s="813"/>
      <c r="OIS105" s="813"/>
      <c r="OIT105" s="813"/>
      <c r="OIU105" s="813"/>
      <c r="OIV105" s="813"/>
      <c r="OIW105" s="813"/>
      <c r="OIX105" s="813"/>
      <c r="OIY105" s="813"/>
      <c r="OIZ105" s="813"/>
      <c r="OJA105" s="813"/>
      <c r="OJB105" s="813"/>
      <c r="OJC105" s="813"/>
      <c r="OJD105" s="813"/>
      <c r="OJE105" s="813"/>
      <c r="OJF105" s="813"/>
      <c r="OJG105" s="813"/>
      <c r="OJH105" s="813"/>
      <c r="OJI105" s="813"/>
      <c r="OJJ105" s="813"/>
      <c r="OJK105" s="813"/>
      <c r="OJL105" s="813"/>
      <c r="OJM105" s="813"/>
      <c r="OJN105" s="813"/>
      <c r="OJO105" s="813"/>
      <c r="OJP105" s="813"/>
      <c r="OJQ105" s="813"/>
      <c r="OJR105" s="813"/>
      <c r="OJS105" s="813"/>
      <c r="OJT105" s="813"/>
      <c r="OJU105" s="813"/>
      <c r="OJV105" s="813"/>
      <c r="OJW105" s="813"/>
      <c r="OJX105" s="813"/>
      <c r="OJY105" s="813"/>
      <c r="OJZ105" s="813"/>
      <c r="OKA105" s="813"/>
      <c r="OKB105" s="813"/>
      <c r="OKC105" s="813"/>
      <c r="OKD105" s="813"/>
      <c r="OKE105" s="813"/>
      <c r="OKF105" s="813"/>
      <c r="OKG105" s="813"/>
      <c r="OKH105" s="813"/>
      <c r="OKI105" s="813"/>
      <c r="OKJ105" s="813"/>
      <c r="OKK105" s="813"/>
      <c r="OKL105" s="813"/>
      <c r="OKM105" s="813"/>
      <c r="OKN105" s="813"/>
      <c r="OKO105" s="813"/>
      <c r="OKP105" s="813"/>
      <c r="OKQ105" s="813"/>
      <c r="OKR105" s="813"/>
      <c r="OKS105" s="813"/>
      <c r="OKT105" s="813"/>
      <c r="OKU105" s="813"/>
      <c r="OKV105" s="813"/>
      <c r="OKW105" s="813"/>
      <c r="OKX105" s="813"/>
      <c r="OKY105" s="813"/>
      <c r="OKZ105" s="813"/>
      <c r="OLA105" s="813"/>
      <c r="OLB105" s="813"/>
      <c r="OLC105" s="813"/>
      <c r="OLD105" s="813"/>
      <c r="OLE105" s="813"/>
      <c r="OLF105" s="813"/>
      <c r="OLG105" s="813"/>
      <c r="OLH105" s="813"/>
      <c r="OLI105" s="813"/>
      <c r="OLJ105" s="813"/>
      <c r="OLK105" s="813"/>
      <c r="OLL105" s="813"/>
      <c r="OLM105" s="813"/>
      <c r="OLN105" s="813"/>
      <c r="OLO105" s="813"/>
      <c r="OLP105" s="813"/>
      <c r="OLQ105" s="813"/>
      <c r="OLR105" s="813"/>
      <c r="OLS105" s="813"/>
      <c r="OLT105" s="813"/>
      <c r="OLU105" s="813"/>
      <c r="OLV105" s="813"/>
      <c r="OLW105" s="813"/>
      <c r="OLX105" s="813"/>
      <c r="OLY105" s="813"/>
      <c r="OLZ105" s="813"/>
      <c r="OMA105" s="813"/>
      <c r="OMB105" s="813"/>
      <c r="OMC105" s="813"/>
      <c r="OMD105" s="813"/>
      <c r="OME105" s="813"/>
      <c r="OMF105" s="813"/>
      <c r="OMG105" s="813"/>
      <c r="OMH105" s="813"/>
      <c r="OMI105" s="813"/>
      <c r="OMJ105" s="813"/>
      <c r="OMK105" s="813"/>
      <c r="OML105" s="813"/>
      <c r="OMM105" s="813"/>
      <c r="OMN105" s="813"/>
      <c r="OMO105" s="813"/>
      <c r="OMP105" s="813"/>
      <c r="OMQ105" s="813"/>
      <c r="OMR105" s="813"/>
      <c r="OMS105" s="813"/>
      <c r="OMT105" s="813"/>
      <c r="OMU105" s="813"/>
      <c r="OMV105" s="813"/>
      <c r="OMW105" s="813"/>
      <c r="OMX105" s="813"/>
      <c r="OMY105" s="813"/>
      <c r="OMZ105" s="813"/>
      <c r="ONA105" s="813"/>
      <c r="ONB105" s="813"/>
      <c r="ONC105" s="813"/>
      <c r="OND105" s="813"/>
      <c r="ONE105" s="813"/>
      <c r="ONF105" s="813"/>
      <c r="ONG105" s="813"/>
      <c r="ONH105" s="813"/>
      <c r="ONI105" s="813"/>
      <c r="ONJ105" s="813"/>
      <c r="ONK105" s="813"/>
      <c r="ONL105" s="813"/>
      <c r="ONM105" s="813"/>
      <c r="ONN105" s="813"/>
      <c r="ONO105" s="813"/>
      <c r="ONP105" s="813"/>
      <c r="ONQ105" s="813"/>
      <c r="ONR105" s="813"/>
      <c r="ONS105" s="813"/>
      <c r="ONT105" s="813"/>
      <c r="ONU105" s="813"/>
      <c r="ONV105" s="813"/>
      <c r="ONW105" s="813"/>
      <c r="ONX105" s="813"/>
      <c r="ONY105" s="813"/>
      <c r="ONZ105" s="813"/>
      <c r="OOA105" s="813"/>
      <c r="OOB105" s="813"/>
      <c r="OOC105" s="813"/>
      <c r="OOD105" s="813"/>
      <c r="OOE105" s="813"/>
      <c r="OOF105" s="813"/>
      <c r="OOG105" s="813"/>
      <c r="OOH105" s="813"/>
      <c r="OOI105" s="813"/>
      <c r="OOJ105" s="813"/>
      <c r="OOK105" s="813"/>
      <c r="OOL105" s="813"/>
      <c r="OOM105" s="813"/>
      <c r="OON105" s="813"/>
      <c r="OOO105" s="813"/>
      <c r="OOP105" s="813"/>
      <c r="OOQ105" s="813"/>
      <c r="OOR105" s="813"/>
      <c r="OOS105" s="813"/>
      <c r="OOT105" s="813"/>
      <c r="OOU105" s="813"/>
      <c r="OOV105" s="813"/>
      <c r="OOW105" s="813"/>
      <c r="OOX105" s="813"/>
      <c r="OOY105" s="813"/>
      <c r="OOZ105" s="813"/>
      <c r="OPA105" s="813"/>
      <c r="OPB105" s="813"/>
      <c r="OPC105" s="813"/>
      <c r="OPD105" s="813"/>
      <c r="OPE105" s="813"/>
      <c r="OPF105" s="813"/>
      <c r="OPG105" s="813"/>
      <c r="OPH105" s="813"/>
      <c r="OPI105" s="813"/>
      <c r="OPJ105" s="813"/>
      <c r="OPK105" s="813"/>
      <c r="OPL105" s="813"/>
      <c r="OPM105" s="813"/>
      <c r="OPN105" s="813"/>
      <c r="OPO105" s="813"/>
      <c r="OPP105" s="813"/>
      <c r="OPQ105" s="813"/>
      <c r="OPR105" s="813"/>
      <c r="OPS105" s="813"/>
      <c r="OPT105" s="813"/>
      <c r="OPU105" s="813"/>
      <c r="OPV105" s="813"/>
      <c r="OPW105" s="813"/>
      <c r="OPX105" s="813"/>
      <c r="OPY105" s="813"/>
      <c r="OPZ105" s="813"/>
      <c r="OQA105" s="813"/>
      <c r="OQB105" s="813"/>
      <c r="OQC105" s="813"/>
      <c r="OQD105" s="813"/>
      <c r="OQE105" s="813"/>
      <c r="OQF105" s="813"/>
      <c r="OQG105" s="813"/>
      <c r="OQH105" s="813"/>
      <c r="OQI105" s="813"/>
      <c r="OQJ105" s="813"/>
      <c r="OQK105" s="813"/>
      <c r="OQL105" s="813"/>
      <c r="OQM105" s="813"/>
      <c r="OQN105" s="813"/>
      <c r="OQO105" s="813"/>
      <c r="OQP105" s="813"/>
      <c r="OQQ105" s="813"/>
      <c r="OQR105" s="813"/>
      <c r="OQS105" s="813"/>
      <c r="OQT105" s="813"/>
      <c r="OQU105" s="813"/>
      <c r="OQV105" s="813"/>
      <c r="OQW105" s="813"/>
      <c r="OQX105" s="813"/>
      <c r="OQY105" s="813"/>
      <c r="OQZ105" s="813"/>
      <c r="ORA105" s="813"/>
      <c r="ORB105" s="813"/>
      <c r="ORC105" s="813"/>
      <c r="ORD105" s="813"/>
      <c r="ORE105" s="813"/>
      <c r="ORF105" s="813"/>
      <c r="ORG105" s="813"/>
      <c r="ORH105" s="813"/>
      <c r="ORI105" s="813"/>
      <c r="ORJ105" s="813"/>
      <c r="ORK105" s="813"/>
      <c r="ORL105" s="813"/>
      <c r="ORM105" s="813"/>
      <c r="ORN105" s="813"/>
      <c r="ORO105" s="813"/>
      <c r="ORP105" s="813"/>
      <c r="ORQ105" s="813"/>
      <c r="ORR105" s="813"/>
      <c r="ORS105" s="813"/>
      <c r="ORT105" s="813"/>
      <c r="ORU105" s="813"/>
      <c r="ORV105" s="813"/>
      <c r="ORW105" s="813"/>
      <c r="ORX105" s="813"/>
      <c r="ORY105" s="813"/>
      <c r="ORZ105" s="813"/>
      <c r="OSA105" s="813"/>
      <c r="OSB105" s="813"/>
      <c r="OSC105" s="813"/>
      <c r="OSD105" s="813"/>
      <c r="OSE105" s="813"/>
      <c r="OSF105" s="813"/>
      <c r="OSG105" s="813"/>
      <c r="OSH105" s="813"/>
      <c r="OSI105" s="813"/>
      <c r="OSJ105" s="813"/>
      <c r="OSK105" s="813"/>
      <c r="OSL105" s="813"/>
      <c r="OSM105" s="813"/>
      <c r="OSN105" s="813"/>
      <c r="OSO105" s="813"/>
      <c r="OSP105" s="813"/>
      <c r="OSQ105" s="813"/>
      <c r="OSR105" s="813"/>
      <c r="OSS105" s="813"/>
      <c r="OST105" s="813"/>
      <c r="OSU105" s="813"/>
      <c r="OSV105" s="813"/>
      <c r="OSW105" s="813"/>
      <c r="OSX105" s="813"/>
      <c r="OSY105" s="813"/>
      <c r="OSZ105" s="813"/>
      <c r="OTA105" s="813"/>
      <c r="OTB105" s="813"/>
      <c r="OTC105" s="813"/>
      <c r="OTD105" s="813"/>
      <c r="OTE105" s="813"/>
      <c r="OTF105" s="813"/>
      <c r="OTG105" s="813"/>
      <c r="OTH105" s="813"/>
      <c r="OTI105" s="813"/>
      <c r="OTJ105" s="813"/>
      <c r="OTK105" s="813"/>
      <c r="OTL105" s="813"/>
      <c r="OTM105" s="813"/>
      <c r="OTN105" s="813"/>
      <c r="OTO105" s="813"/>
      <c r="OTP105" s="813"/>
      <c r="OTQ105" s="813"/>
      <c r="OTR105" s="813"/>
      <c r="OTS105" s="813"/>
      <c r="OTT105" s="813"/>
      <c r="OTU105" s="813"/>
      <c r="OTV105" s="813"/>
      <c r="OTW105" s="813"/>
      <c r="OTX105" s="813"/>
      <c r="OTY105" s="813"/>
      <c r="OTZ105" s="813"/>
      <c r="OUA105" s="813"/>
      <c r="OUB105" s="813"/>
      <c r="OUC105" s="813"/>
      <c r="OUD105" s="813"/>
      <c r="OUE105" s="813"/>
      <c r="OUF105" s="813"/>
      <c r="OUG105" s="813"/>
      <c r="OUH105" s="813"/>
      <c r="OUI105" s="813"/>
      <c r="OUJ105" s="813"/>
      <c r="OUK105" s="813"/>
      <c r="OUL105" s="813"/>
      <c r="OUM105" s="813"/>
      <c r="OUN105" s="813"/>
      <c r="OUO105" s="813"/>
      <c r="OUP105" s="813"/>
      <c r="OUQ105" s="813"/>
      <c r="OUR105" s="813"/>
      <c r="OUS105" s="813"/>
      <c r="OUT105" s="813"/>
      <c r="OUU105" s="813"/>
      <c r="OUV105" s="813"/>
      <c r="OUW105" s="813"/>
      <c r="OUX105" s="813"/>
      <c r="OUY105" s="813"/>
      <c r="OUZ105" s="813"/>
      <c r="OVA105" s="813"/>
      <c r="OVB105" s="813"/>
      <c r="OVC105" s="813"/>
      <c r="OVD105" s="813"/>
      <c r="OVE105" s="813"/>
      <c r="OVF105" s="813"/>
      <c r="OVG105" s="813"/>
      <c r="OVH105" s="813"/>
      <c r="OVI105" s="813"/>
      <c r="OVJ105" s="813"/>
      <c r="OVK105" s="813"/>
      <c r="OVL105" s="813"/>
      <c r="OVM105" s="813"/>
      <c r="OVN105" s="813"/>
      <c r="OVO105" s="813"/>
      <c r="OVP105" s="813"/>
      <c r="OVQ105" s="813"/>
      <c r="OVR105" s="813"/>
      <c r="OVS105" s="813"/>
      <c r="OVT105" s="813"/>
      <c r="OVU105" s="813"/>
      <c r="OVV105" s="813"/>
      <c r="OVW105" s="813"/>
      <c r="OVX105" s="813"/>
      <c r="OVY105" s="813"/>
      <c r="OVZ105" s="813"/>
      <c r="OWA105" s="813"/>
      <c r="OWB105" s="813"/>
      <c r="OWC105" s="813"/>
      <c r="OWD105" s="813"/>
      <c r="OWE105" s="813"/>
      <c r="OWF105" s="813"/>
      <c r="OWG105" s="813"/>
      <c r="OWH105" s="813"/>
      <c r="OWI105" s="813"/>
      <c r="OWJ105" s="813"/>
      <c r="OWK105" s="813"/>
      <c r="OWL105" s="813"/>
      <c r="OWM105" s="813"/>
      <c r="OWN105" s="813"/>
      <c r="OWO105" s="813"/>
      <c r="OWP105" s="813"/>
      <c r="OWQ105" s="813"/>
      <c r="OWR105" s="813"/>
      <c r="OWS105" s="813"/>
      <c r="OWT105" s="813"/>
      <c r="OWU105" s="813"/>
      <c r="OWV105" s="813"/>
      <c r="OWW105" s="813"/>
      <c r="OWX105" s="813"/>
      <c r="OWY105" s="813"/>
      <c r="OWZ105" s="813"/>
      <c r="OXA105" s="813"/>
      <c r="OXB105" s="813"/>
      <c r="OXC105" s="813"/>
      <c r="OXD105" s="813"/>
      <c r="OXE105" s="813"/>
      <c r="OXF105" s="813"/>
      <c r="OXG105" s="813"/>
      <c r="OXH105" s="813"/>
      <c r="OXI105" s="813"/>
      <c r="OXJ105" s="813"/>
      <c r="OXK105" s="813"/>
      <c r="OXL105" s="813"/>
      <c r="OXM105" s="813"/>
      <c r="OXN105" s="813"/>
      <c r="OXO105" s="813"/>
      <c r="OXP105" s="813"/>
      <c r="OXQ105" s="813"/>
      <c r="OXR105" s="813"/>
      <c r="OXS105" s="813"/>
      <c r="OXT105" s="813"/>
      <c r="OXU105" s="813"/>
      <c r="OXV105" s="813"/>
      <c r="OXW105" s="813"/>
      <c r="OXX105" s="813"/>
      <c r="OXY105" s="813"/>
      <c r="OXZ105" s="813"/>
      <c r="OYA105" s="813"/>
      <c r="OYB105" s="813"/>
      <c r="OYC105" s="813"/>
      <c r="OYD105" s="813"/>
      <c r="OYE105" s="813"/>
      <c r="OYF105" s="813"/>
      <c r="OYG105" s="813"/>
      <c r="OYH105" s="813"/>
      <c r="OYI105" s="813"/>
      <c r="OYJ105" s="813"/>
      <c r="OYK105" s="813"/>
      <c r="OYL105" s="813"/>
      <c r="OYM105" s="813"/>
      <c r="OYN105" s="813"/>
      <c r="OYO105" s="813"/>
      <c r="OYP105" s="813"/>
      <c r="OYQ105" s="813"/>
      <c r="OYR105" s="813"/>
      <c r="OYS105" s="813"/>
      <c r="OYT105" s="813"/>
      <c r="OYU105" s="813"/>
      <c r="OYV105" s="813"/>
      <c r="OYW105" s="813"/>
      <c r="OYX105" s="813"/>
      <c r="OYY105" s="813"/>
      <c r="OYZ105" s="813"/>
      <c r="OZA105" s="813"/>
      <c r="OZB105" s="813"/>
      <c r="OZC105" s="813"/>
      <c r="OZD105" s="813"/>
      <c r="OZE105" s="813"/>
      <c r="OZF105" s="813"/>
      <c r="OZG105" s="813"/>
      <c r="OZH105" s="813"/>
      <c r="OZI105" s="813"/>
      <c r="OZJ105" s="813"/>
      <c r="OZK105" s="813"/>
      <c r="OZL105" s="813"/>
      <c r="OZM105" s="813"/>
      <c r="OZN105" s="813"/>
      <c r="OZO105" s="813"/>
      <c r="OZP105" s="813"/>
      <c r="OZQ105" s="813"/>
      <c r="OZR105" s="813"/>
      <c r="OZS105" s="813"/>
      <c r="OZT105" s="813"/>
      <c r="OZU105" s="813"/>
      <c r="OZV105" s="813"/>
      <c r="OZW105" s="813"/>
      <c r="OZX105" s="813"/>
      <c r="OZY105" s="813"/>
      <c r="OZZ105" s="813"/>
      <c r="PAA105" s="813"/>
      <c r="PAB105" s="813"/>
      <c r="PAC105" s="813"/>
      <c r="PAD105" s="813"/>
      <c r="PAE105" s="813"/>
      <c r="PAF105" s="813"/>
      <c r="PAG105" s="813"/>
      <c r="PAH105" s="813"/>
      <c r="PAI105" s="813"/>
      <c r="PAJ105" s="813"/>
      <c r="PAK105" s="813"/>
      <c r="PAL105" s="813"/>
      <c r="PAM105" s="813"/>
      <c r="PAN105" s="813"/>
      <c r="PAO105" s="813"/>
      <c r="PAP105" s="813"/>
      <c r="PAQ105" s="813"/>
      <c r="PAR105" s="813"/>
      <c r="PAS105" s="813"/>
      <c r="PAT105" s="813"/>
      <c r="PAU105" s="813"/>
      <c r="PAV105" s="813"/>
      <c r="PAW105" s="813"/>
      <c r="PAX105" s="813"/>
      <c r="PAY105" s="813"/>
      <c r="PAZ105" s="813"/>
      <c r="PBA105" s="813"/>
      <c r="PBB105" s="813"/>
      <c r="PBC105" s="813"/>
      <c r="PBD105" s="813"/>
      <c r="PBE105" s="813"/>
      <c r="PBF105" s="813"/>
      <c r="PBG105" s="813"/>
      <c r="PBH105" s="813"/>
      <c r="PBI105" s="813"/>
      <c r="PBJ105" s="813"/>
      <c r="PBK105" s="813"/>
      <c r="PBL105" s="813"/>
      <c r="PBM105" s="813"/>
      <c r="PBN105" s="813"/>
      <c r="PBO105" s="813"/>
      <c r="PBP105" s="813"/>
      <c r="PBQ105" s="813"/>
      <c r="PBR105" s="813"/>
      <c r="PBS105" s="813"/>
      <c r="PBT105" s="813"/>
      <c r="PBU105" s="813"/>
      <c r="PBV105" s="813"/>
      <c r="PBW105" s="813"/>
      <c r="PBX105" s="813"/>
      <c r="PBY105" s="813"/>
      <c r="PBZ105" s="813"/>
      <c r="PCA105" s="813"/>
      <c r="PCB105" s="813"/>
      <c r="PCC105" s="813"/>
      <c r="PCD105" s="813"/>
      <c r="PCE105" s="813"/>
      <c r="PCF105" s="813"/>
      <c r="PCG105" s="813"/>
      <c r="PCH105" s="813"/>
      <c r="PCI105" s="813"/>
      <c r="PCJ105" s="813"/>
      <c r="PCK105" s="813"/>
      <c r="PCL105" s="813"/>
      <c r="PCM105" s="813"/>
      <c r="PCN105" s="813"/>
      <c r="PCO105" s="813"/>
      <c r="PCP105" s="813"/>
      <c r="PCQ105" s="813"/>
      <c r="PCR105" s="813"/>
      <c r="PCS105" s="813"/>
      <c r="PCT105" s="813"/>
      <c r="PCU105" s="813"/>
      <c r="PCV105" s="813"/>
      <c r="PCW105" s="813"/>
      <c r="PCX105" s="813"/>
      <c r="PCY105" s="813"/>
      <c r="PCZ105" s="813"/>
      <c r="PDA105" s="813"/>
      <c r="PDB105" s="813"/>
      <c r="PDC105" s="813"/>
      <c r="PDD105" s="813"/>
      <c r="PDE105" s="813"/>
      <c r="PDF105" s="813"/>
      <c r="PDG105" s="813"/>
      <c r="PDH105" s="813"/>
      <c r="PDI105" s="813"/>
      <c r="PDJ105" s="813"/>
      <c r="PDK105" s="813"/>
      <c r="PDL105" s="813"/>
      <c r="PDM105" s="813"/>
      <c r="PDN105" s="813"/>
      <c r="PDO105" s="813"/>
      <c r="PDP105" s="813"/>
      <c r="PDQ105" s="813"/>
      <c r="PDR105" s="813"/>
      <c r="PDS105" s="813"/>
      <c r="PDT105" s="813"/>
      <c r="PDU105" s="813"/>
      <c r="PDV105" s="813"/>
      <c r="PDW105" s="813"/>
      <c r="PDX105" s="813"/>
      <c r="PDY105" s="813"/>
      <c r="PDZ105" s="813"/>
      <c r="PEA105" s="813"/>
      <c r="PEB105" s="813"/>
      <c r="PEC105" s="813"/>
      <c r="PED105" s="813"/>
      <c r="PEE105" s="813"/>
      <c r="PEF105" s="813"/>
      <c r="PEG105" s="813"/>
      <c r="PEH105" s="813"/>
      <c r="PEI105" s="813"/>
      <c r="PEJ105" s="813"/>
      <c r="PEK105" s="813"/>
      <c r="PEL105" s="813"/>
      <c r="PEM105" s="813"/>
      <c r="PEN105" s="813"/>
      <c r="PEO105" s="813"/>
      <c r="PEP105" s="813"/>
      <c r="PEQ105" s="813"/>
      <c r="PER105" s="813"/>
      <c r="PES105" s="813"/>
      <c r="PET105" s="813"/>
      <c r="PEU105" s="813"/>
      <c r="PEV105" s="813"/>
      <c r="PEW105" s="813"/>
      <c r="PEX105" s="813"/>
      <c r="PEY105" s="813"/>
      <c r="PEZ105" s="813"/>
      <c r="PFA105" s="813"/>
      <c r="PFB105" s="813"/>
      <c r="PFC105" s="813"/>
      <c r="PFD105" s="813"/>
      <c r="PFE105" s="813"/>
      <c r="PFF105" s="813"/>
      <c r="PFG105" s="813"/>
      <c r="PFH105" s="813"/>
      <c r="PFI105" s="813"/>
      <c r="PFJ105" s="813"/>
      <c r="PFK105" s="813"/>
      <c r="PFL105" s="813"/>
      <c r="PFM105" s="813"/>
      <c r="PFN105" s="813"/>
      <c r="PFO105" s="813"/>
      <c r="PFP105" s="813"/>
      <c r="PFQ105" s="813"/>
      <c r="PFR105" s="813"/>
      <c r="PFS105" s="813"/>
      <c r="PFT105" s="813"/>
      <c r="PFU105" s="813"/>
      <c r="PFV105" s="813"/>
      <c r="PFW105" s="813"/>
      <c r="PFX105" s="813"/>
      <c r="PFY105" s="813"/>
      <c r="PFZ105" s="813"/>
      <c r="PGA105" s="813"/>
      <c r="PGB105" s="813"/>
      <c r="PGC105" s="813"/>
      <c r="PGD105" s="813"/>
      <c r="PGE105" s="813"/>
      <c r="PGF105" s="813"/>
      <c r="PGG105" s="813"/>
      <c r="PGH105" s="813"/>
      <c r="PGI105" s="813"/>
      <c r="PGJ105" s="813"/>
      <c r="PGK105" s="813"/>
      <c r="PGL105" s="813"/>
      <c r="PGM105" s="813"/>
      <c r="PGN105" s="813"/>
      <c r="PGO105" s="813"/>
      <c r="PGP105" s="813"/>
      <c r="PGQ105" s="813"/>
      <c r="PGR105" s="813"/>
      <c r="PGS105" s="813"/>
      <c r="PGT105" s="813"/>
      <c r="PGU105" s="813"/>
      <c r="PGV105" s="813"/>
      <c r="PGW105" s="813"/>
      <c r="PGX105" s="813"/>
      <c r="PGY105" s="813"/>
      <c r="PGZ105" s="813"/>
      <c r="PHA105" s="813"/>
      <c r="PHB105" s="813"/>
      <c r="PHC105" s="813"/>
      <c r="PHD105" s="813"/>
      <c r="PHE105" s="813"/>
      <c r="PHF105" s="813"/>
      <c r="PHG105" s="813"/>
      <c r="PHH105" s="813"/>
      <c r="PHI105" s="813"/>
      <c r="PHJ105" s="813"/>
      <c r="PHK105" s="813"/>
      <c r="PHL105" s="813"/>
      <c r="PHM105" s="813"/>
      <c r="PHN105" s="813"/>
      <c r="PHO105" s="813"/>
      <c r="PHP105" s="813"/>
      <c r="PHQ105" s="813"/>
      <c r="PHR105" s="813"/>
      <c r="PHS105" s="813"/>
      <c r="PHT105" s="813"/>
      <c r="PHU105" s="813"/>
      <c r="PHV105" s="813"/>
      <c r="PHW105" s="813"/>
      <c r="PHX105" s="813"/>
      <c r="PHY105" s="813"/>
      <c r="PHZ105" s="813"/>
      <c r="PIA105" s="813"/>
      <c r="PIB105" s="813"/>
      <c r="PIC105" s="813"/>
      <c r="PID105" s="813"/>
      <c r="PIE105" s="813"/>
      <c r="PIF105" s="813"/>
      <c r="PIG105" s="813"/>
      <c r="PIH105" s="813"/>
      <c r="PII105" s="813"/>
      <c r="PIJ105" s="813"/>
      <c r="PIK105" s="813"/>
      <c r="PIL105" s="813"/>
      <c r="PIM105" s="813"/>
      <c r="PIN105" s="813"/>
      <c r="PIO105" s="813"/>
      <c r="PIP105" s="813"/>
      <c r="PIQ105" s="813"/>
      <c r="PIR105" s="813"/>
      <c r="PIS105" s="813"/>
      <c r="PIT105" s="813"/>
      <c r="PIU105" s="813"/>
      <c r="PIV105" s="813"/>
      <c r="PIW105" s="813"/>
      <c r="PIX105" s="813"/>
      <c r="PIY105" s="813"/>
      <c r="PIZ105" s="813"/>
      <c r="PJA105" s="813"/>
      <c r="PJB105" s="813"/>
      <c r="PJC105" s="813"/>
      <c r="PJD105" s="813"/>
      <c r="PJE105" s="813"/>
      <c r="PJF105" s="813"/>
      <c r="PJG105" s="813"/>
      <c r="PJH105" s="813"/>
      <c r="PJI105" s="813"/>
      <c r="PJJ105" s="813"/>
      <c r="PJK105" s="813"/>
      <c r="PJL105" s="813"/>
      <c r="PJM105" s="813"/>
      <c r="PJN105" s="813"/>
      <c r="PJO105" s="813"/>
      <c r="PJP105" s="813"/>
      <c r="PJQ105" s="813"/>
      <c r="PJR105" s="813"/>
      <c r="PJS105" s="813"/>
      <c r="PJT105" s="813"/>
      <c r="PJU105" s="813"/>
      <c r="PJV105" s="813"/>
      <c r="PJW105" s="813"/>
      <c r="PJX105" s="813"/>
      <c r="PJY105" s="813"/>
      <c r="PJZ105" s="813"/>
      <c r="PKA105" s="813"/>
      <c r="PKB105" s="813"/>
      <c r="PKC105" s="813"/>
      <c r="PKD105" s="813"/>
      <c r="PKE105" s="813"/>
      <c r="PKF105" s="813"/>
      <c r="PKG105" s="813"/>
      <c r="PKH105" s="813"/>
      <c r="PKI105" s="813"/>
      <c r="PKJ105" s="813"/>
      <c r="PKK105" s="813"/>
      <c r="PKL105" s="813"/>
      <c r="PKM105" s="813"/>
      <c r="PKN105" s="813"/>
      <c r="PKO105" s="813"/>
      <c r="PKP105" s="813"/>
      <c r="PKQ105" s="813"/>
      <c r="PKR105" s="813"/>
      <c r="PKS105" s="813"/>
      <c r="PKT105" s="813"/>
      <c r="PKU105" s="813"/>
      <c r="PKV105" s="813"/>
      <c r="PKW105" s="813"/>
      <c r="PKX105" s="813"/>
      <c r="PKY105" s="813"/>
      <c r="PKZ105" s="813"/>
      <c r="PLA105" s="813"/>
      <c r="PLB105" s="813"/>
      <c r="PLC105" s="813"/>
      <c r="PLD105" s="813"/>
      <c r="PLE105" s="813"/>
      <c r="PLF105" s="813"/>
      <c r="PLG105" s="813"/>
      <c r="PLH105" s="813"/>
      <c r="PLI105" s="813"/>
      <c r="PLJ105" s="813"/>
      <c r="PLK105" s="813"/>
      <c r="PLL105" s="813"/>
      <c r="PLM105" s="813"/>
      <c r="PLN105" s="813"/>
      <c r="PLO105" s="813"/>
      <c r="PLP105" s="813"/>
      <c r="PLQ105" s="813"/>
      <c r="PLR105" s="813"/>
      <c r="PLS105" s="813"/>
      <c r="PLT105" s="813"/>
      <c r="PLU105" s="813"/>
      <c r="PLV105" s="813"/>
      <c r="PLW105" s="813"/>
      <c r="PLX105" s="813"/>
      <c r="PLY105" s="813"/>
      <c r="PLZ105" s="813"/>
      <c r="PMA105" s="813"/>
      <c r="PMB105" s="813"/>
      <c r="PMC105" s="813"/>
      <c r="PMD105" s="813"/>
      <c r="PME105" s="813"/>
      <c r="PMF105" s="813"/>
      <c r="PMG105" s="813"/>
      <c r="PMH105" s="813"/>
      <c r="PMI105" s="813"/>
      <c r="PMJ105" s="813"/>
      <c r="PMK105" s="813"/>
      <c r="PML105" s="813"/>
      <c r="PMM105" s="813"/>
      <c r="PMN105" s="813"/>
      <c r="PMO105" s="813"/>
      <c r="PMP105" s="813"/>
      <c r="PMQ105" s="813"/>
      <c r="PMR105" s="813"/>
      <c r="PMS105" s="813"/>
      <c r="PMT105" s="813"/>
      <c r="PMU105" s="813"/>
      <c r="PMV105" s="813"/>
      <c r="PMW105" s="813"/>
      <c r="PMX105" s="813"/>
      <c r="PMY105" s="813"/>
      <c r="PMZ105" s="813"/>
      <c r="PNA105" s="813"/>
      <c r="PNB105" s="813"/>
      <c r="PNC105" s="813"/>
      <c r="PND105" s="813"/>
      <c r="PNE105" s="813"/>
      <c r="PNF105" s="813"/>
      <c r="PNG105" s="813"/>
      <c r="PNH105" s="813"/>
      <c r="PNI105" s="813"/>
      <c r="PNJ105" s="813"/>
      <c r="PNK105" s="813"/>
      <c r="PNL105" s="813"/>
      <c r="PNM105" s="813"/>
      <c r="PNN105" s="813"/>
      <c r="PNO105" s="813"/>
      <c r="PNP105" s="813"/>
      <c r="PNQ105" s="813"/>
      <c r="PNR105" s="813"/>
      <c r="PNS105" s="813"/>
      <c r="PNT105" s="813"/>
      <c r="PNU105" s="813"/>
      <c r="PNV105" s="813"/>
      <c r="PNW105" s="813"/>
      <c r="PNX105" s="813"/>
      <c r="PNY105" s="813"/>
      <c r="PNZ105" s="813"/>
      <c r="POA105" s="813"/>
      <c r="POB105" s="813"/>
      <c r="POC105" s="813"/>
      <c r="POD105" s="813"/>
      <c r="POE105" s="813"/>
      <c r="POF105" s="813"/>
      <c r="POG105" s="813"/>
      <c r="POH105" s="813"/>
      <c r="POI105" s="813"/>
      <c r="POJ105" s="813"/>
      <c r="POK105" s="813"/>
      <c r="POL105" s="813"/>
      <c r="POM105" s="813"/>
      <c r="PON105" s="813"/>
      <c r="POO105" s="813"/>
      <c r="POP105" s="813"/>
      <c r="POQ105" s="813"/>
      <c r="POR105" s="813"/>
      <c r="POS105" s="813"/>
      <c r="POT105" s="813"/>
      <c r="POU105" s="813"/>
      <c r="POV105" s="813"/>
      <c r="POW105" s="813"/>
      <c r="POX105" s="813"/>
      <c r="POY105" s="813"/>
      <c r="POZ105" s="813"/>
      <c r="PPA105" s="813"/>
      <c r="PPB105" s="813"/>
      <c r="PPC105" s="813"/>
      <c r="PPD105" s="813"/>
      <c r="PPE105" s="813"/>
      <c r="PPF105" s="813"/>
      <c r="PPG105" s="813"/>
      <c r="PPH105" s="813"/>
      <c r="PPI105" s="813"/>
      <c r="PPJ105" s="813"/>
      <c r="PPK105" s="813"/>
      <c r="PPL105" s="813"/>
      <c r="PPM105" s="813"/>
      <c r="PPN105" s="813"/>
      <c r="PPO105" s="813"/>
      <c r="PPP105" s="813"/>
      <c r="PPQ105" s="813"/>
      <c r="PPR105" s="813"/>
      <c r="PPS105" s="813"/>
      <c r="PPT105" s="813"/>
      <c r="PPU105" s="813"/>
      <c r="PPV105" s="813"/>
      <c r="PPW105" s="813"/>
      <c r="PPX105" s="813"/>
      <c r="PPY105" s="813"/>
      <c r="PPZ105" s="813"/>
      <c r="PQA105" s="813"/>
      <c r="PQB105" s="813"/>
      <c r="PQC105" s="813"/>
      <c r="PQD105" s="813"/>
      <c r="PQE105" s="813"/>
      <c r="PQF105" s="813"/>
      <c r="PQG105" s="813"/>
      <c r="PQH105" s="813"/>
      <c r="PQI105" s="813"/>
      <c r="PQJ105" s="813"/>
      <c r="PQK105" s="813"/>
      <c r="PQL105" s="813"/>
      <c r="PQM105" s="813"/>
      <c r="PQN105" s="813"/>
      <c r="PQO105" s="813"/>
      <c r="PQP105" s="813"/>
      <c r="PQQ105" s="813"/>
      <c r="PQR105" s="813"/>
      <c r="PQS105" s="813"/>
      <c r="PQT105" s="813"/>
      <c r="PQU105" s="813"/>
      <c r="PQV105" s="813"/>
      <c r="PQW105" s="813"/>
      <c r="PQX105" s="813"/>
      <c r="PQY105" s="813"/>
      <c r="PQZ105" s="813"/>
      <c r="PRA105" s="813"/>
      <c r="PRB105" s="813"/>
      <c r="PRC105" s="813"/>
      <c r="PRD105" s="813"/>
      <c r="PRE105" s="813"/>
      <c r="PRF105" s="813"/>
      <c r="PRG105" s="813"/>
      <c r="PRH105" s="813"/>
      <c r="PRI105" s="813"/>
      <c r="PRJ105" s="813"/>
      <c r="PRK105" s="813"/>
      <c r="PRL105" s="813"/>
      <c r="PRM105" s="813"/>
      <c r="PRN105" s="813"/>
      <c r="PRO105" s="813"/>
      <c r="PRP105" s="813"/>
      <c r="PRQ105" s="813"/>
      <c r="PRR105" s="813"/>
      <c r="PRS105" s="813"/>
      <c r="PRT105" s="813"/>
      <c r="PRU105" s="813"/>
      <c r="PRV105" s="813"/>
      <c r="PRW105" s="813"/>
      <c r="PRX105" s="813"/>
      <c r="PRY105" s="813"/>
      <c r="PRZ105" s="813"/>
      <c r="PSA105" s="813"/>
      <c r="PSB105" s="813"/>
      <c r="PSC105" s="813"/>
      <c r="PSD105" s="813"/>
      <c r="PSE105" s="813"/>
      <c r="PSF105" s="813"/>
      <c r="PSG105" s="813"/>
      <c r="PSH105" s="813"/>
      <c r="PSI105" s="813"/>
      <c r="PSJ105" s="813"/>
      <c r="PSK105" s="813"/>
      <c r="PSL105" s="813"/>
      <c r="PSM105" s="813"/>
      <c r="PSN105" s="813"/>
      <c r="PSO105" s="813"/>
      <c r="PSP105" s="813"/>
      <c r="PSQ105" s="813"/>
      <c r="PSR105" s="813"/>
      <c r="PSS105" s="813"/>
      <c r="PST105" s="813"/>
      <c r="PSU105" s="813"/>
      <c r="PSV105" s="813"/>
      <c r="PSW105" s="813"/>
      <c r="PSX105" s="813"/>
      <c r="PSY105" s="813"/>
      <c r="PSZ105" s="813"/>
      <c r="PTA105" s="813"/>
      <c r="PTB105" s="813"/>
      <c r="PTC105" s="813"/>
      <c r="PTD105" s="813"/>
      <c r="PTE105" s="813"/>
      <c r="PTF105" s="813"/>
      <c r="PTG105" s="813"/>
      <c r="PTH105" s="813"/>
      <c r="PTI105" s="813"/>
      <c r="PTJ105" s="813"/>
      <c r="PTK105" s="813"/>
      <c r="PTL105" s="813"/>
      <c r="PTM105" s="813"/>
      <c r="PTN105" s="813"/>
      <c r="PTO105" s="813"/>
      <c r="PTP105" s="813"/>
      <c r="PTQ105" s="813"/>
      <c r="PTR105" s="813"/>
      <c r="PTS105" s="813"/>
      <c r="PTT105" s="813"/>
      <c r="PTU105" s="813"/>
      <c r="PTV105" s="813"/>
      <c r="PTW105" s="813"/>
      <c r="PTX105" s="813"/>
      <c r="PTY105" s="813"/>
      <c r="PTZ105" s="813"/>
      <c r="PUA105" s="813"/>
      <c r="PUB105" s="813"/>
      <c r="PUC105" s="813"/>
      <c r="PUD105" s="813"/>
      <c r="PUE105" s="813"/>
      <c r="PUF105" s="813"/>
      <c r="PUG105" s="813"/>
      <c r="PUH105" s="813"/>
      <c r="PUI105" s="813"/>
      <c r="PUJ105" s="813"/>
      <c r="PUK105" s="813"/>
      <c r="PUL105" s="813"/>
      <c r="PUM105" s="813"/>
      <c r="PUN105" s="813"/>
      <c r="PUO105" s="813"/>
      <c r="PUP105" s="813"/>
      <c r="PUQ105" s="813"/>
      <c r="PUR105" s="813"/>
      <c r="PUS105" s="813"/>
      <c r="PUT105" s="813"/>
      <c r="PUU105" s="813"/>
      <c r="PUV105" s="813"/>
      <c r="PUW105" s="813"/>
      <c r="PUX105" s="813"/>
      <c r="PUY105" s="813"/>
      <c r="PUZ105" s="813"/>
      <c r="PVA105" s="813"/>
      <c r="PVB105" s="813"/>
      <c r="PVC105" s="813"/>
      <c r="PVD105" s="813"/>
      <c r="PVE105" s="813"/>
      <c r="PVF105" s="813"/>
      <c r="PVG105" s="813"/>
      <c r="PVH105" s="813"/>
      <c r="PVI105" s="813"/>
      <c r="PVJ105" s="813"/>
      <c r="PVK105" s="813"/>
      <c r="PVL105" s="813"/>
      <c r="PVM105" s="813"/>
      <c r="PVN105" s="813"/>
      <c r="PVO105" s="813"/>
      <c r="PVP105" s="813"/>
      <c r="PVQ105" s="813"/>
      <c r="PVR105" s="813"/>
      <c r="PVS105" s="813"/>
      <c r="PVT105" s="813"/>
      <c r="PVU105" s="813"/>
      <c r="PVV105" s="813"/>
      <c r="PVW105" s="813"/>
      <c r="PVX105" s="813"/>
      <c r="PVY105" s="813"/>
      <c r="PVZ105" s="813"/>
      <c r="PWA105" s="813"/>
      <c r="PWB105" s="813"/>
      <c r="PWC105" s="813"/>
      <c r="PWD105" s="813"/>
      <c r="PWE105" s="813"/>
      <c r="PWF105" s="813"/>
      <c r="PWG105" s="813"/>
      <c r="PWH105" s="813"/>
      <c r="PWI105" s="813"/>
      <c r="PWJ105" s="813"/>
      <c r="PWK105" s="813"/>
      <c r="PWL105" s="813"/>
      <c r="PWM105" s="813"/>
      <c r="PWN105" s="813"/>
      <c r="PWO105" s="813"/>
      <c r="PWP105" s="813"/>
      <c r="PWQ105" s="813"/>
      <c r="PWR105" s="813"/>
      <c r="PWS105" s="813"/>
      <c r="PWT105" s="813"/>
      <c r="PWU105" s="813"/>
      <c r="PWV105" s="813"/>
      <c r="PWW105" s="813"/>
      <c r="PWX105" s="813"/>
      <c r="PWY105" s="813"/>
      <c r="PWZ105" s="813"/>
      <c r="PXA105" s="813"/>
      <c r="PXB105" s="813"/>
      <c r="PXC105" s="813"/>
      <c r="PXD105" s="813"/>
      <c r="PXE105" s="813"/>
      <c r="PXF105" s="813"/>
      <c r="PXG105" s="813"/>
      <c r="PXH105" s="813"/>
      <c r="PXI105" s="813"/>
      <c r="PXJ105" s="813"/>
      <c r="PXK105" s="813"/>
      <c r="PXL105" s="813"/>
      <c r="PXM105" s="813"/>
      <c r="PXN105" s="813"/>
      <c r="PXO105" s="813"/>
      <c r="PXP105" s="813"/>
      <c r="PXQ105" s="813"/>
      <c r="PXR105" s="813"/>
      <c r="PXS105" s="813"/>
      <c r="PXT105" s="813"/>
      <c r="PXU105" s="813"/>
      <c r="PXV105" s="813"/>
      <c r="PXW105" s="813"/>
      <c r="PXX105" s="813"/>
      <c r="PXY105" s="813"/>
      <c r="PXZ105" s="813"/>
      <c r="PYA105" s="813"/>
      <c r="PYB105" s="813"/>
      <c r="PYC105" s="813"/>
      <c r="PYD105" s="813"/>
      <c r="PYE105" s="813"/>
      <c r="PYF105" s="813"/>
      <c r="PYG105" s="813"/>
      <c r="PYH105" s="813"/>
      <c r="PYI105" s="813"/>
      <c r="PYJ105" s="813"/>
      <c r="PYK105" s="813"/>
      <c r="PYL105" s="813"/>
      <c r="PYM105" s="813"/>
      <c r="PYN105" s="813"/>
      <c r="PYO105" s="813"/>
      <c r="PYP105" s="813"/>
      <c r="PYQ105" s="813"/>
      <c r="PYR105" s="813"/>
      <c r="PYS105" s="813"/>
      <c r="PYT105" s="813"/>
      <c r="PYU105" s="813"/>
      <c r="PYV105" s="813"/>
      <c r="PYW105" s="813"/>
      <c r="PYX105" s="813"/>
      <c r="PYY105" s="813"/>
      <c r="PYZ105" s="813"/>
      <c r="PZA105" s="813"/>
      <c r="PZB105" s="813"/>
      <c r="PZC105" s="813"/>
      <c r="PZD105" s="813"/>
      <c r="PZE105" s="813"/>
      <c r="PZF105" s="813"/>
      <c r="PZG105" s="813"/>
      <c r="PZH105" s="813"/>
      <c r="PZI105" s="813"/>
      <c r="PZJ105" s="813"/>
      <c r="PZK105" s="813"/>
      <c r="PZL105" s="813"/>
      <c r="PZM105" s="813"/>
      <c r="PZN105" s="813"/>
      <c r="PZO105" s="813"/>
      <c r="PZP105" s="813"/>
      <c r="PZQ105" s="813"/>
      <c r="PZR105" s="813"/>
      <c r="PZS105" s="813"/>
      <c r="PZT105" s="813"/>
      <c r="PZU105" s="813"/>
      <c r="PZV105" s="813"/>
      <c r="PZW105" s="813"/>
      <c r="PZX105" s="813"/>
      <c r="PZY105" s="813"/>
      <c r="PZZ105" s="813"/>
      <c r="QAA105" s="813"/>
      <c r="QAB105" s="813"/>
      <c r="QAC105" s="813"/>
      <c r="QAD105" s="813"/>
      <c r="QAE105" s="813"/>
      <c r="QAF105" s="813"/>
      <c r="QAG105" s="813"/>
      <c r="QAH105" s="813"/>
      <c r="QAI105" s="813"/>
      <c r="QAJ105" s="813"/>
      <c r="QAK105" s="813"/>
      <c r="QAL105" s="813"/>
      <c r="QAM105" s="813"/>
      <c r="QAN105" s="813"/>
      <c r="QAO105" s="813"/>
      <c r="QAP105" s="813"/>
      <c r="QAQ105" s="813"/>
      <c r="QAR105" s="813"/>
      <c r="QAS105" s="813"/>
      <c r="QAT105" s="813"/>
      <c r="QAU105" s="813"/>
      <c r="QAV105" s="813"/>
      <c r="QAW105" s="813"/>
      <c r="QAX105" s="813"/>
      <c r="QAY105" s="813"/>
      <c r="QAZ105" s="813"/>
      <c r="QBA105" s="813"/>
      <c r="QBB105" s="813"/>
      <c r="QBC105" s="813"/>
      <c r="QBD105" s="813"/>
      <c r="QBE105" s="813"/>
      <c r="QBF105" s="813"/>
      <c r="QBG105" s="813"/>
      <c r="QBH105" s="813"/>
      <c r="QBI105" s="813"/>
      <c r="QBJ105" s="813"/>
      <c r="QBK105" s="813"/>
      <c r="QBL105" s="813"/>
      <c r="QBM105" s="813"/>
      <c r="QBN105" s="813"/>
      <c r="QBO105" s="813"/>
      <c r="QBP105" s="813"/>
      <c r="QBQ105" s="813"/>
      <c r="QBR105" s="813"/>
      <c r="QBS105" s="813"/>
      <c r="QBT105" s="813"/>
      <c r="QBU105" s="813"/>
      <c r="QBV105" s="813"/>
      <c r="QBW105" s="813"/>
      <c r="QBX105" s="813"/>
      <c r="QBY105" s="813"/>
      <c r="QBZ105" s="813"/>
      <c r="QCA105" s="813"/>
      <c r="QCB105" s="813"/>
      <c r="QCC105" s="813"/>
      <c r="QCD105" s="813"/>
      <c r="QCE105" s="813"/>
      <c r="QCF105" s="813"/>
      <c r="QCG105" s="813"/>
      <c r="QCH105" s="813"/>
      <c r="QCI105" s="813"/>
      <c r="QCJ105" s="813"/>
      <c r="QCK105" s="813"/>
      <c r="QCL105" s="813"/>
      <c r="QCM105" s="813"/>
      <c r="QCN105" s="813"/>
      <c r="QCO105" s="813"/>
      <c r="QCP105" s="813"/>
      <c r="QCQ105" s="813"/>
      <c r="QCR105" s="813"/>
      <c r="QCS105" s="813"/>
      <c r="QCT105" s="813"/>
      <c r="QCU105" s="813"/>
      <c r="QCV105" s="813"/>
      <c r="QCW105" s="813"/>
      <c r="QCX105" s="813"/>
      <c r="QCY105" s="813"/>
      <c r="QCZ105" s="813"/>
      <c r="QDA105" s="813"/>
      <c r="QDB105" s="813"/>
      <c r="QDC105" s="813"/>
      <c r="QDD105" s="813"/>
      <c r="QDE105" s="813"/>
      <c r="QDF105" s="813"/>
      <c r="QDG105" s="813"/>
      <c r="QDH105" s="813"/>
      <c r="QDI105" s="813"/>
      <c r="QDJ105" s="813"/>
      <c r="QDK105" s="813"/>
      <c r="QDL105" s="813"/>
      <c r="QDM105" s="813"/>
      <c r="QDN105" s="813"/>
      <c r="QDO105" s="813"/>
      <c r="QDP105" s="813"/>
      <c r="QDQ105" s="813"/>
      <c r="QDR105" s="813"/>
      <c r="QDS105" s="813"/>
      <c r="QDT105" s="813"/>
      <c r="QDU105" s="813"/>
      <c r="QDV105" s="813"/>
      <c r="QDW105" s="813"/>
      <c r="QDX105" s="813"/>
      <c r="QDY105" s="813"/>
      <c r="QDZ105" s="813"/>
      <c r="QEA105" s="813"/>
      <c r="QEB105" s="813"/>
      <c r="QEC105" s="813"/>
      <c r="QED105" s="813"/>
      <c r="QEE105" s="813"/>
      <c r="QEF105" s="813"/>
      <c r="QEG105" s="813"/>
      <c r="QEH105" s="813"/>
      <c r="QEI105" s="813"/>
      <c r="QEJ105" s="813"/>
      <c r="QEK105" s="813"/>
      <c r="QEL105" s="813"/>
      <c r="QEM105" s="813"/>
      <c r="QEN105" s="813"/>
      <c r="QEO105" s="813"/>
      <c r="QEP105" s="813"/>
      <c r="QEQ105" s="813"/>
      <c r="QER105" s="813"/>
      <c r="QES105" s="813"/>
      <c r="QET105" s="813"/>
      <c r="QEU105" s="813"/>
      <c r="QEV105" s="813"/>
      <c r="QEW105" s="813"/>
      <c r="QEX105" s="813"/>
      <c r="QEY105" s="813"/>
      <c r="QEZ105" s="813"/>
      <c r="QFA105" s="813"/>
      <c r="QFB105" s="813"/>
      <c r="QFC105" s="813"/>
      <c r="QFD105" s="813"/>
      <c r="QFE105" s="813"/>
      <c r="QFF105" s="813"/>
      <c r="QFG105" s="813"/>
      <c r="QFH105" s="813"/>
      <c r="QFI105" s="813"/>
      <c r="QFJ105" s="813"/>
      <c r="QFK105" s="813"/>
      <c r="QFL105" s="813"/>
      <c r="QFM105" s="813"/>
      <c r="QFN105" s="813"/>
      <c r="QFO105" s="813"/>
      <c r="QFP105" s="813"/>
      <c r="QFQ105" s="813"/>
      <c r="QFR105" s="813"/>
      <c r="QFS105" s="813"/>
      <c r="QFT105" s="813"/>
      <c r="QFU105" s="813"/>
      <c r="QFV105" s="813"/>
      <c r="QFW105" s="813"/>
      <c r="QFX105" s="813"/>
      <c r="QFY105" s="813"/>
      <c r="QFZ105" s="813"/>
      <c r="QGA105" s="813"/>
      <c r="QGB105" s="813"/>
      <c r="QGC105" s="813"/>
      <c r="QGD105" s="813"/>
      <c r="QGE105" s="813"/>
      <c r="QGF105" s="813"/>
      <c r="QGG105" s="813"/>
      <c r="QGH105" s="813"/>
      <c r="QGI105" s="813"/>
      <c r="QGJ105" s="813"/>
      <c r="QGK105" s="813"/>
      <c r="QGL105" s="813"/>
      <c r="QGM105" s="813"/>
      <c r="QGN105" s="813"/>
      <c r="QGO105" s="813"/>
      <c r="QGP105" s="813"/>
      <c r="QGQ105" s="813"/>
      <c r="QGR105" s="813"/>
      <c r="QGS105" s="813"/>
      <c r="QGT105" s="813"/>
      <c r="QGU105" s="813"/>
      <c r="QGV105" s="813"/>
      <c r="QGW105" s="813"/>
      <c r="QGX105" s="813"/>
      <c r="QGY105" s="813"/>
      <c r="QGZ105" s="813"/>
      <c r="QHA105" s="813"/>
      <c r="QHB105" s="813"/>
      <c r="QHC105" s="813"/>
      <c r="QHD105" s="813"/>
      <c r="QHE105" s="813"/>
      <c r="QHF105" s="813"/>
      <c r="QHG105" s="813"/>
      <c r="QHH105" s="813"/>
      <c r="QHI105" s="813"/>
      <c r="QHJ105" s="813"/>
      <c r="QHK105" s="813"/>
      <c r="QHL105" s="813"/>
      <c r="QHM105" s="813"/>
      <c r="QHN105" s="813"/>
      <c r="QHO105" s="813"/>
      <c r="QHP105" s="813"/>
      <c r="QHQ105" s="813"/>
      <c r="QHR105" s="813"/>
      <c r="QHS105" s="813"/>
      <c r="QHT105" s="813"/>
      <c r="QHU105" s="813"/>
      <c r="QHV105" s="813"/>
      <c r="QHW105" s="813"/>
      <c r="QHX105" s="813"/>
      <c r="QHY105" s="813"/>
      <c r="QHZ105" s="813"/>
      <c r="QIA105" s="813"/>
      <c r="QIB105" s="813"/>
      <c r="QIC105" s="813"/>
      <c r="QID105" s="813"/>
      <c r="QIE105" s="813"/>
      <c r="QIF105" s="813"/>
      <c r="QIG105" s="813"/>
      <c r="QIH105" s="813"/>
      <c r="QII105" s="813"/>
      <c r="QIJ105" s="813"/>
      <c r="QIK105" s="813"/>
      <c r="QIL105" s="813"/>
      <c r="QIM105" s="813"/>
      <c r="QIN105" s="813"/>
      <c r="QIO105" s="813"/>
      <c r="QIP105" s="813"/>
      <c r="QIQ105" s="813"/>
      <c r="QIR105" s="813"/>
      <c r="QIS105" s="813"/>
      <c r="QIT105" s="813"/>
      <c r="QIU105" s="813"/>
      <c r="QIV105" s="813"/>
      <c r="QIW105" s="813"/>
      <c r="QIX105" s="813"/>
      <c r="QIY105" s="813"/>
      <c r="QIZ105" s="813"/>
      <c r="QJA105" s="813"/>
      <c r="QJB105" s="813"/>
      <c r="QJC105" s="813"/>
      <c r="QJD105" s="813"/>
      <c r="QJE105" s="813"/>
      <c r="QJF105" s="813"/>
      <c r="QJG105" s="813"/>
      <c r="QJH105" s="813"/>
      <c r="QJI105" s="813"/>
      <c r="QJJ105" s="813"/>
      <c r="QJK105" s="813"/>
      <c r="QJL105" s="813"/>
      <c r="QJM105" s="813"/>
      <c r="QJN105" s="813"/>
      <c r="QJO105" s="813"/>
      <c r="QJP105" s="813"/>
      <c r="QJQ105" s="813"/>
      <c r="QJR105" s="813"/>
      <c r="QJS105" s="813"/>
      <c r="QJT105" s="813"/>
      <c r="QJU105" s="813"/>
      <c r="QJV105" s="813"/>
      <c r="QJW105" s="813"/>
      <c r="QJX105" s="813"/>
      <c r="QJY105" s="813"/>
      <c r="QJZ105" s="813"/>
      <c r="QKA105" s="813"/>
      <c r="QKB105" s="813"/>
      <c r="QKC105" s="813"/>
      <c r="QKD105" s="813"/>
      <c r="QKE105" s="813"/>
      <c r="QKF105" s="813"/>
      <c r="QKG105" s="813"/>
      <c r="QKH105" s="813"/>
      <c r="QKI105" s="813"/>
      <c r="QKJ105" s="813"/>
      <c r="QKK105" s="813"/>
      <c r="QKL105" s="813"/>
      <c r="QKM105" s="813"/>
      <c r="QKN105" s="813"/>
      <c r="QKO105" s="813"/>
      <c r="QKP105" s="813"/>
      <c r="QKQ105" s="813"/>
      <c r="QKR105" s="813"/>
      <c r="QKS105" s="813"/>
      <c r="QKT105" s="813"/>
      <c r="QKU105" s="813"/>
      <c r="QKV105" s="813"/>
      <c r="QKW105" s="813"/>
      <c r="QKX105" s="813"/>
      <c r="QKY105" s="813"/>
      <c r="QKZ105" s="813"/>
      <c r="QLA105" s="813"/>
      <c r="QLB105" s="813"/>
      <c r="QLC105" s="813"/>
      <c r="QLD105" s="813"/>
      <c r="QLE105" s="813"/>
      <c r="QLF105" s="813"/>
      <c r="QLG105" s="813"/>
      <c r="QLH105" s="813"/>
      <c r="QLI105" s="813"/>
      <c r="QLJ105" s="813"/>
      <c r="QLK105" s="813"/>
      <c r="QLL105" s="813"/>
      <c r="QLM105" s="813"/>
      <c r="QLN105" s="813"/>
      <c r="QLO105" s="813"/>
      <c r="QLP105" s="813"/>
      <c r="QLQ105" s="813"/>
      <c r="QLR105" s="813"/>
      <c r="QLS105" s="813"/>
      <c r="QLT105" s="813"/>
      <c r="QLU105" s="813"/>
      <c r="QLV105" s="813"/>
      <c r="QLW105" s="813"/>
      <c r="QLX105" s="813"/>
      <c r="QLY105" s="813"/>
      <c r="QLZ105" s="813"/>
      <c r="QMA105" s="813"/>
      <c r="QMB105" s="813"/>
      <c r="QMC105" s="813"/>
      <c r="QMD105" s="813"/>
      <c r="QME105" s="813"/>
      <c r="QMF105" s="813"/>
      <c r="QMG105" s="813"/>
      <c r="QMH105" s="813"/>
      <c r="QMI105" s="813"/>
      <c r="QMJ105" s="813"/>
      <c r="QMK105" s="813"/>
      <c r="QML105" s="813"/>
      <c r="QMM105" s="813"/>
      <c r="QMN105" s="813"/>
      <c r="QMO105" s="813"/>
      <c r="QMP105" s="813"/>
      <c r="QMQ105" s="813"/>
      <c r="QMR105" s="813"/>
      <c r="QMS105" s="813"/>
      <c r="QMT105" s="813"/>
      <c r="QMU105" s="813"/>
      <c r="QMV105" s="813"/>
      <c r="QMW105" s="813"/>
      <c r="QMX105" s="813"/>
      <c r="QMY105" s="813"/>
      <c r="QMZ105" s="813"/>
      <c r="QNA105" s="813"/>
      <c r="QNB105" s="813"/>
      <c r="QNC105" s="813"/>
      <c r="QND105" s="813"/>
      <c r="QNE105" s="813"/>
      <c r="QNF105" s="813"/>
      <c r="QNG105" s="813"/>
      <c r="QNH105" s="813"/>
      <c r="QNI105" s="813"/>
      <c r="QNJ105" s="813"/>
      <c r="QNK105" s="813"/>
      <c r="QNL105" s="813"/>
      <c r="QNM105" s="813"/>
      <c r="QNN105" s="813"/>
      <c r="QNO105" s="813"/>
      <c r="QNP105" s="813"/>
      <c r="QNQ105" s="813"/>
      <c r="QNR105" s="813"/>
      <c r="QNS105" s="813"/>
      <c r="QNT105" s="813"/>
      <c r="QNU105" s="813"/>
      <c r="QNV105" s="813"/>
      <c r="QNW105" s="813"/>
      <c r="QNX105" s="813"/>
      <c r="QNY105" s="813"/>
      <c r="QNZ105" s="813"/>
      <c r="QOA105" s="813"/>
      <c r="QOB105" s="813"/>
      <c r="QOC105" s="813"/>
      <c r="QOD105" s="813"/>
      <c r="QOE105" s="813"/>
      <c r="QOF105" s="813"/>
      <c r="QOG105" s="813"/>
      <c r="QOH105" s="813"/>
      <c r="QOI105" s="813"/>
      <c r="QOJ105" s="813"/>
      <c r="QOK105" s="813"/>
      <c r="QOL105" s="813"/>
      <c r="QOM105" s="813"/>
      <c r="QON105" s="813"/>
      <c r="QOO105" s="813"/>
      <c r="QOP105" s="813"/>
      <c r="QOQ105" s="813"/>
      <c r="QOR105" s="813"/>
      <c r="QOS105" s="813"/>
      <c r="QOT105" s="813"/>
      <c r="QOU105" s="813"/>
      <c r="QOV105" s="813"/>
      <c r="QOW105" s="813"/>
      <c r="QOX105" s="813"/>
      <c r="QOY105" s="813"/>
      <c r="QOZ105" s="813"/>
      <c r="QPA105" s="813"/>
      <c r="QPB105" s="813"/>
      <c r="QPC105" s="813"/>
      <c r="QPD105" s="813"/>
      <c r="QPE105" s="813"/>
      <c r="QPF105" s="813"/>
      <c r="QPG105" s="813"/>
      <c r="QPH105" s="813"/>
      <c r="QPI105" s="813"/>
      <c r="QPJ105" s="813"/>
      <c r="QPK105" s="813"/>
      <c r="QPL105" s="813"/>
      <c r="QPM105" s="813"/>
      <c r="QPN105" s="813"/>
      <c r="QPO105" s="813"/>
      <c r="QPP105" s="813"/>
      <c r="QPQ105" s="813"/>
      <c r="QPR105" s="813"/>
      <c r="QPS105" s="813"/>
      <c r="QPT105" s="813"/>
      <c r="QPU105" s="813"/>
      <c r="QPV105" s="813"/>
      <c r="QPW105" s="813"/>
      <c r="QPX105" s="813"/>
      <c r="QPY105" s="813"/>
      <c r="QPZ105" s="813"/>
      <c r="QQA105" s="813"/>
      <c r="QQB105" s="813"/>
      <c r="QQC105" s="813"/>
      <c r="QQD105" s="813"/>
      <c r="QQE105" s="813"/>
      <c r="QQF105" s="813"/>
      <c r="QQG105" s="813"/>
      <c r="QQH105" s="813"/>
      <c r="QQI105" s="813"/>
      <c r="QQJ105" s="813"/>
      <c r="QQK105" s="813"/>
      <c r="QQL105" s="813"/>
      <c r="QQM105" s="813"/>
      <c r="QQN105" s="813"/>
      <c r="QQO105" s="813"/>
      <c r="QQP105" s="813"/>
      <c r="QQQ105" s="813"/>
      <c r="QQR105" s="813"/>
      <c r="QQS105" s="813"/>
      <c r="QQT105" s="813"/>
      <c r="QQU105" s="813"/>
      <c r="QQV105" s="813"/>
      <c r="QQW105" s="813"/>
      <c r="QQX105" s="813"/>
      <c r="QQY105" s="813"/>
      <c r="QQZ105" s="813"/>
      <c r="QRA105" s="813"/>
      <c r="QRB105" s="813"/>
      <c r="QRC105" s="813"/>
      <c r="QRD105" s="813"/>
      <c r="QRE105" s="813"/>
      <c r="QRF105" s="813"/>
      <c r="QRG105" s="813"/>
      <c r="QRH105" s="813"/>
      <c r="QRI105" s="813"/>
      <c r="QRJ105" s="813"/>
      <c r="QRK105" s="813"/>
      <c r="QRL105" s="813"/>
      <c r="QRM105" s="813"/>
      <c r="QRN105" s="813"/>
      <c r="QRO105" s="813"/>
      <c r="QRP105" s="813"/>
      <c r="QRQ105" s="813"/>
      <c r="QRR105" s="813"/>
      <c r="QRS105" s="813"/>
      <c r="QRT105" s="813"/>
      <c r="QRU105" s="813"/>
      <c r="QRV105" s="813"/>
      <c r="QRW105" s="813"/>
      <c r="QRX105" s="813"/>
      <c r="QRY105" s="813"/>
      <c r="QRZ105" s="813"/>
      <c r="QSA105" s="813"/>
      <c r="QSB105" s="813"/>
      <c r="QSC105" s="813"/>
      <c r="QSD105" s="813"/>
      <c r="QSE105" s="813"/>
      <c r="QSF105" s="813"/>
      <c r="QSG105" s="813"/>
      <c r="QSH105" s="813"/>
      <c r="QSI105" s="813"/>
      <c r="QSJ105" s="813"/>
      <c r="QSK105" s="813"/>
      <c r="QSL105" s="813"/>
      <c r="QSM105" s="813"/>
      <c r="QSN105" s="813"/>
      <c r="QSO105" s="813"/>
      <c r="QSP105" s="813"/>
      <c r="QSQ105" s="813"/>
      <c r="QSR105" s="813"/>
      <c r="QSS105" s="813"/>
      <c r="QST105" s="813"/>
      <c r="QSU105" s="813"/>
      <c r="QSV105" s="813"/>
      <c r="QSW105" s="813"/>
      <c r="QSX105" s="813"/>
      <c r="QSY105" s="813"/>
      <c r="QSZ105" s="813"/>
      <c r="QTA105" s="813"/>
      <c r="QTB105" s="813"/>
      <c r="QTC105" s="813"/>
      <c r="QTD105" s="813"/>
      <c r="QTE105" s="813"/>
      <c r="QTF105" s="813"/>
      <c r="QTG105" s="813"/>
      <c r="QTH105" s="813"/>
      <c r="QTI105" s="813"/>
      <c r="QTJ105" s="813"/>
      <c r="QTK105" s="813"/>
      <c r="QTL105" s="813"/>
      <c r="QTM105" s="813"/>
      <c r="QTN105" s="813"/>
      <c r="QTO105" s="813"/>
      <c r="QTP105" s="813"/>
      <c r="QTQ105" s="813"/>
      <c r="QTR105" s="813"/>
      <c r="QTS105" s="813"/>
      <c r="QTT105" s="813"/>
      <c r="QTU105" s="813"/>
      <c r="QTV105" s="813"/>
      <c r="QTW105" s="813"/>
      <c r="QTX105" s="813"/>
      <c r="QTY105" s="813"/>
      <c r="QTZ105" s="813"/>
      <c r="QUA105" s="813"/>
      <c r="QUB105" s="813"/>
      <c r="QUC105" s="813"/>
      <c r="QUD105" s="813"/>
      <c r="QUE105" s="813"/>
      <c r="QUF105" s="813"/>
      <c r="QUG105" s="813"/>
      <c r="QUH105" s="813"/>
      <c r="QUI105" s="813"/>
      <c r="QUJ105" s="813"/>
      <c r="QUK105" s="813"/>
      <c r="QUL105" s="813"/>
      <c r="QUM105" s="813"/>
      <c r="QUN105" s="813"/>
      <c r="QUO105" s="813"/>
      <c r="QUP105" s="813"/>
      <c r="QUQ105" s="813"/>
      <c r="QUR105" s="813"/>
      <c r="QUS105" s="813"/>
      <c r="QUT105" s="813"/>
      <c r="QUU105" s="813"/>
      <c r="QUV105" s="813"/>
      <c r="QUW105" s="813"/>
      <c r="QUX105" s="813"/>
      <c r="QUY105" s="813"/>
      <c r="QUZ105" s="813"/>
      <c r="QVA105" s="813"/>
      <c r="QVB105" s="813"/>
      <c r="QVC105" s="813"/>
      <c r="QVD105" s="813"/>
      <c r="QVE105" s="813"/>
      <c r="QVF105" s="813"/>
      <c r="QVG105" s="813"/>
      <c r="QVH105" s="813"/>
      <c r="QVI105" s="813"/>
      <c r="QVJ105" s="813"/>
      <c r="QVK105" s="813"/>
      <c r="QVL105" s="813"/>
      <c r="QVM105" s="813"/>
      <c r="QVN105" s="813"/>
      <c r="QVO105" s="813"/>
      <c r="QVP105" s="813"/>
      <c r="QVQ105" s="813"/>
      <c r="QVR105" s="813"/>
      <c r="QVS105" s="813"/>
      <c r="QVT105" s="813"/>
      <c r="QVU105" s="813"/>
      <c r="QVV105" s="813"/>
      <c r="QVW105" s="813"/>
      <c r="QVX105" s="813"/>
      <c r="QVY105" s="813"/>
      <c r="QVZ105" s="813"/>
      <c r="QWA105" s="813"/>
      <c r="QWB105" s="813"/>
      <c r="QWC105" s="813"/>
      <c r="QWD105" s="813"/>
      <c r="QWE105" s="813"/>
      <c r="QWF105" s="813"/>
      <c r="QWG105" s="813"/>
      <c r="QWH105" s="813"/>
      <c r="QWI105" s="813"/>
      <c r="QWJ105" s="813"/>
      <c r="QWK105" s="813"/>
      <c r="QWL105" s="813"/>
      <c r="QWM105" s="813"/>
      <c r="QWN105" s="813"/>
      <c r="QWO105" s="813"/>
      <c r="QWP105" s="813"/>
      <c r="QWQ105" s="813"/>
      <c r="QWR105" s="813"/>
      <c r="QWS105" s="813"/>
      <c r="QWT105" s="813"/>
      <c r="QWU105" s="813"/>
      <c r="QWV105" s="813"/>
      <c r="QWW105" s="813"/>
      <c r="QWX105" s="813"/>
      <c r="QWY105" s="813"/>
      <c r="QWZ105" s="813"/>
      <c r="QXA105" s="813"/>
      <c r="QXB105" s="813"/>
      <c r="QXC105" s="813"/>
      <c r="QXD105" s="813"/>
      <c r="QXE105" s="813"/>
      <c r="QXF105" s="813"/>
      <c r="QXG105" s="813"/>
      <c r="QXH105" s="813"/>
      <c r="QXI105" s="813"/>
      <c r="QXJ105" s="813"/>
      <c r="QXK105" s="813"/>
      <c r="QXL105" s="813"/>
      <c r="QXM105" s="813"/>
      <c r="QXN105" s="813"/>
      <c r="QXO105" s="813"/>
      <c r="QXP105" s="813"/>
      <c r="QXQ105" s="813"/>
      <c r="QXR105" s="813"/>
      <c r="QXS105" s="813"/>
      <c r="QXT105" s="813"/>
      <c r="QXU105" s="813"/>
      <c r="QXV105" s="813"/>
      <c r="QXW105" s="813"/>
      <c r="QXX105" s="813"/>
      <c r="QXY105" s="813"/>
      <c r="QXZ105" s="813"/>
      <c r="QYA105" s="813"/>
      <c r="QYB105" s="813"/>
      <c r="QYC105" s="813"/>
      <c r="QYD105" s="813"/>
      <c r="QYE105" s="813"/>
      <c r="QYF105" s="813"/>
      <c r="QYG105" s="813"/>
      <c r="QYH105" s="813"/>
      <c r="QYI105" s="813"/>
      <c r="QYJ105" s="813"/>
      <c r="QYK105" s="813"/>
      <c r="QYL105" s="813"/>
      <c r="QYM105" s="813"/>
      <c r="QYN105" s="813"/>
      <c r="QYO105" s="813"/>
      <c r="QYP105" s="813"/>
      <c r="QYQ105" s="813"/>
      <c r="QYR105" s="813"/>
      <c r="QYS105" s="813"/>
      <c r="QYT105" s="813"/>
      <c r="QYU105" s="813"/>
      <c r="QYV105" s="813"/>
      <c r="QYW105" s="813"/>
      <c r="QYX105" s="813"/>
      <c r="QYY105" s="813"/>
      <c r="QYZ105" s="813"/>
      <c r="QZA105" s="813"/>
      <c r="QZB105" s="813"/>
      <c r="QZC105" s="813"/>
      <c r="QZD105" s="813"/>
      <c r="QZE105" s="813"/>
      <c r="QZF105" s="813"/>
      <c r="QZG105" s="813"/>
      <c r="QZH105" s="813"/>
      <c r="QZI105" s="813"/>
      <c r="QZJ105" s="813"/>
      <c r="QZK105" s="813"/>
      <c r="QZL105" s="813"/>
      <c r="QZM105" s="813"/>
      <c r="QZN105" s="813"/>
      <c r="QZO105" s="813"/>
      <c r="QZP105" s="813"/>
      <c r="QZQ105" s="813"/>
      <c r="QZR105" s="813"/>
      <c r="QZS105" s="813"/>
      <c r="QZT105" s="813"/>
      <c r="QZU105" s="813"/>
      <c r="QZV105" s="813"/>
      <c r="QZW105" s="813"/>
      <c r="QZX105" s="813"/>
      <c r="QZY105" s="813"/>
      <c r="QZZ105" s="813"/>
      <c r="RAA105" s="813"/>
      <c r="RAB105" s="813"/>
      <c r="RAC105" s="813"/>
      <c r="RAD105" s="813"/>
      <c r="RAE105" s="813"/>
      <c r="RAF105" s="813"/>
      <c r="RAG105" s="813"/>
      <c r="RAH105" s="813"/>
      <c r="RAI105" s="813"/>
      <c r="RAJ105" s="813"/>
      <c r="RAK105" s="813"/>
      <c r="RAL105" s="813"/>
      <c r="RAM105" s="813"/>
      <c r="RAN105" s="813"/>
      <c r="RAO105" s="813"/>
      <c r="RAP105" s="813"/>
      <c r="RAQ105" s="813"/>
      <c r="RAR105" s="813"/>
      <c r="RAS105" s="813"/>
      <c r="RAT105" s="813"/>
      <c r="RAU105" s="813"/>
      <c r="RAV105" s="813"/>
      <c r="RAW105" s="813"/>
      <c r="RAX105" s="813"/>
      <c r="RAY105" s="813"/>
      <c r="RAZ105" s="813"/>
      <c r="RBA105" s="813"/>
      <c r="RBB105" s="813"/>
      <c r="RBC105" s="813"/>
      <c r="RBD105" s="813"/>
      <c r="RBE105" s="813"/>
      <c r="RBF105" s="813"/>
      <c r="RBG105" s="813"/>
      <c r="RBH105" s="813"/>
      <c r="RBI105" s="813"/>
      <c r="RBJ105" s="813"/>
      <c r="RBK105" s="813"/>
      <c r="RBL105" s="813"/>
      <c r="RBM105" s="813"/>
      <c r="RBN105" s="813"/>
      <c r="RBO105" s="813"/>
      <c r="RBP105" s="813"/>
      <c r="RBQ105" s="813"/>
      <c r="RBR105" s="813"/>
      <c r="RBS105" s="813"/>
      <c r="RBT105" s="813"/>
      <c r="RBU105" s="813"/>
      <c r="RBV105" s="813"/>
      <c r="RBW105" s="813"/>
      <c r="RBX105" s="813"/>
      <c r="RBY105" s="813"/>
      <c r="RBZ105" s="813"/>
      <c r="RCA105" s="813"/>
      <c r="RCB105" s="813"/>
      <c r="RCC105" s="813"/>
      <c r="RCD105" s="813"/>
      <c r="RCE105" s="813"/>
      <c r="RCF105" s="813"/>
      <c r="RCG105" s="813"/>
      <c r="RCH105" s="813"/>
      <c r="RCI105" s="813"/>
      <c r="RCJ105" s="813"/>
      <c r="RCK105" s="813"/>
      <c r="RCL105" s="813"/>
      <c r="RCM105" s="813"/>
      <c r="RCN105" s="813"/>
      <c r="RCO105" s="813"/>
      <c r="RCP105" s="813"/>
      <c r="RCQ105" s="813"/>
      <c r="RCR105" s="813"/>
      <c r="RCS105" s="813"/>
      <c r="RCT105" s="813"/>
      <c r="RCU105" s="813"/>
      <c r="RCV105" s="813"/>
      <c r="RCW105" s="813"/>
      <c r="RCX105" s="813"/>
      <c r="RCY105" s="813"/>
      <c r="RCZ105" s="813"/>
      <c r="RDA105" s="813"/>
      <c r="RDB105" s="813"/>
      <c r="RDC105" s="813"/>
      <c r="RDD105" s="813"/>
      <c r="RDE105" s="813"/>
      <c r="RDF105" s="813"/>
      <c r="RDG105" s="813"/>
      <c r="RDH105" s="813"/>
      <c r="RDI105" s="813"/>
      <c r="RDJ105" s="813"/>
      <c r="RDK105" s="813"/>
      <c r="RDL105" s="813"/>
      <c r="RDM105" s="813"/>
      <c r="RDN105" s="813"/>
      <c r="RDO105" s="813"/>
      <c r="RDP105" s="813"/>
      <c r="RDQ105" s="813"/>
      <c r="RDR105" s="813"/>
      <c r="RDS105" s="813"/>
      <c r="RDT105" s="813"/>
      <c r="RDU105" s="813"/>
      <c r="RDV105" s="813"/>
      <c r="RDW105" s="813"/>
      <c r="RDX105" s="813"/>
      <c r="RDY105" s="813"/>
      <c r="RDZ105" s="813"/>
      <c r="REA105" s="813"/>
      <c r="REB105" s="813"/>
      <c r="REC105" s="813"/>
      <c r="RED105" s="813"/>
      <c r="REE105" s="813"/>
      <c r="REF105" s="813"/>
      <c r="REG105" s="813"/>
      <c r="REH105" s="813"/>
      <c r="REI105" s="813"/>
      <c r="REJ105" s="813"/>
      <c r="REK105" s="813"/>
      <c r="REL105" s="813"/>
      <c r="REM105" s="813"/>
      <c r="REN105" s="813"/>
      <c r="REO105" s="813"/>
      <c r="REP105" s="813"/>
      <c r="REQ105" s="813"/>
      <c r="RER105" s="813"/>
      <c r="RES105" s="813"/>
      <c r="RET105" s="813"/>
      <c r="REU105" s="813"/>
      <c r="REV105" s="813"/>
      <c r="REW105" s="813"/>
      <c r="REX105" s="813"/>
      <c r="REY105" s="813"/>
      <c r="REZ105" s="813"/>
      <c r="RFA105" s="813"/>
      <c r="RFB105" s="813"/>
      <c r="RFC105" s="813"/>
      <c r="RFD105" s="813"/>
      <c r="RFE105" s="813"/>
      <c r="RFF105" s="813"/>
      <c r="RFG105" s="813"/>
      <c r="RFH105" s="813"/>
      <c r="RFI105" s="813"/>
      <c r="RFJ105" s="813"/>
      <c r="RFK105" s="813"/>
      <c r="RFL105" s="813"/>
      <c r="RFM105" s="813"/>
      <c r="RFN105" s="813"/>
      <c r="RFO105" s="813"/>
      <c r="RFP105" s="813"/>
      <c r="RFQ105" s="813"/>
      <c r="RFR105" s="813"/>
      <c r="RFS105" s="813"/>
      <c r="RFT105" s="813"/>
      <c r="RFU105" s="813"/>
      <c r="RFV105" s="813"/>
      <c r="RFW105" s="813"/>
      <c r="RFX105" s="813"/>
      <c r="RFY105" s="813"/>
      <c r="RFZ105" s="813"/>
      <c r="RGA105" s="813"/>
      <c r="RGB105" s="813"/>
      <c r="RGC105" s="813"/>
      <c r="RGD105" s="813"/>
      <c r="RGE105" s="813"/>
      <c r="RGF105" s="813"/>
      <c r="RGG105" s="813"/>
      <c r="RGH105" s="813"/>
      <c r="RGI105" s="813"/>
      <c r="RGJ105" s="813"/>
      <c r="RGK105" s="813"/>
      <c r="RGL105" s="813"/>
      <c r="RGM105" s="813"/>
      <c r="RGN105" s="813"/>
      <c r="RGO105" s="813"/>
      <c r="RGP105" s="813"/>
      <c r="RGQ105" s="813"/>
      <c r="RGR105" s="813"/>
      <c r="RGS105" s="813"/>
      <c r="RGT105" s="813"/>
      <c r="RGU105" s="813"/>
      <c r="RGV105" s="813"/>
      <c r="RGW105" s="813"/>
      <c r="RGX105" s="813"/>
      <c r="RGY105" s="813"/>
      <c r="RGZ105" s="813"/>
      <c r="RHA105" s="813"/>
      <c r="RHB105" s="813"/>
      <c r="RHC105" s="813"/>
      <c r="RHD105" s="813"/>
      <c r="RHE105" s="813"/>
      <c r="RHF105" s="813"/>
      <c r="RHG105" s="813"/>
      <c r="RHH105" s="813"/>
      <c r="RHI105" s="813"/>
      <c r="RHJ105" s="813"/>
      <c r="RHK105" s="813"/>
      <c r="RHL105" s="813"/>
      <c r="RHM105" s="813"/>
      <c r="RHN105" s="813"/>
      <c r="RHO105" s="813"/>
      <c r="RHP105" s="813"/>
      <c r="RHQ105" s="813"/>
      <c r="RHR105" s="813"/>
      <c r="RHS105" s="813"/>
      <c r="RHT105" s="813"/>
      <c r="RHU105" s="813"/>
      <c r="RHV105" s="813"/>
      <c r="RHW105" s="813"/>
      <c r="RHX105" s="813"/>
      <c r="RHY105" s="813"/>
      <c r="RHZ105" s="813"/>
      <c r="RIA105" s="813"/>
      <c r="RIB105" s="813"/>
      <c r="RIC105" s="813"/>
      <c r="RID105" s="813"/>
      <c r="RIE105" s="813"/>
      <c r="RIF105" s="813"/>
      <c r="RIG105" s="813"/>
      <c r="RIH105" s="813"/>
      <c r="RII105" s="813"/>
      <c r="RIJ105" s="813"/>
      <c r="RIK105" s="813"/>
      <c r="RIL105" s="813"/>
      <c r="RIM105" s="813"/>
      <c r="RIN105" s="813"/>
      <c r="RIO105" s="813"/>
      <c r="RIP105" s="813"/>
      <c r="RIQ105" s="813"/>
      <c r="RIR105" s="813"/>
      <c r="RIS105" s="813"/>
      <c r="RIT105" s="813"/>
      <c r="RIU105" s="813"/>
      <c r="RIV105" s="813"/>
      <c r="RIW105" s="813"/>
      <c r="RIX105" s="813"/>
      <c r="RIY105" s="813"/>
      <c r="RIZ105" s="813"/>
      <c r="RJA105" s="813"/>
      <c r="RJB105" s="813"/>
      <c r="RJC105" s="813"/>
      <c r="RJD105" s="813"/>
      <c r="RJE105" s="813"/>
      <c r="RJF105" s="813"/>
      <c r="RJG105" s="813"/>
      <c r="RJH105" s="813"/>
      <c r="RJI105" s="813"/>
      <c r="RJJ105" s="813"/>
      <c r="RJK105" s="813"/>
      <c r="RJL105" s="813"/>
      <c r="RJM105" s="813"/>
      <c r="RJN105" s="813"/>
      <c r="RJO105" s="813"/>
      <c r="RJP105" s="813"/>
      <c r="RJQ105" s="813"/>
      <c r="RJR105" s="813"/>
      <c r="RJS105" s="813"/>
      <c r="RJT105" s="813"/>
      <c r="RJU105" s="813"/>
      <c r="RJV105" s="813"/>
      <c r="RJW105" s="813"/>
      <c r="RJX105" s="813"/>
      <c r="RJY105" s="813"/>
      <c r="RJZ105" s="813"/>
      <c r="RKA105" s="813"/>
      <c r="RKB105" s="813"/>
      <c r="RKC105" s="813"/>
      <c r="RKD105" s="813"/>
      <c r="RKE105" s="813"/>
      <c r="RKF105" s="813"/>
      <c r="RKG105" s="813"/>
      <c r="RKH105" s="813"/>
      <c r="RKI105" s="813"/>
      <c r="RKJ105" s="813"/>
      <c r="RKK105" s="813"/>
      <c r="RKL105" s="813"/>
      <c r="RKM105" s="813"/>
      <c r="RKN105" s="813"/>
      <c r="RKO105" s="813"/>
      <c r="RKP105" s="813"/>
      <c r="RKQ105" s="813"/>
      <c r="RKR105" s="813"/>
      <c r="RKS105" s="813"/>
      <c r="RKT105" s="813"/>
      <c r="RKU105" s="813"/>
      <c r="RKV105" s="813"/>
      <c r="RKW105" s="813"/>
      <c r="RKX105" s="813"/>
      <c r="RKY105" s="813"/>
      <c r="RKZ105" s="813"/>
      <c r="RLA105" s="813"/>
      <c r="RLB105" s="813"/>
      <c r="RLC105" s="813"/>
      <c r="RLD105" s="813"/>
      <c r="RLE105" s="813"/>
      <c r="RLF105" s="813"/>
      <c r="RLG105" s="813"/>
      <c r="RLH105" s="813"/>
      <c r="RLI105" s="813"/>
      <c r="RLJ105" s="813"/>
      <c r="RLK105" s="813"/>
      <c r="RLL105" s="813"/>
      <c r="RLM105" s="813"/>
      <c r="RLN105" s="813"/>
      <c r="RLO105" s="813"/>
      <c r="RLP105" s="813"/>
      <c r="RLQ105" s="813"/>
      <c r="RLR105" s="813"/>
      <c r="RLS105" s="813"/>
      <c r="RLT105" s="813"/>
      <c r="RLU105" s="813"/>
      <c r="RLV105" s="813"/>
      <c r="RLW105" s="813"/>
      <c r="RLX105" s="813"/>
      <c r="RLY105" s="813"/>
      <c r="RLZ105" s="813"/>
      <c r="RMA105" s="813"/>
      <c r="RMB105" s="813"/>
      <c r="RMC105" s="813"/>
      <c r="RMD105" s="813"/>
      <c r="RME105" s="813"/>
      <c r="RMF105" s="813"/>
      <c r="RMG105" s="813"/>
      <c r="RMH105" s="813"/>
      <c r="RMI105" s="813"/>
      <c r="RMJ105" s="813"/>
      <c r="RMK105" s="813"/>
      <c r="RML105" s="813"/>
      <c r="RMM105" s="813"/>
      <c r="RMN105" s="813"/>
      <c r="RMO105" s="813"/>
      <c r="RMP105" s="813"/>
      <c r="RMQ105" s="813"/>
      <c r="RMR105" s="813"/>
      <c r="RMS105" s="813"/>
      <c r="RMT105" s="813"/>
      <c r="RMU105" s="813"/>
      <c r="RMV105" s="813"/>
      <c r="RMW105" s="813"/>
      <c r="RMX105" s="813"/>
      <c r="RMY105" s="813"/>
      <c r="RMZ105" s="813"/>
      <c r="RNA105" s="813"/>
      <c r="RNB105" s="813"/>
      <c r="RNC105" s="813"/>
      <c r="RND105" s="813"/>
      <c r="RNE105" s="813"/>
      <c r="RNF105" s="813"/>
      <c r="RNG105" s="813"/>
      <c r="RNH105" s="813"/>
      <c r="RNI105" s="813"/>
      <c r="RNJ105" s="813"/>
      <c r="RNK105" s="813"/>
      <c r="RNL105" s="813"/>
      <c r="RNM105" s="813"/>
      <c r="RNN105" s="813"/>
      <c r="RNO105" s="813"/>
      <c r="RNP105" s="813"/>
      <c r="RNQ105" s="813"/>
      <c r="RNR105" s="813"/>
      <c r="RNS105" s="813"/>
      <c r="RNT105" s="813"/>
      <c r="RNU105" s="813"/>
      <c r="RNV105" s="813"/>
      <c r="RNW105" s="813"/>
      <c r="RNX105" s="813"/>
      <c r="RNY105" s="813"/>
      <c r="RNZ105" s="813"/>
      <c r="ROA105" s="813"/>
      <c r="ROB105" s="813"/>
      <c r="ROC105" s="813"/>
      <c r="ROD105" s="813"/>
      <c r="ROE105" s="813"/>
      <c r="ROF105" s="813"/>
      <c r="ROG105" s="813"/>
      <c r="ROH105" s="813"/>
      <c r="ROI105" s="813"/>
      <c r="ROJ105" s="813"/>
      <c r="ROK105" s="813"/>
      <c r="ROL105" s="813"/>
      <c r="ROM105" s="813"/>
      <c r="RON105" s="813"/>
      <c r="ROO105" s="813"/>
      <c r="ROP105" s="813"/>
      <c r="ROQ105" s="813"/>
      <c r="ROR105" s="813"/>
      <c r="ROS105" s="813"/>
      <c r="ROT105" s="813"/>
      <c r="ROU105" s="813"/>
      <c r="ROV105" s="813"/>
      <c r="ROW105" s="813"/>
      <c r="ROX105" s="813"/>
      <c r="ROY105" s="813"/>
      <c r="ROZ105" s="813"/>
      <c r="RPA105" s="813"/>
      <c r="RPB105" s="813"/>
      <c r="RPC105" s="813"/>
      <c r="RPD105" s="813"/>
      <c r="RPE105" s="813"/>
      <c r="RPF105" s="813"/>
      <c r="RPG105" s="813"/>
      <c r="RPH105" s="813"/>
      <c r="RPI105" s="813"/>
      <c r="RPJ105" s="813"/>
      <c r="RPK105" s="813"/>
      <c r="RPL105" s="813"/>
      <c r="RPM105" s="813"/>
      <c r="RPN105" s="813"/>
      <c r="RPO105" s="813"/>
      <c r="RPP105" s="813"/>
      <c r="RPQ105" s="813"/>
      <c r="RPR105" s="813"/>
      <c r="RPS105" s="813"/>
      <c r="RPT105" s="813"/>
      <c r="RPU105" s="813"/>
      <c r="RPV105" s="813"/>
      <c r="RPW105" s="813"/>
      <c r="RPX105" s="813"/>
      <c r="RPY105" s="813"/>
      <c r="RPZ105" s="813"/>
      <c r="RQA105" s="813"/>
      <c r="RQB105" s="813"/>
      <c r="RQC105" s="813"/>
      <c r="RQD105" s="813"/>
      <c r="RQE105" s="813"/>
      <c r="RQF105" s="813"/>
      <c r="RQG105" s="813"/>
      <c r="RQH105" s="813"/>
      <c r="RQI105" s="813"/>
      <c r="RQJ105" s="813"/>
      <c r="RQK105" s="813"/>
      <c r="RQL105" s="813"/>
      <c r="RQM105" s="813"/>
      <c r="RQN105" s="813"/>
      <c r="RQO105" s="813"/>
      <c r="RQP105" s="813"/>
      <c r="RQQ105" s="813"/>
      <c r="RQR105" s="813"/>
      <c r="RQS105" s="813"/>
      <c r="RQT105" s="813"/>
      <c r="RQU105" s="813"/>
      <c r="RQV105" s="813"/>
      <c r="RQW105" s="813"/>
      <c r="RQX105" s="813"/>
      <c r="RQY105" s="813"/>
      <c r="RQZ105" s="813"/>
      <c r="RRA105" s="813"/>
      <c r="RRB105" s="813"/>
      <c r="RRC105" s="813"/>
      <c r="RRD105" s="813"/>
      <c r="RRE105" s="813"/>
      <c r="RRF105" s="813"/>
      <c r="RRG105" s="813"/>
      <c r="RRH105" s="813"/>
      <c r="RRI105" s="813"/>
      <c r="RRJ105" s="813"/>
      <c r="RRK105" s="813"/>
      <c r="RRL105" s="813"/>
      <c r="RRM105" s="813"/>
      <c r="RRN105" s="813"/>
      <c r="RRO105" s="813"/>
      <c r="RRP105" s="813"/>
      <c r="RRQ105" s="813"/>
      <c r="RRR105" s="813"/>
      <c r="RRS105" s="813"/>
      <c r="RRT105" s="813"/>
      <c r="RRU105" s="813"/>
      <c r="RRV105" s="813"/>
      <c r="RRW105" s="813"/>
      <c r="RRX105" s="813"/>
      <c r="RRY105" s="813"/>
      <c r="RRZ105" s="813"/>
      <c r="RSA105" s="813"/>
      <c r="RSB105" s="813"/>
      <c r="RSC105" s="813"/>
      <c r="RSD105" s="813"/>
      <c r="RSE105" s="813"/>
      <c r="RSF105" s="813"/>
      <c r="RSG105" s="813"/>
      <c r="RSH105" s="813"/>
      <c r="RSI105" s="813"/>
      <c r="RSJ105" s="813"/>
      <c r="RSK105" s="813"/>
      <c r="RSL105" s="813"/>
      <c r="RSM105" s="813"/>
      <c r="RSN105" s="813"/>
      <c r="RSO105" s="813"/>
      <c r="RSP105" s="813"/>
      <c r="RSQ105" s="813"/>
      <c r="RSR105" s="813"/>
      <c r="RSS105" s="813"/>
      <c r="RST105" s="813"/>
      <c r="RSU105" s="813"/>
      <c r="RSV105" s="813"/>
      <c r="RSW105" s="813"/>
      <c r="RSX105" s="813"/>
      <c r="RSY105" s="813"/>
      <c r="RSZ105" s="813"/>
      <c r="RTA105" s="813"/>
      <c r="RTB105" s="813"/>
      <c r="RTC105" s="813"/>
      <c r="RTD105" s="813"/>
      <c r="RTE105" s="813"/>
      <c r="RTF105" s="813"/>
      <c r="RTG105" s="813"/>
      <c r="RTH105" s="813"/>
      <c r="RTI105" s="813"/>
      <c r="RTJ105" s="813"/>
      <c r="RTK105" s="813"/>
      <c r="RTL105" s="813"/>
      <c r="RTM105" s="813"/>
      <c r="RTN105" s="813"/>
      <c r="RTO105" s="813"/>
      <c r="RTP105" s="813"/>
      <c r="RTQ105" s="813"/>
      <c r="RTR105" s="813"/>
      <c r="RTS105" s="813"/>
      <c r="RTT105" s="813"/>
      <c r="RTU105" s="813"/>
      <c r="RTV105" s="813"/>
      <c r="RTW105" s="813"/>
      <c r="RTX105" s="813"/>
      <c r="RTY105" s="813"/>
      <c r="RTZ105" s="813"/>
      <c r="RUA105" s="813"/>
      <c r="RUB105" s="813"/>
      <c r="RUC105" s="813"/>
      <c r="RUD105" s="813"/>
      <c r="RUE105" s="813"/>
      <c r="RUF105" s="813"/>
      <c r="RUG105" s="813"/>
      <c r="RUH105" s="813"/>
      <c r="RUI105" s="813"/>
      <c r="RUJ105" s="813"/>
      <c r="RUK105" s="813"/>
      <c r="RUL105" s="813"/>
      <c r="RUM105" s="813"/>
      <c r="RUN105" s="813"/>
      <c r="RUO105" s="813"/>
      <c r="RUP105" s="813"/>
      <c r="RUQ105" s="813"/>
      <c r="RUR105" s="813"/>
      <c r="RUS105" s="813"/>
      <c r="RUT105" s="813"/>
      <c r="RUU105" s="813"/>
      <c r="RUV105" s="813"/>
      <c r="RUW105" s="813"/>
      <c r="RUX105" s="813"/>
      <c r="RUY105" s="813"/>
      <c r="RUZ105" s="813"/>
      <c r="RVA105" s="813"/>
      <c r="RVB105" s="813"/>
      <c r="RVC105" s="813"/>
      <c r="RVD105" s="813"/>
      <c r="RVE105" s="813"/>
      <c r="RVF105" s="813"/>
      <c r="RVG105" s="813"/>
      <c r="RVH105" s="813"/>
      <c r="RVI105" s="813"/>
      <c r="RVJ105" s="813"/>
      <c r="RVK105" s="813"/>
      <c r="RVL105" s="813"/>
      <c r="RVM105" s="813"/>
      <c r="RVN105" s="813"/>
      <c r="RVO105" s="813"/>
      <c r="RVP105" s="813"/>
      <c r="RVQ105" s="813"/>
      <c r="RVR105" s="813"/>
      <c r="RVS105" s="813"/>
      <c r="RVT105" s="813"/>
      <c r="RVU105" s="813"/>
      <c r="RVV105" s="813"/>
      <c r="RVW105" s="813"/>
      <c r="RVX105" s="813"/>
      <c r="RVY105" s="813"/>
      <c r="RVZ105" s="813"/>
      <c r="RWA105" s="813"/>
      <c r="RWB105" s="813"/>
      <c r="RWC105" s="813"/>
      <c r="RWD105" s="813"/>
      <c r="RWE105" s="813"/>
      <c r="RWF105" s="813"/>
      <c r="RWG105" s="813"/>
      <c r="RWH105" s="813"/>
      <c r="RWI105" s="813"/>
      <c r="RWJ105" s="813"/>
      <c r="RWK105" s="813"/>
      <c r="RWL105" s="813"/>
      <c r="RWM105" s="813"/>
      <c r="RWN105" s="813"/>
      <c r="RWO105" s="813"/>
      <c r="RWP105" s="813"/>
      <c r="RWQ105" s="813"/>
      <c r="RWR105" s="813"/>
      <c r="RWS105" s="813"/>
      <c r="RWT105" s="813"/>
      <c r="RWU105" s="813"/>
      <c r="RWV105" s="813"/>
      <c r="RWW105" s="813"/>
      <c r="RWX105" s="813"/>
      <c r="RWY105" s="813"/>
      <c r="RWZ105" s="813"/>
      <c r="RXA105" s="813"/>
      <c r="RXB105" s="813"/>
      <c r="RXC105" s="813"/>
      <c r="RXD105" s="813"/>
      <c r="RXE105" s="813"/>
      <c r="RXF105" s="813"/>
      <c r="RXG105" s="813"/>
      <c r="RXH105" s="813"/>
      <c r="RXI105" s="813"/>
      <c r="RXJ105" s="813"/>
      <c r="RXK105" s="813"/>
      <c r="RXL105" s="813"/>
      <c r="RXM105" s="813"/>
      <c r="RXN105" s="813"/>
      <c r="RXO105" s="813"/>
      <c r="RXP105" s="813"/>
      <c r="RXQ105" s="813"/>
      <c r="RXR105" s="813"/>
      <c r="RXS105" s="813"/>
      <c r="RXT105" s="813"/>
      <c r="RXU105" s="813"/>
      <c r="RXV105" s="813"/>
      <c r="RXW105" s="813"/>
      <c r="RXX105" s="813"/>
      <c r="RXY105" s="813"/>
      <c r="RXZ105" s="813"/>
      <c r="RYA105" s="813"/>
      <c r="RYB105" s="813"/>
      <c r="RYC105" s="813"/>
      <c r="RYD105" s="813"/>
      <c r="RYE105" s="813"/>
      <c r="RYF105" s="813"/>
      <c r="RYG105" s="813"/>
      <c r="RYH105" s="813"/>
      <c r="RYI105" s="813"/>
      <c r="RYJ105" s="813"/>
      <c r="RYK105" s="813"/>
      <c r="RYL105" s="813"/>
      <c r="RYM105" s="813"/>
      <c r="RYN105" s="813"/>
      <c r="RYO105" s="813"/>
      <c r="RYP105" s="813"/>
      <c r="RYQ105" s="813"/>
      <c r="RYR105" s="813"/>
      <c r="RYS105" s="813"/>
      <c r="RYT105" s="813"/>
      <c r="RYU105" s="813"/>
      <c r="RYV105" s="813"/>
      <c r="RYW105" s="813"/>
      <c r="RYX105" s="813"/>
      <c r="RYY105" s="813"/>
      <c r="RYZ105" s="813"/>
      <c r="RZA105" s="813"/>
      <c r="RZB105" s="813"/>
      <c r="RZC105" s="813"/>
      <c r="RZD105" s="813"/>
      <c r="RZE105" s="813"/>
      <c r="RZF105" s="813"/>
      <c r="RZG105" s="813"/>
      <c r="RZH105" s="813"/>
      <c r="RZI105" s="813"/>
      <c r="RZJ105" s="813"/>
      <c r="RZK105" s="813"/>
      <c r="RZL105" s="813"/>
      <c r="RZM105" s="813"/>
      <c r="RZN105" s="813"/>
      <c r="RZO105" s="813"/>
      <c r="RZP105" s="813"/>
      <c r="RZQ105" s="813"/>
      <c r="RZR105" s="813"/>
      <c r="RZS105" s="813"/>
      <c r="RZT105" s="813"/>
      <c r="RZU105" s="813"/>
      <c r="RZV105" s="813"/>
      <c r="RZW105" s="813"/>
      <c r="RZX105" s="813"/>
      <c r="RZY105" s="813"/>
      <c r="RZZ105" s="813"/>
      <c r="SAA105" s="813"/>
      <c r="SAB105" s="813"/>
      <c r="SAC105" s="813"/>
      <c r="SAD105" s="813"/>
      <c r="SAE105" s="813"/>
      <c r="SAF105" s="813"/>
      <c r="SAG105" s="813"/>
      <c r="SAH105" s="813"/>
      <c r="SAI105" s="813"/>
      <c r="SAJ105" s="813"/>
      <c r="SAK105" s="813"/>
      <c r="SAL105" s="813"/>
      <c r="SAM105" s="813"/>
      <c r="SAN105" s="813"/>
      <c r="SAO105" s="813"/>
      <c r="SAP105" s="813"/>
      <c r="SAQ105" s="813"/>
      <c r="SAR105" s="813"/>
      <c r="SAS105" s="813"/>
      <c r="SAT105" s="813"/>
      <c r="SAU105" s="813"/>
      <c r="SAV105" s="813"/>
      <c r="SAW105" s="813"/>
      <c r="SAX105" s="813"/>
      <c r="SAY105" s="813"/>
      <c r="SAZ105" s="813"/>
      <c r="SBA105" s="813"/>
      <c r="SBB105" s="813"/>
      <c r="SBC105" s="813"/>
      <c r="SBD105" s="813"/>
      <c r="SBE105" s="813"/>
      <c r="SBF105" s="813"/>
      <c r="SBG105" s="813"/>
      <c r="SBH105" s="813"/>
      <c r="SBI105" s="813"/>
      <c r="SBJ105" s="813"/>
      <c r="SBK105" s="813"/>
      <c r="SBL105" s="813"/>
      <c r="SBM105" s="813"/>
      <c r="SBN105" s="813"/>
      <c r="SBO105" s="813"/>
      <c r="SBP105" s="813"/>
      <c r="SBQ105" s="813"/>
      <c r="SBR105" s="813"/>
      <c r="SBS105" s="813"/>
      <c r="SBT105" s="813"/>
      <c r="SBU105" s="813"/>
      <c r="SBV105" s="813"/>
      <c r="SBW105" s="813"/>
      <c r="SBX105" s="813"/>
      <c r="SBY105" s="813"/>
      <c r="SBZ105" s="813"/>
      <c r="SCA105" s="813"/>
      <c r="SCB105" s="813"/>
      <c r="SCC105" s="813"/>
      <c r="SCD105" s="813"/>
      <c r="SCE105" s="813"/>
      <c r="SCF105" s="813"/>
      <c r="SCG105" s="813"/>
      <c r="SCH105" s="813"/>
      <c r="SCI105" s="813"/>
      <c r="SCJ105" s="813"/>
      <c r="SCK105" s="813"/>
      <c r="SCL105" s="813"/>
      <c r="SCM105" s="813"/>
      <c r="SCN105" s="813"/>
      <c r="SCO105" s="813"/>
      <c r="SCP105" s="813"/>
      <c r="SCQ105" s="813"/>
      <c r="SCR105" s="813"/>
      <c r="SCS105" s="813"/>
      <c r="SCT105" s="813"/>
      <c r="SCU105" s="813"/>
      <c r="SCV105" s="813"/>
      <c r="SCW105" s="813"/>
      <c r="SCX105" s="813"/>
      <c r="SCY105" s="813"/>
      <c r="SCZ105" s="813"/>
      <c r="SDA105" s="813"/>
      <c r="SDB105" s="813"/>
      <c r="SDC105" s="813"/>
      <c r="SDD105" s="813"/>
      <c r="SDE105" s="813"/>
      <c r="SDF105" s="813"/>
      <c r="SDG105" s="813"/>
      <c r="SDH105" s="813"/>
      <c r="SDI105" s="813"/>
      <c r="SDJ105" s="813"/>
      <c r="SDK105" s="813"/>
      <c r="SDL105" s="813"/>
      <c r="SDM105" s="813"/>
      <c r="SDN105" s="813"/>
      <c r="SDO105" s="813"/>
      <c r="SDP105" s="813"/>
      <c r="SDQ105" s="813"/>
      <c r="SDR105" s="813"/>
      <c r="SDS105" s="813"/>
      <c r="SDT105" s="813"/>
      <c r="SDU105" s="813"/>
      <c r="SDV105" s="813"/>
      <c r="SDW105" s="813"/>
      <c r="SDX105" s="813"/>
      <c r="SDY105" s="813"/>
      <c r="SDZ105" s="813"/>
      <c r="SEA105" s="813"/>
      <c r="SEB105" s="813"/>
      <c r="SEC105" s="813"/>
      <c r="SED105" s="813"/>
      <c r="SEE105" s="813"/>
      <c r="SEF105" s="813"/>
      <c r="SEG105" s="813"/>
      <c r="SEH105" s="813"/>
      <c r="SEI105" s="813"/>
      <c r="SEJ105" s="813"/>
      <c r="SEK105" s="813"/>
      <c r="SEL105" s="813"/>
      <c r="SEM105" s="813"/>
      <c r="SEN105" s="813"/>
      <c r="SEO105" s="813"/>
      <c r="SEP105" s="813"/>
      <c r="SEQ105" s="813"/>
      <c r="SER105" s="813"/>
      <c r="SES105" s="813"/>
      <c r="SET105" s="813"/>
      <c r="SEU105" s="813"/>
      <c r="SEV105" s="813"/>
      <c r="SEW105" s="813"/>
      <c r="SEX105" s="813"/>
      <c r="SEY105" s="813"/>
      <c r="SEZ105" s="813"/>
      <c r="SFA105" s="813"/>
      <c r="SFB105" s="813"/>
      <c r="SFC105" s="813"/>
      <c r="SFD105" s="813"/>
      <c r="SFE105" s="813"/>
      <c r="SFF105" s="813"/>
      <c r="SFG105" s="813"/>
      <c r="SFH105" s="813"/>
      <c r="SFI105" s="813"/>
      <c r="SFJ105" s="813"/>
      <c r="SFK105" s="813"/>
      <c r="SFL105" s="813"/>
      <c r="SFM105" s="813"/>
      <c r="SFN105" s="813"/>
      <c r="SFO105" s="813"/>
      <c r="SFP105" s="813"/>
      <c r="SFQ105" s="813"/>
      <c r="SFR105" s="813"/>
      <c r="SFS105" s="813"/>
      <c r="SFT105" s="813"/>
      <c r="SFU105" s="813"/>
      <c r="SFV105" s="813"/>
      <c r="SFW105" s="813"/>
      <c r="SFX105" s="813"/>
      <c r="SFY105" s="813"/>
      <c r="SFZ105" s="813"/>
      <c r="SGA105" s="813"/>
      <c r="SGB105" s="813"/>
      <c r="SGC105" s="813"/>
      <c r="SGD105" s="813"/>
      <c r="SGE105" s="813"/>
      <c r="SGF105" s="813"/>
      <c r="SGG105" s="813"/>
      <c r="SGH105" s="813"/>
      <c r="SGI105" s="813"/>
      <c r="SGJ105" s="813"/>
      <c r="SGK105" s="813"/>
      <c r="SGL105" s="813"/>
      <c r="SGM105" s="813"/>
      <c r="SGN105" s="813"/>
      <c r="SGO105" s="813"/>
      <c r="SGP105" s="813"/>
      <c r="SGQ105" s="813"/>
      <c r="SGR105" s="813"/>
      <c r="SGS105" s="813"/>
      <c r="SGT105" s="813"/>
      <c r="SGU105" s="813"/>
      <c r="SGV105" s="813"/>
      <c r="SGW105" s="813"/>
      <c r="SGX105" s="813"/>
      <c r="SGY105" s="813"/>
      <c r="SGZ105" s="813"/>
      <c r="SHA105" s="813"/>
      <c r="SHB105" s="813"/>
      <c r="SHC105" s="813"/>
      <c r="SHD105" s="813"/>
      <c r="SHE105" s="813"/>
      <c r="SHF105" s="813"/>
      <c r="SHG105" s="813"/>
      <c r="SHH105" s="813"/>
      <c r="SHI105" s="813"/>
      <c r="SHJ105" s="813"/>
      <c r="SHK105" s="813"/>
      <c r="SHL105" s="813"/>
      <c r="SHM105" s="813"/>
      <c r="SHN105" s="813"/>
      <c r="SHO105" s="813"/>
      <c r="SHP105" s="813"/>
      <c r="SHQ105" s="813"/>
      <c r="SHR105" s="813"/>
      <c r="SHS105" s="813"/>
      <c r="SHT105" s="813"/>
      <c r="SHU105" s="813"/>
      <c r="SHV105" s="813"/>
      <c r="SHW105" s="813"/>
      <c r="SHX105" s="813"/>
      <c r="SHY105" s="813"/>
      <c r="SHZ105" s="813"/>
      <c r="SIA105" s="813"/>
      <c r="SIB105" s="813"/>
      <c r="SIC105" s="813"/>
      <c r="SID105" s="813"/>
      <c r="SIE105" s="813"/>
      <c r="SIF105" s="813"/>
      <c r="SIG105" s="813"/>
      <c r="SIH105" s="813"/>
      <c r="SII105" s="813"/>
      <c r="SIJ105" s="813"/>
      <c r="SIK105" s="813"/>
      <c r="SIL105" s="813"/>
      <c r="SIM105" s="813"/>
      <c r="SIN105" s="813"/>
      <c r="SIO105" s="813"/>
      <c r="SIP105" s="813"/>
      <c r="SIQ105" s="813"/>
      <c r="SIR105" s="813"/>
      <c r="SIS105" s="813"/>
      <c r="SIT105" s="813"/>
      <c r="SIU105" s="813"/>
      <c r="SIV105" s="813"/>
      <c r="SIW105" s="813"/>
      <c r="SIX105" s="813"/>
      <c r="SIY105" s="813"/>
      <c r="SIZ105" s="813"/>
      <c r="SJA105" s="813"/>
      <c r="SJB105" s="813"/>
      <c r="SJC105" s="813"/>
      <c r="SJD105" s="813"/>
      <c r="SJE105" s="813"/>
      <c r="SJF105" s="813"/>
      <c r="SJG105" s="813"/>
      <c r="SJH105" s="813"/>
      <c r="SJI105" s="813"/>
      <c r="SJJ105" s="813"/>
      <c r="SJK105" s="813"/>
      <c r="SJL105" s="813"/>
      <c r="SJM105" s="813"/>
      <c r="SJN105" s="813"/>
      <c r="SJO105" s="813"/>
      <c r="SJP105" s="813"/>
      <c r="SJQ105" s="813"/>
      <c r="SJR105" s="813"/>
      <c r="SJS105" s="813"/>
      <c r="SJT105" s="813"/>
      <c r="SJU105" s="813"/>
      <c r="SJV105" s="813"/>
      <c r="SJW105" s="813"/>
      <c r="SJX105" s="813"/>
      <c r="SJY105" s="813"/>
      <c r="SJZ105" s="813"/>
      <c r="SKA105" s="813"/>
      <c r="SKB105" s="813"/>
      <c r="SKC105" s="813"/>
      <c r="SKD105" s="813"/>
      <c r="SKE105" s="813"/>
      <c r="SKF105" s="813"/>
      <c r="SKG105" s="813"/>
      <c r="SKH105" s="813"/>
      <c r="SKI105" s="813"/>
      <c r="SKJ105" s="813"/>
      <c r="SKK105" s="813"/>
      <c r="SKL105" s="813"/>
      <c r="SKM105" s="813"/>
      <c r="SKN105" s="813"/>
      <c r="SKO105" s="813"/>
      <c r="SKP105" s="813"/>
      <c r="SKQ105" s="813"/>
      <c r="SKR105" s="813"/>
      <c r="SKS105" s="813"/>
      <c r="SKT105" s="813"/>
      <c r="SKU105" s="813"/>
      <c r="SKV105" s="813"/>
      <c r="SKW105" s="813"/>
      <c r="SKX105" s="813"/>
      <c r="SKY105" s="813"/>
      <c r="SKZ105" s="813"/>
      <c r="SLA105" s="813"/>
      <c r="SLB105" s="813"/>
      <c r="SLC105" s="813"/>
      <c r="SLD105" s="813"/>
      <c r="SLE105" s="813"/>
      <c r="SLF105" s="813"/>
      <c r="SLG105" s="813"/>
      <c r="SLH105" s="813"/>
      <c r="SLI105" s="813"/>
      <c r="SLJ105" s="813"/>
      <c r="SLK105" s="813"/>
      <c r="SLL105" s="813"/>
      <c r="SLM105" s="813"/>
      <c r="SLN105" s="813"/>
      <c r="SLO105" s="813"/>
      <c r="SLP105" s="813"/>
      <c r="SLQ105" s="813"/>
      <c r="SLR105" s="813"/>
      <c r="SLS105" s="813"/>
      <c r="SLT105" s="813"/>
      <c r="SLU105" s="813"/>
      <c r="SLV105" s="813"/>
      <c r="SLW105" s="813"/>
      <c r="SLX105" s="813"/>
      <c r="SLY105" s="813"/>
      <c r="SLZ105" s="813"/>
      <c r="SMA105" s="813"/>
      <c r="SMB105" s="813"/>
      <c r="SMC105" s="813"/>
      <c r="SMD105" s="813"/>
      <c r="SME105" s="813"/>
      <c r="SMF105" s="813"/>
      <c r="SMG105" s="813"/>
      <c r="SMH105" s="813"/>
      <c r="SMI105" s="813"/>
      <c r="SMJ105" s="813"/>
      <c r="SMK105" s="813"/>
      <c r="SML105" s="813"/>
      <c r="SMM105" s="813"/>
      <c r="SMN105" s="813"/>
      <c r="SMO105" s="813"/>
      <c r="SMP105" s="813"/>
      <c r="SMQ105" s="813"/>
      <c r="SMR105" s="813"/>
      <c r="SMS105" s="813"/>
      <c r="SMT105" s="813"/>
      <c r="SMU105" s="813"/>
      <c r="SMV105" s="813"/>
      <c r="SMW105" s="813"/>
      <c r="SMX105" s="813"/>
      <c r="SMY105" s="813"/>
      <c r="SMZ105" s="813"/>
      <c r="SNA105" s="813"/>
      <c r="SNB105" s="813"/>
      <c r="SNC105" s="813"/>
      <c r="SND105" s="813"/>
      <c r="SNE105" s="813"/>
      <c r="SNF105" s="813"/>
      <c r="SNG105" s="813"/>
      <c r="SNH105" s="813"/>
      <c r="SNI105" s="813"/>
      <c r="SNJ105" s="813"/>
      <c r="SNK105" s="813"/>
      <c r="SNL105" s="813"/>
      <c r="SNM105" s="813"/>
      <c r="SNN105" s="813"/>
      <c r="SNO105" s="813"/>
      <c r="SNP105" s="813"/>
      <c r="SNQ105" s="813"/>
      <c r="SNR105" s="813"/>
      <c r="SNS105" s="813"/>
      <c r="SNT105" s="813"/>
      <c r="SNU105" s="813"/>
      <c r="SNV105" s="813"/>
      <c r="SNW105" s="813"/>
      <c r="SNX105" s="813"/>
      <c r="SNY105" s="813"/>
      <c r="SNZ105" s="813"/>
      <c r="SOA105" s="813"/>
      <c r="SOB105" s="813"/>
      <c r="SOC105" s="813"/>
      <c r="SOD105" s="813"/>
      <c r="SOE105" s="813"/>
      <c r="SOF105" s="813"/>
      <c r="SOG105" s="813"/>
      <c r="SOH105" s="813"/>
      <c r="SOI105" s="813"/>
      <c r="SOJ105" s="813"/>
      <c r="SOK105" s="813"/>
      <c r="SOL105" s="813"/>
      <c r="SOM105" s="813"/>
      <c r="SON105" s="813"/>
      <c r="SOO105" s="813"/>
      <c r="SOP105" s="813"/>
      <c r="SOQ105" s="813"/>
      <c r="SOR105" s="813"/>
      <c r="SOS105" s="813"/>
      <c r="SOT105" s="813"/>
      <c r="SOU105" s="813"/>
      <c r="SOV105" s="813"/>
      <c r="SOW105" s="813"/>
      <c r="SOX105" s="813"/>
      <c r="SOY105" s="813"/>
      <c r="SOZ105" s="813"/>
      <c r="SPA105" s="813"/>
      <c r="SPB105" s="813"/>
      <c r="SPC105" s="813"/>
      <c r="SPD105" s="813"/>
      <c r="SPE105" s="813"/>
      <c r="SPF105" s="813"/>
      <c r="SPG105" s="813"/>
      <c r="SPH105" s="813"/>
      <c r="SPI105" s="813"/>
      <c r="SPJ105" s="813"/>
      <c r="SPK105" s="813"/>
      <c r="SPL105" s="813"/>
      <c r="SPM105" s="813"/>
      <c r="SPN105" s="813"/>
      <c r="SPO105" s="813"/>
      <c r="SPP105" s="813"/>
      <c r="SPQ105" s="813"/>
      <c r="SPR105" s="813"/>
      <c r="SPS105" s="813"/>
      <c r="SPT105" s="813"/>
      <c r="SPU105" s="813"/>
      <c r="SPV105" s="813"/>
      <c r="SPW105" s="813"/>
      <c r="SPX105" s="813"/>
      <c r="SPY105" s="813"/>
      <c r="SPZ105" s="813"/>
      <c r="SQA105" s="813"/>
      <c r="SQB105" s="813"/>
      <c r="SQC105" s="813"/>
      <c r="SQD105" s="813"/>
      <c r="SQE105" s="813"/>
      <c r="SQF105" s="813"/>
      <c r="SQG105" s="813"/>
      <c r="SQH105" s="813"/>
      <c r="SQI105" s="813"/>
      <c r="SQJ105" s="813"/>
      <c r="SQK105" s="813"/>
      <c r="SQL105" s="813"/>
      <c r="SQM105" s="813"/>
      <c r="SQN105" s="813"/>
      <c r="SQO105" s="813"/>
      <c r="SQP105" s="813"/>
      <c r="SQQ105" s="813"/>
      <c r="SQR105" s="813"/>
      <c r="SQS105" s="813"/>
      <c r="SQT105" s="813"/>
      <c r="SQU105" s="813"/>
      <c r="SQV105" s="813"/>
      <c r="SQW105" s="813"/>
      <c r="SQX105" s="813"/>
      <c r="SQY105" s="813"/>
      <c r="SQZ105" s="813"/>
      <c r="SRA105" s="813"/>
      <c r="SRB105" s="813"/>
      <c r="SRC105" s="813"/>
      <c r="SRD105" s="813"/>
      <c r="SRE105" s="813"/>
      <c r="SRF105" s="813"/>
      <c r="SRG105" s="813"/>
      <c r="SRH105" s="813"/>
      <c r="SRI105" s="813"/>
      <c r="SRJ105" s="813"/>
      <c r="SRK105" s="813"/>
      <c r="SRL105" s="813"/>
      <c r="SRM105" s="813"/>
      <c r="SRN105" s="813"/>
      <c r="SRO105" s="813"/>
      <c r="SRP105" s="813"/>
      <c r="SRQ105" s="813"/>
      <c r="SRR105" s="813"/>
      <c r="SRS105" s="813"/>
      <c r="SRT105" s="813"/>
      <c r="SRU105" s="813"/>
      <c r="SRV105" s="813"/>
      <c r="SRW105" s="813"/>
      <c r="SRX105" s="813"/>
      <c r="SRY105" s="813"/>
      <c r="SRZ105" s="813"/>
      <c r="SSA105" s="813"/>
      <c r="SSB105" s="813"/>
      <c r="SSC105" s="813"/>
      <c r="SSD105" s="813"/>
      <c r="SSE105" s="813"/>
      <c r="SSF105" s="813"/>
      <c r="SSG105" s="813"/>
      <c r="SSH105" s="813"/>
      <c r="SSI105" s="813"/>
      <c r="SSJ105" s="813"/>
      <c r="SSK105" s="813"/>
      <c r="SSL105" s="813"/>
      <c r="SSM105" s="813"/>
      <c r="SSN105" s="813"/>
      <c r="SSO105" s="813"/>
      <c r="SSP105" s="813"/>
      <c r="SSQ105" s="813"/>
      <c r="SSR105" s="813"/>
      <c r="SSS105" s="813"/>
      <c r="SST105" s="813"/>
      <c r="SSU105" s="813"/>
      <c r="SSV105" s="813"/>
      <c r="SSW105" s="813"/>
      <c r="SSX105" s="813"/>
      <c r="SSY105" s="813"/>
      <c r="SSZ105" s="813"/>
      <c r="STA105" s="813"/>
      <c r="STB105" s="813"/>
      <c r="STC105" s="813"/>
      <c r="STD105" s="813"/>
      <c r="STE105" s="813"/>
      <c r="STF105" s="813"/>
      <c r="STG105" s="813"/>
      <c r="STH105" s="813"/>
      <c r="STI105" s="813"/>
      <c r="STJ105" s="813"/>
      <c r="STK105" s="813"/>
      <c r="STL105" s="813"/>
      <c r="STM105" s="813"/>
      <c r="STN105" s="813"/>
      <c r="STO105" s="813"/>
      <c r="STP105" s="813"/>
      <c r="STQ105" s="813"/>
      <c r="STR105" s="813"/>
      <c r="STS105" s="813"/>
      <c r="STT105" s="813"/>
      <c r="STU105" s="813"/>
      <c r="STV105" s="813"/>
      <c r="STW105" s="813"/>
      <c r="STX105" s="813"/>
      <c r="STY105" s="813"/>
      <c r="STZ105" s="813"/>
      <c r="SUA105" s="813"/>
      <c r="SUB105" s="813"/>
      <c r="SUC105" s="813"/>
      <c r="SUD105" s="813"/>
      <c r="SUE105" s="813"/>
      <c r="SUF105" s="813"/>
      <c r="SUG105" s="813"/>
      <c r="SUH105" s="813"/>
      <c r="SUI105" s="813"/>
      <c r="SUJ105" s="813"/>
      <c r="SUK105" s="813"/>
      <c r="SUL105" s="813"/>
      <c r="SUM105" s="813"/>
      <c r="SUN105" s="813"/>
      <c r="SUO105" s="813"/>
      <c r="SUP105" s="813"/>
      <c r="SUQ105" s="813"/>
      <c r="SUR105" s="813"/>
      <c r="SUS105" s="813"/>
      <c r="SUT105" s="813"/>
      <c r="SUU105" s="813"/>
      <c r="SUV105" s="813"/>
      <c r="SUW105" s="813"/>
      <c r="SUX105" s="813"/>
      <c r="SUY105" s="813"/>
      <c r="SUZ105" s="813"/>
      <c r="SVA105" s="813"/>
      <c r="SVB105" s="813"/>
      <c r="SVC105" s="813"/>
      <c r="SVD105" s="813"/>
      <c r="SVE105" s="813"/>
      <c r="SVF105" s="813"/>
      <c r="SVG105" s="813"/>
      <c r="SVH105" s="813"/>
      <c r="SVI105" s="813"/>
      <c r="SVJ105" s="813"/>
      <c r="SVK105" s="813"/>
      <c r="SVL105" s="813"/>
      <c r="SVM105" s="813"/>
      <c r="SVN105" s="813"/>
      <c r="SVO105" s="813"/>
      <c r="SVP105" s="813"/>
      <c r="SVQ105" s="813"/>
      <c r="SVR105" s="813"/>
      <c r="SVS105" s="813"/>
      <c r="SVT105" s="813"/>
      <c r="SVU105" s="813"/>
      <c r="SVV105" s="813"/>
      <c r="SVW105" s="813"/>
      <c r="SVX105" s="813"/>
      <c r="SVY105" s="813"/>
      <c r="SVZ105" s="813"/>
      <c r="SWA105" s="813"/>
      <c r="SWB105" s="813"/>
      <c r="SWC105" s="813"/>
      <c r="SWD105" s="813"/>
      <c r="SWE105" s="813"/>
      <c r="SWF105" s="813"/>
      <c r="SWG105" s="813"/>
      <c r="SWH105" s="813"/>
      <c r="SWI105" s="813"/>
      <c r="SWJ105" s="813"/>
      <c r="SWK105" s="813"/>
      <c r="SWL105" s="813"/>
      <c r="SWM105" s="813"/>
      <c r="SWN105" s="813"/>
      <c r="SWO105" s="813"/>
      <c r="SWP105" s="813"/>
      <c r="SWQ105" s="813"/>
      <c r="SWR105" s="813"/>
      <c r="SWS105" s="813"/>
      <c r="SWT105" s="813"/>
      <c r="SWU105" s="813"/>
      <c r="SWV105" s="813"/>
      <c r="SWW105" s="813"/>
      <c r="SWX105" s="813"/>
      <c r="SWY105" s="813"/>
      <c r="SWZ105" s="813"/>
      <c r="SXA105" s="813"/>
      <c r="SXB105" s="813"/>
      <c r="SXC105" s="813"/>
      <c r="SXD105" s="813"/>
      <c r="SXE105" s="813"/>
      <c r="SXF105" s="813"/>
      <c r="SXG105" s="813"/>
      <c r="SXH105" s="813"/>
      <c r="SXI105" s="813"/>
      <c r="SXJ105" s="813"/>
      <c r="SXK105" s="813"/>
      <c r="SXL105" s="813"/>
      <c r="SXM105" s="813"/>
      <c r="SXN105" s="813"/>
      <c r="SXO105" s="813"/>
      <c r="SXP105" s="813"/>
      <c r="SXQ105" s="813"/>
      <c r="SXR105" s="813"/>
      <c r="SXS105" s="813"/>
      <c r="SXT105" s="813"/>
      <c r="SXU105" s="813"/>
      <c r="SXV105" s="813"/>
      <c r="SXW105" s="813"/>
      <c r="SXX105" s="813"/>
      <c r="SXY105" s="813"/>
      <c r="SXZ105" s="813"/>
      <c r="SYA105" s="813"/>
      <c r="SYB105" s="813"/>
      <c r="SYC105" s="813"/>
      <c r="SYD105" s="813"/>
      <c r="SYE105" s="813"/>
      <c r="SYF105" s="813"/>
      <c r="SYG105" s="813"/>
      <c r="SYH105" s="813"/>
      <c r="SYI105" s="813"/>
      <c r="SYJ105" s="813"/>
      <c r="SYK105" s="813"/>
      <c r="SYL105" s="813"/>
      <c r="SYM105" s="813"/>
      <c r="SYN105" s="813"/>
      <c r="SYO105" s="813"/>
      <c r="SYP105" s="813"/>
      <c r="SYQ105" s="813"/>
      <c r="SYR105" s="813"/>
      <c r="SYS105" s="813"/>
      <c r="SYT105" s="813"/>
      <c r="SYU105" s="813"/>
      <c r="SYV105" s="813"/>
      <c r="SYW105" s="813"/>
      <c r="SYX105" s="813"/>
      <c r="SYY105" s="813"/>
      <c r="SYZ105" s="813"/>
      <c r="SZA105" s="813"/>
      <c r="SZB105" s="813"/>
      <c r="SZC105" s="813"/>
      <c r="SZD105" s="813"/>
      <c r="SZE105" s="813"/>
      <c r="SZF105" s="813"/>
      <c r="SZG105" s="813"/>
      <c r="SZH105" s="813"/>
      <c r="SZI105" s="813"/>
      <c r="SZJ105" s="813"/>
      <c r="SZK105" s="813"/>
      <c r="SZL105" s="813"/>
      <c r="SZM105" s="813"/>
      <c r="SZN105" s="813"/>
      <c r="SZO105" s="813"/>
      <c r="SZP105" s="813"/>
      <c r="SZQ105" s="813"/>
      <c r="SZR105" s="813"/>
      <c r="SZS105" s="813"/>
      <c r="SZT105" s="813"/>
      <c r="SZU105" s="813"/>
      <c r="SZV105" s="813"/>
      <c r="SZW105" s="813"/>
      <c r="SZX105" s="813"/>
      <c r="SZY105" s="813"/>
      <c r="SZZ105" s="813"/>
      <c r="TAA105" s="813"/>
      <c r="TAB105" s="813"/>
      <c r="TAC105" s="813"/>
      <c r="TAD105" s="813"/>
      <c r="TAE105" s="813"/>
      <c r="TAF105" s="813"/>
      <c r="TAG105" s="813"/>
      <c r="TAH105" s="813"/>
      <c r="TAI105" s="813"/>
      <c r="TAJ105" s="813"/>
      <c r="TAK105" s="813"/>
      <c r="TAL105" s="813"/>
      <c r="TAM105" s="813"/>
      <c r="TAN105" s="813"/>
      <c r="TAO105" s="813"/>
      <c r="TAP105" s="813"/>
      <c r="TAQ105" s="813"/>
      <c r="TAR105" s="813"/>
      <c r="TAS105" s="813"/>
      <c r="TAT105" s="813"/>
      <c r="TAU105" s="813"/>
      <c r="TAV105" s="813"/>
      <c r="TAW105" s="813"/>
      <c r="TAX105" s="813"/>
      <c r="TAY105" s="813"/>
      <c r="TAZ105" s="813"/>
      <c r="TBA105" s="813"/>
      <c r="TBB105" s="813"/>
      <c r="TBC105" s="813"/>
      <c r="TBD105" s="813"/>
      <c r="TBE105" s="813"/>
      <c r="TBF105" s="813"/>
      <c r="TBG105" s="813"/>
      <c r="TBH105" s="813"/>
      <c r="TBI105" s="813"/>
      <c r="TBJ105" s="813"/>
      <c r="TBK105" s="813"/>
      <c r="TBL105" s="813"/>
      <c r="TBM105" s="813"/>
      <c r="TBN105" s="813"/>
      <c r="TBO105" s="813"/>
      <c r="TBP105" s="813"/>
      <c r="TBQ105" s="813"/>
      <c r="TBR105" s="813"/>
      <c r="TBS105" s="813"/>
      <c r="TBT105" s="813"/>
      <c r="TBU105" s="813"/>
      <c r="TBV105" s="813"/>
      <c r="TBW105" s="813"/>
      <c r="TBX105" s="813"/>
      <c r="TBY105" s="813"/>
      <c r="TBZ105" s="813"/>
      <c r="TCA105" s="813"/>
      <c r="TCB105" s="813"/>
      <c r="TCC105" s="813"/>
      <c r="TCD105" s="813"/>
      <c r="TCE105" s="813"/>
      <c r="TCF105" s="813"/>
      <c r="TCG105" s="813"/>
      <c r="TCH105" s="813"/>
      <c r="TCI105" s="813"/>
      <c r="TCJ105" s="813"/>
      <c r="TCK105" s="813"/>
      <c r="TCL105" s="813"/>
      <c r="TCM105" s="813"/>
      <c r="TCN105" s="813"/>
      <c r="TCO105" s="813"/>
      <c r="TCP105" s="813"/>
      <c r="TCQ105" s="813"/>
      <c r="TCR105" s="813"/>
      <c r="TCS105" s="813"/>
      <c r="TCT105" s="813"/>
      <c r="TCU105" s="813"/>
      <c r="TCV105" s="813"/>
      <c r="TCW105" s="813"/>
      <c r="TCX105" s="813"/>
      <c r="TCY105" s="813"/>
      <c r="TCZ105" s="813"/>
      <c r="TDA105" s="813"/>
      <c r="TDB105" s="813"/>
      <c r="TDC105" s="813"/>
      <c r="TDD105" s="813"/>
      <c r="TDE105" s="813"/>
      <c r="TDF105" s="813"/>
      <c r="TDG105" s="813"/>
      <c r="TDH105" s="813"/>
      <c r="TDI105" s="813"/>
      <c r="TDJ105" s="813"/>
      <c r="TDK105" s="813"/>
      <c r="TDL105" s="813"/>
      <c r="TDM105" s="813"/>
      <c r="TDN105" s="813"/>
      <c r="TDO105" s="813"/>
      <c r="TDP105" s="813"/>
      <c r="TDQ105" s="813"/>
      <c r="TDR105" s="813"/>
      <c r="TDS105" s="813"/>
      <c r="TDT105" s="813"/>
      <c r="TDU105" s="813"/>
      <c r="TDV105" s="813"/>
      <c r="TDW105" s="813"/>
      <c r="TDX105" s="813"/>
      <c r="TDY105" s="813"/>
      <c r="TDZ105" s="813"/>
      <c r="TEA105" s="813"/>
      <c r="TEB105" s="813"/>
      <c r="TEC105" s="813"/>
      <c r="TED105" s="813"/>
      <c r="TEE105" s="813"/>
      <c r="TEF105" s="813"/>
      <c r="TEG105" s="813"/>
      <c r="TEH105" s="813"/>
      <c r="TEI105" s="813"/>
      <c r="TEJ105" s="813"/>
      <c r="TEK105" s="813"/>
      <c r="TEL105" s="813"/>
      <c r="TEM105" s="813"/>
      <c r="TEN105" s="813"/>
      <c r="TEO105" s="813"/>
      <c r="TEP105" s="813"/>
      <c r="TEQ105" s="813"/>
      <c r="TER105" s="813"/>
      <c r="TES105" s="813"/>
      <c r="TET105" s="813"/>
      <c r="TEU105" s="813"/>
      <c r="TEV105" s="813"/>
      <c r="TEW105" s="813"/>
      <c r="TEX105" s="813"/>
      <c r="TEY105" s="813"/>
      <c r="TEZ105" s="813"/>
      <c r="TFA105" s="813"/>
      <c r="TFB105" s="813"/>
      <c r="TFC105" s="813"/>
      <c r="TFD105" s="813"/>
      <c r="TFE105" s="813"/>
      <c r="TFF105" s="813"/>
      <c r="TFG105" s="813"/>
      <c r="TFH105" s="813"/>
      <c r="TFI105" s="813"/>
      <c r="TFJ105" s="813"/>
      <c r="TFK105" s="813"/>
      <c r="TFL105" s="813"/>
      <c r="TFM105" s="813"/>
      <c r="TFN105" s="813"/>
      <c r="TFO105" s="813"/>
      <c r="TFP105" s="813"/>
      <c r="TFQ105" s="813"/>
      <c r="TFR105" s="813"/>
      <c r="TFS105" s="813"/>
      <c r="TFT105" s="813"/>
      <c r="TFU105" s="813"/>
      <c r="TFV105" s="813"/>
      <c r="TFW105" s="813"/>
      <c r="TFX105" s="813"/>
      <c r="TFY105" s="813"/>
      <c r="TFZ105" s="813"/>
      <c r="TGA105" s="813"/>
      <c r="TGB105" s="813"/>
      <c r="TGC105" s="813"/>
      <c r="TGD105" s="813"/>
      <c r="TGE105" s="813"/>
      <c r="TGF105" s="813"/>
      <c r="TGG105" s="813"/>
      <c r="TGH105" s="813"/>
      <c r="TGI105" s="813"/>
      <c r="TGJ105" s="813"/>
      <c r="TGK105" s="813"/>
      <c r="TGL105" s="813"/>
      <c r="TGM105" s="813"/>
      <c r="TGN105" s="813"/>
      <c r="TGO105" s="813"/>
      <c r="TGP105" s="813"/>
      <c r="TGQ105" s="813"/>
      <c r="TGR105" s="813"/>
      <c r="TGS105" s="813"/>
      <c r="TGT105" s="813"/>
      <c r="TGU105" s="813"/>
      <c r="TGV105" s="813"/>
      <c r="TGW105" s="813"/>
      <c r="TGX105" s="813"/>
      <c r="TGY105" s="813"/>
      <c r="TGZ105" s="813"/>
      <c r="THA105" s="813"/>
      <c r="THB105" s="813"/>
      <c r="THC105" s="813"/>
      <c r="THD105" s="813"/>
      <c r="THE105" s="813"/>
      <c r="THF105" s="813"/>
      <c r="THG105" s="813"/>
      <c r="THH105" s="813"/>
      <c r="THI105" s="813"/>
      <c r="THJ105" s="813"/>
      <c r="THK105" s="813"/>
      <c r="THL105" s="813"/>
      <c r="THM105" s="813"/>
      <c r="THN105" s="813"/>
      <c r="THO105" s="813"/>
      <c r="THP105" s="813"/>
      <c r="THQ105" s="813"/>
      <c r="THR105" s="813"/>
      <c r="THS105" s="813"/>
      <c r="THT105" s="813"/>
      <c r="THU105" s="813"/>
      <c r="THV105" s="813"/>
      <c r="THW105" s="813"/>
      <c r="THX105" s="813"/>
      <c r="THY105" s="813"/>
      <c r="THZ105" s="813"/>
      <c r="TIA105" s="813"/>
      <c r="TIB105" s="813"/>
      <c r="TIC105" s="813"/>
      <c r="TID105" s="813"/>
      <c r="TIE105" s="813"/>
      <c r="TIF105" s="813"/>
      <c r="TIG105" s="813"/>
      <c r="TIH105" s="813"/>
      <c r="TII105" s="813"/>
      <c r="TIJ105" s="813"/>
      <c r="TIK105" s="813"/>
      <c r="TIL105" s="813"/>
      <c r="TIM105" s="813"/>
      <c r="TIN105" s="813"/>
      <c r="TIO105" s="813"/>
      <c r="TIP105" s="813"/>
      <c r="TIQ105" s="813"/>
      <c r="TIR105" s="813"/>
      <c r="TIS105" s="813"/>
      <c r="TIT105" s="813"/>
      <c r="TIU105" s="813"/>
      <c r="TIV105" s="813"/>
      <c r="TIW105" s="813"/>
      <c r="TIX105" s="813"/>
      <c r="TIY105" s="813"/>
      <c r="TIZ105" s="813"/>
      <c r="TJA105" s="813"/>
      <c r="TJB105" s="813"/>
      <c r="TJC105" s="813"/>
      <c r="TJD105" s="813"/>
      <c r="TJE105" s="813"/>
      <c r="TJF105" s="813"/>
      <c r="TJG105" s="813"/>
      <c r="TJH105" s="813"/>
      <c r="TJI105" s="813"/>
      <c r="TJJ105" s="813"/>
      <c r="TJK105" s="813"/>
      <c r="TJL105" s="813"/>
      <c r="TJM105" s="813"/>
      <c r="TJN105" s="813"/>
      <c r="TJO105" s="813"/>
      <c r="TJP105" s="813"/>
      <c r="TJQ105" s="813"/>
      <c r="TJR105" s="813"/>
      <c r="TJS105" s="813"/>
      <c r="TJT105" s="813"/>
      <c r="TJU105" s="813"/>
      <c r="TJV105" s="813"/>
      <c r="TJW105" s="813"/>
      <c r="TJX105" s="813"/>
      <c r="TJY105" s="813"/>
      <c r="TJZ105" s="813"/>
      <c r="TKA105" s="813"/>
      <c r="TKB105" s="813"/>
      <c r="TKC105" s="813"/>
      <c r="TKD105" s="813"/>
      <c r="TKE105" s="813"/>
      <c r="TKF105" s="813"/>
      <c r="TKG105" s="813"/>
      <c r="TKH105" s="813"/>
      <c r="TKI105" s="813"/>
      <c r="TKJ105" s="813"/>
      <c r="TKK105" s="813"/>
      <c r="TKL105" s="813"/>
      <c r="TKM105" s="813"/>
      <c r="TKN105" s="813"/>
      <c r="TKO105" s="813"/>
      <c r="TKP105" s="813"/>
      <c r="TKQ105" s="813"/>
      <c r="TKR105" s="813"/>
      <c r="TKS105" s="813"/>
      <c r="TKT105" s="813"/>
      <c r="TKU105" s="813"/>
      <c r="TKV105" s="813"/>
      <c r="TKW105" s="813"/>
      <c r="TKX105" s="813"/>
      <c r="TKY105" s="813"/>
      <c r="TKZ105" s="813"/>
      <c r="TLA105" s="813"/>
      <c r="TLB105" s="813"/>
      <c r="TLC105" s="813"/>
      <c r="TLD105" s="813"/>
      <c r="TLE105" s="813"/>
      <c r="TLF105" s="813"/>
      <c r="TLG105" s="813"/>
      <c r="TLH105" s="813"/>
      <c r="TLI105" s="813"/>
      <c r="TLJ105" s="813"/>
      <c r="TLK105" s="813"/>
      <c r="TLL105" s="813"/>
      <c r="TLM105" s="813"/>
      <c r="TLN105" s="813"/>
      <c r="TLO105" s="813"/>
      <c r="TLP105" s="813"/>
      <c r="TLQ105" s="813"/>
      <c r="TLR105" s="813"/>
      <c r="TLS105" s="813"/>
      <c r="TLT105" s="813"/>
      <c r="TLU105" s="813"/>
      <c r="TLV105" s="813"/>
      <c r="TLW105" s="813"/>
      <c r="TLX105" s="813"/>
      <c r="TLY105" s="813"/>
      <c r="TLZ105" s="813"/>
      <c r="TMA105" s="813"/>
      <c r="TMB105" s="813"/>
      <c r="TMC105" s="813"/>
      <c r="TMD105" s="813"/>
      <c r="TME105" s="813"/>
      <c r="TMF105" s="813"/>
      <c r="TMG105" s="813"/>
      <c r="TMH105" s="813"/>
      <c r="TMI105" s="813"/>
      <c r="TMJ105" s="813"/>
      <c r="TMK105" s="813"/>
      <c r="TML105" s="813"/>
      <c r="TMM105" s="813"/>
      <c r="TMN105" s="813"/>
      <c r="TMO105" s="813"/>
      <c r="TMP105" s="813"/>
      <c r="TMQ105" s="813"/>
      <c r="TMR105" s="813"/>
      <c r="TMS105" s="813"/>
      <c r="TMT105" s="813"/>
      <c r="TMU105" s="813"/>
      <c r="TMV105" s="813"/>
      <c r="TMW105" s="813"/>
      <c r="TMX105" s="813"/>
      <c r="TMY105" s="813"/>
      <c r="TMZ105" s="813"/>
      <c r="TNA105" s="813"/>
      <c r="TNB105" s="813"/>
      <c r="TNC105" s="813"/>
      <c r="TND105" s="813"/>
      <c r="TNE105" s="813"/>
      <c r="TNF105" s="813"/>
      <c r="TNG105" s="813"/>
      <c r="TNH105" s="813"/>
      <c r="TNI105" s="813"/>
      <c r="TNJ105" s="813"/>
      <c r="TNK105" s="813"/>
      <c r="TNL105" s="813"/>
      <c r="TNM105" s="813"/>
      <c r="TNN105" s="813"/>
      <c r="TNO105" s="813"/>
      <c r="TNP105" s="813"/>
      <c r="TNQ105" s="813"/>
      <c r="TNR105" s="813"/>
      <c r="TNS105" s="813"/>
      <c r="TNT105" s="813"/>
      <c r="TNU105" s="813"/>
      <c r="TNV105" s="813"/>
      <c r="TNW105" s="813"/>
      <c r="TNX105" s="813"/>
      <c r="TNY105" s="813"/>
      <c r="TNZ105" s="813"/>
      <c r="TOA105" s="813"/>
      <c r="TOB105" s="813"/>
      <c r="TOC105" s="813"/>
      <c r="TOD105" s="813"/>
      <c r="TOE105" s="813"/>
      <c r="TOF105" s="813"/>
      <c r="TOG105" s="813"/>
      <c r="TOH105" s="813"/>
      <c r="TOI105" s="813"/>
      <c r="TOJ105" s="813"/>
      <c r="TOK105" s="813"/>
      <c r="TOL105" s="813"/>
      <c r="TOM105" s="813"/>
      <c r="TON105" s="813"/>
      <c r="TOO105" s="813"/>
      <c r="TOP105" s="813"/>
      <c r="TOQ105" s="813"/>
      <c r="TOR105" s="813"/>
      <c r="TOS105" s="813"/>
      <c r="TOT105" s="813"/>
      <c r="TOU105" s="813"/>
      <c r="TOV105" s="813"/>
      <c r="TOW105" s="813"/>
      <c r="TOX105" s="813"/>
      <c r="TOY105" s="813"/>
      <c r="TOZ105" s="813"/>
      <c r="TPA105" s="813"/>
      <c r="TPB105" s="813"/>
      <c r="TPC105" s="813"/>
      <c r="TPD105" s="813"/>
      <c r="TPE105" s="813"/>
      <c r="TPF105" s="813"/>
      <c r="TPG105" s="813"/>
      <c r="TPH105" s="813"/>
      <c r="TPI105" s="813"/>
      <c r="TPJ105" s="813"/>
      <c r="TPK105" s="813"/>
      <c r="TPL105" s="813"/>
      <c r="TPM105" s="813"/>
      <c r="TPN105" s="813"/>
      <c r="TPO105" s="813"/>
      <c r="TPP105" s="813"/>
      <c r="TPQ105" s="813"/>
      <c r="TPR105" s="813"/>
      <c r="TPS105" s="813"/>
      <c r="TPT105" s="813"/>
      <c r="TPU105" s="813"/>
      <c r="TPV105" s="813"/>
      <c r="TPW105" s="813"/>
      <c r="TPX105" s="813"/>
      <c r="TPY105" s="813"/>
      <c r="TPZ105" s="813"/>
      <c r="TQA105" s="813"/>
      <c r="TQB105" s="813"/>
      <c r="TQC105" s="813"/>
      <c r="TQD105" s="813"/>
      <c r="TQE105" s="813"/>
      <c r="TQF105" s="813"/>
      <c r="TQG105" s="813"/>
      <c r="TQH105" s="813"/>
      <c r="TQI105" s="813"/>
      <c r="TQJ105" s="813"/>
      <c r="TQK105" s="813"/>
      <c r="TQL105" s="813"/>
      <c r="TQM105" s="813"/>
      <c r="TQN105" s="813"/>
      <c r="TQO105" s="813"/>
      <c r="TQP105" s="813"/>
      <c r="TQQ105" s="813"/>
      <c r="TQR105" s="813"/>
      <c r="TQS105" s="813"/>
      <c r="TQT105" s="813"/>
      <c r="TQU105" s="813"/>
      <c r="TQV105" s="813"/>
      <c r="TQW105" s="813"/>
      <c r="TQX105" s="813"/>
      <c r="TQY105" s="813"/>
      <c r="TQZ105" s="813"/>
      <c r="TRA105" s="813"/>
      <c r="TRB105" s="813"/>
      <c r="TRC105" s="813"/>
      <c r="TRD105" s="813"/>
      <c r="TRE105" s="813"/>
      <c r="TRF105" s="813"/>
      <c r="TRG105" s="813"/>
      <c r="TRH105" s="813"/>
      <c r="TRI105" s="813"/>
      <c r="TRJ105" s="813"/>
      <c r="TRK105" s="813"/>
      <c r="TRL105" s="813"/>
      <c r="TRM105" s="813"/>
      <c r="TRN105" s="813"/>
      <c r="TRO105" s="813"/>
      <c r="TRP105" s="813"/>
      <c r="TRQ105" s="813"/>
      <c r="TRR105" s="813"/>
      <c r="TRS105" s="813"/>
      <c r="TRT105" s="813"/>
      <c r="TRU105" s="813"/>
      <c r="TRV105" s="813"/>
      <c r="TRW105" s="813"/>
      <c r="TRX105" s="813"/>
      <c r="TRY105" s="813"/>
      <c r="TRZ105" s="813"/>
      <c r="TSA105" s="813"/>
      <c r="TSB105" s="813"/>
      <c r="TSC105" s="813"/>
      <c r="TSD105" s="813"/>
      <c r="TSE105" s="813"/>
      <c r="TSF105" s="813"/>
      <c r="TSG105" s="813"/>
      <c r="TSH105" s="813"/>
      <c r="TSI105" s="813"/>
      <c r="TSJ105" s="813"/>
      <c r="TSK105" s="813"/>
      <c r="TSL105" s="813"/>
      <c r="TSM105" s="813"/>
      <c r="TSN105" s="813"/>
      <c r="TSO105" s="813"/>
      <c r="TSP105" s="813"/>
      <c r="TSQ105" s="813"/>
      <c r="TSR105" s="813"/>
      <c r="TSS105" s="813"/>
      <c r="TST105" s="813"/>
      <c r="TSU105" s="813"/>
      <c r="TSV105" s="813"/>
      <c r="TSW105" s="813"/>
      <c r="TSX105" s="813"/>
      <c r="TSY105" s="813"/>
      <c r="TSZ105" s="813"/>
      <c r="TTA105" s="813"/>
      <c r="TTB105" s="813"/>
      <c r="TTC105" s="813"/>
      <c r="TTD105" s="813"/>
      <c r="TTE105" s="813"/>
      <c r="TTF105" s="813"/>
      <c r="TTG105" s="813"/>
      <c r="TTH105" s="813"/>
      <c r="TTI105" s="813"/>
      <c r="TTJ105" s="813"/>
      <c r="TTK105" s="813"/>
      <c r="TTL105" s="813"/>
      <c r="TTM105" s="813"/>
      <c r="TTN105" s="813"/>
      <c r="TTO105" s="813"/>
      <c r="TTP105" s="813"/>
      <c r="TTQ105" s="813"/>
      <c r="TTR105" s="813"/>
      <c r="TTS105" s="813"/>
      <c r="TTT105" s="813"/>
      <c r="TTU105" s="813"/>
      <c r="TTV105" s="813"/>
      <c r="TTW105" s="813"/>
      <c r="TTX105" s="813"/>
      <c r="TTY105" s="813"/>
      <c r="TTZ105" s="813"/>
      <c r="TUA105" s="813"/>
      <c r="TUB105" s="813"/>
      <c r="TUC105" s="813"/>
      <c r="TUD105" s="813"/>
      <c r="TUE105" s="813"/>
      <c r="TUF105" s="813"/>
      <c r="TUG105" s="813"/>
      <c r="TUH105" s="813"/>
      <c r="TUI105" s="813"/>
      <c r="TUJ105" s="813"/>
      <c r="TUK105" s="813"/>
      <c r="TUL105" s="813"/>
      <c r="TUM105" s="813"/>
      <c r="TUN105" s="813"/>
      <c r="TUO105" s="813"/>
      <c r="TUP105" s="813"/>
      <c r="TUQ105" s="813"/>
      <c r="TUR105" s="813"/>
      <c r="TUS105" s="813"/>
      <c r="TUT105" s="813"/>
      <c r="TUU105" s="813"/>
      <c r="TUV105" s="813"/>
      <c r="TUW105" s="813"/>
      <c r="TUX105" s="813"/>
      <c r="TUY105" s="813"/>
      <c r="TUZ105" s="813"/>
      <c r="TVA105" s="813"/>
      <c r="TVB105" s="813"/>
      <c r="TVC105" s="813"/>
      <c r="TVD105" s="813"/>
      <c r="TVE105" s="813"/>
      <c r="TVF105" s="813"/>
      <c r="TVG105" s="813"/>
      <c r="TVH105" s="813"/>
      <c r="TVI105" s="813"/>
      <c r="TVJ105" s="813"/>
      <c r="TVK105" s="813"/>
      <c r="TVL105" s="813"/>
      <c r="TVM105" s="813"/>
      <c r="TVN105" s="813"/>
      <c r="TVO105" s="813"/>
      <c r="TVP105" s="813"/>
      <c r="TVQ105" s="813"/>
      <c r="TVR105" s="813"/>
      <c r="TVS105" s="813"/>
      <c r="TVT105" s="813"/>
      <c r="TVU105" s="813"/>
      <c r="TVV105" s="813"/>
      <c r="TVW105" s="813"/>
      <c r="TVX105" s="813"/>
      <c r="TVY105" s="813"/>
      <c r="TVZ105" s="813"/>
      <c r="TWA105" s="813"/>
      <c r="TWB105" s="813"/>
      <c r="TWC105" s="813"/>
      <c r="TWD105" s="813"/>
      <c r="TWE105" s="813"/>
      <c r="TWF105" s="813"/>
      <c r="TWG105" s="813"/>
      <c r="TWH105" s="813"/>
      <c r="TWI105" s="813"/>
      <c r="TWJ105" s="813"/>
      <c r="TWK105" s="813"/>
      <c r="TWL105" s="813"/>
      <c r="TWM105" s="813"/>
      <c r="TWN105" s="813"/>
      <c r="TWO105" s="813"/>
      <c r="TWP105" s="813"/>
      <c r="TWQ105" s="813"/>
      <c r="TWR105" s="813"/>
      <c r="TWS105" s="813"/>
      <c r="TWT105" s="813"/>
      <c r="TWU105" s="813"/>
      <c r="TWV105" s="813"/>
      <c r="TWW105" s="813"/>
      <c r="TWX105" s="813"/>
      <c r="TWY105" s="813"/>
      <c r="TWZ105" s="813"/>
      <c r="TXA105" s="813"/>
      <c r="TXB105" s="813"/>
      <c r="TXC105" s="813"/>
      <c r="TXD105" s="813"/>
      <c r="TXE105" s="813"/>
      <c r="TXF105" s="813"/>
      <c r="TXG105" s="813"/>
      <c r="TXH105" s="813"/>
      <c r="TXI105" s="813"/>
      <c r="TXJ105" s="813"/>
      <c r="TXK105" s="813"/>
      <c r="TXL105" s="813"/>
      <c r="TXM105" s="813"/>
      <c r="TXN105" s="813"/>
      <c r="TXO105" s="813"/>
      <c r="TXP105" s="813"/>
      <c r="TXQ105" s="813"/>
      <c r="TXR105" s="813"/>
      <c r="TXS105" s="813"/>
      <c r="TXT105" s="813"/>
      <c r="TXU105" s="813"/>
      <c r="TXV105" s="813"/>
      <c r="TXW105" s="813"/>
      <c r="TXX105" s="813"/>
      <c r="TXY105" s="813"/>
      <c r="TXZ105" s="813"/>
      <c r="TYA105" s="813"/>
      <c r="TYB105" s="813"/>
      <c r="TYC105" s="813"/>
      <c r="TYD105" s="813"/>
      <c r="TYE105" s="813"/>
      <c r="TYF105" s="813"/>
      <c r="TYG105" s="813"/>
      <c r="TYH105" s="813"/>
      <c r="TYI105" s="813"/>
      <c r="TYJ105" s="813"/>
      <c r="TYK105" s="813"/>
      <c r="TYL105" s="813"/>
      <c r="TYM105" s="813"/>
      <c r="TYN105" s="813"/>
      <c r="TYO105" s="813"/>
      <c r="TYP105" s="813"/>
      <c r="TYQ105" s="813"/>
      <c r="TYR105" s="813"/>
      <c r="TYS105" s="813"/>
      <c r="TYT105" s="813"/>
      <c r="TYU105" s="813"/>
      <c r="TYV105" s="813"/>
      <c r="TYW105" s="813"/>
      <c r="TYX105" s="813"/>
      <c r="TYY105" s="813"/>
      <c r="TYZ105" s="813"/>
      <c r="TZA105" s="813"/>
      <c r="TZB105" s="813"/>
      <c r="TZC105" s="813"/>
      <c r="TZD105" s="813"/>
      <c r="TZE105" s="813"/>
      <c r="TZF105" s="813"/>
      <c r="TZG105" s="813"/>
      <c r="TZH105" s="813"/>
      <c r="TZI105" s="813"/>
      <c r="TZJ105" s="813"/>
      <c r="TZK105" s="813"/>
      <c r="TZL105" s="813"/>
      <c r="TZM105" s="813"/>
      <c r="TZN105" s="813"/>
      <c r="TZO105" s="813"/>
      <c r="TZP105" s="813"/>
      <c r="TZQ105" s="813"/>
      <c r="TZR105" s="813"/>
      <c r="TZS105" s="813"/>
      <c r="TZT105" s="813"/>
      <c r="TZU105" s="813"/>
      <c r="TZV105" s="813"/>
      <c r="TZW105" s="813"/>
      <c r="TZX105" s="813"/>
      <c r="TZY105" s="813"/>
      <c r="TZZ105" s="813"/>
      <c r="UAA105" s="813"/>
      <c r="UAB105" s="813"/>
      <c r="UAC105" s="813"/>
      <c r="UAD105" s="813"/>
      <c r="UAE105" s="813"/>
      <c r="UAF105" s="813"/>
      <c r="UAG105" s="813"/>
      <c r="UAH105" s="813"/>
      <c r="UAI105" s="813"/>
      <c r="UAJ105" s="813"/>
      <c r="UAK105" s="813"/>
      <c r="UAL105" s="813"/>
      <c r="UAM105" s="813"/>
      <c r="UAN105" s="813"/>
      <c r="UAO105" s="813"/>
      <c r="UAP105" s="813"/>
      <c r="UAQ105" s="813"/>
      <c r="UAR105" s="813"/>
      <c r="UAS105" s="813"/>
      <c r="UAT105" s="813"/>
      <c r="UAU105" s="813"/>
      <c r="UAV105" s="813"/>
      <c r="UAW105" s="813"/>
      <c r="UAX105" s="813"/>
      <c r="UAY105" s="813"/>
      <c r="UAZ105" s="813"/>
      <c r="UBA105" s="813"/>
      <c r="UBB105" s="813"/>
      <c r="UBC105" s="813"/>
      <c r="UBD105" s="813"/>
      <c r="UBE105" s="813"/>
      <c r="UBF105" s="813"/>
      <c r="UBG105" s="813"/>
      <c r="UBH105" s="813"/>
      <c r="UBI105" s="813"/>
      <c r="UBJ105" s="813"/>
      <c r="UBK105" s="813"/>
      <c r="UBL105" s="813"/>
      <c r="UBM105" s="813"/>
      <c r="UBN105" s="813"/>
      <c r="UBO105" s="813"/>
      <c r="UBP105" s="813"/>
      <c r="UBQ105" s="813"/>
      <c r="UBR105" s="813"/>
      <c r="UBS105" s="813"/>
      <c r="UBT105" s="813"/>
      <c r="UBU105" s="813"/>
      <c r="UBV105" s="813"/>
      <c r="UBW105" s="813"/>
      <c r="UBX105" s="813"/>
      <c r="UBY105" s="813"/>
      <c r="UBZ105" s="813"/>
      <c r="UCA105" s="813"/>
      <c r="UCB105" s="813"/>
      <c r="UCC105" s="813"/>
      <c r="UCD105" s="813"/>
      <c r="UCE105" s="813"/>
      <c r="UCF105" s="813"/>
      <c r="UCG105" s="813"/>
      <c r="UCH105" s="813"/>
      <c r="UCI105" s="813"/>
      <c r="UCJ105" s="813"/>
      <c r="UCK105" s="813"/>
      <c r="UCL105" s="813"/>
      <c r="UCM105" s="813"/>
      <c r="UCN105" s="813"/>
      <c r="UCO105" s="813"/>
      <c r="UCP105" s="813"/>
      <c r="UCQ105" s="813"/>
      <c r="UCR105" s="813"/>
      <c r="UCS105" s="813"/>
      <c r="UCT105" s="813"/>
      <c r="UCU105" s="813"/>
      <c r="UCV105" s="813"/>
      <c r="UCW105" s="813"/>
      <c r="UCX105" s="813"/>
      <c r="UCY105" s="813"/>
      <c r="UCZ105" s="813"/>
      <c r="UDA105" s="813"/>
      <c r="UDB105" s="813"/>
      <c r="UDC105" s="813"/>
      <c r="UDD105" s="813"/>
      <c r="UDE105" s="813"/>
      <c r="UDF105" s="813"/>
      <c r="UDG105" s="813"/>
      <c r="UDH105" s="813"/>
      <c r="UDI105" s="813"/>
      <c r="UDJ105" s="813"/>
      <c r="UDK105" s="813"/>
      <c r="UDL105" s="813"/>
      <c r="UDM105" s="813"/>
      <c r="UDN105" s="813"/>
      <c r="UDO105" s="813"/>
      <c r="UDP105" s="813"/>
      <c r="UDQ105" s="813"/>
      <c r="UDR105" s="813"/>
      <c r="UDS105" s="813"/>
      <c r="UDT105" s="813"/>
      <c r="UDU105" s="813"/>
      <c r="UDV105" s="813"/>
      <c r="UDW105" s="813"/>
      <c r="UDX105" s="813"/>
      <c r="UDY105" s="813"/>
      <c r="UDZ105" s="813"/>
      <c r="UEA105" s="813"/>
      <c r="UEB105" s="813"/>
      <c r="UEC105" s="813"/>
      <c r="UED105" s="813"/>
      <c r="UEE105" s="813"/>
      <c r="UEF105" s="813"/>
      <c r="UEG105" s="813"/>
      <c r="UEH105" s="813"/>
      <c r="UEI105" s="813"/>
      <c r="UEJ105" s="813"/>
      <c r="UEK105" s="813"/>
      <c r="UEL105" s="813"/>
      <c r="UEM105" s="813"/>
      <c r="UEN105" s="813"/>
      <c r="UEO105" s="813"/>
      <c r="UEP105" s="813"/>
      <c r="UEQ105" s="813"/>
      <c r="UER105" s="813"/>
      <c r="UES105" s="813"/>
      <c r="UET105" s="813"/>
      <c r="UEU105" s="813"/>
      <c r="UEV105" s="813"/>
      <c r="UEW105" s="813"/>
      <c r="UEX105" s="813"/>
      <c r="UEY105" s="813"/>
      <c r="UEZ105" s="813"/>
      <c r="UFA105" s="813"/>
      <c r="UFB105" s="813"/>
      <c r="UFC105" s="813"/>
      <c r="UFD105" s="813"/>
      <c r="UFE105" s="813"/>
      <c r="UFF105" s="813"/>
      <c r="UFG105" s="813"/>
      <c r="UFH105" s="813"/>
      <c r="UFI105" s="813"/>
      <c r="UFJ105" s="813"/>
      <c r="UFK105" s="813"/>
      <c r="UFL105" s="813"/>
      <c r="UFM105" s="813"/>
      <c r="UFN105" s="813"/>
      <c r="UFO105" s="813"/>
      <c r="UFP105" s="813"/>
      <c r="UFQ105" s="813"/>
      <c r="UFR105" s="813"/>
      <c r="UFS105" s="813"/>
      <c r="UFT105" s="813"/>
      <c r="UFU105" s="813"/>
      <c r="UFV105" s="813"/>
      <c r="UFW105" s="813"/>
      <c r="UFX105" s="813"/>
      <c r="UFY105" s="813"/>
      <c r="UFZ105" s="813"/>
      <c r="UGA105" s="813"/>
      <c r="UGB105" s="813"/>
      <c r="UGC105" s="813"/>
      <c r="UGD105" s="813"/>
      <c r="UGE105" s="813"/>
      <c r="UGF105" s="813"/>
      <c r="UGG105" s="813"/>
      <c r="UGH105" s="813"/>
      <c r="UGI105" s="813"/>
      <c r="UGJ105" s="813"/>
      <c r="UGK105" s="813"/>
      <c r="UGL105" s="813"/>
      <c r="UGM105" s="813"/>
      <c r="UGN105" s="813"/>
      <c r="UGO105" s="813"/>
      <c r="UGP105" s="813"/>
      <c r="UGQ105" s="813"/>
      <c r="UGR105" s="813"/>
      <c r="UGS105" s="813"/>
      <c r="UGT105" s="813"/>
      <c r="UGU105" s="813"/>
      <c r="UGV105" s="813"/>
      <c r="UGW105" s="813"/>
      <c r="UGX105" s="813"/>
      <c r="UGY105" s="813"/>
      <c r="UGZ105" s="813"/>
      <c r="UHA105" s="813"/>
      <c r="UHB105" s="813"/>
      <c r="UHC105" s="813"/>
      <c r="UHD105" s="813"/>
      <c r="UHE105" s="813"/>
      <c r="UHF105" s="813"/>
      <c r="UHG105" s="813"/>
      <c r="UHH105" s="813"/>
      <c r="UHI105" s="813"/>
      <c r="UHJ105" s="813"/>
      <c r="UHK105" s="813"/>
      <c r="UHL105" s="813"/>
      <c r="UHM105" s="813"/>
      <c r="UHN105" s="813"/>
      <c r="UHO105" s="813"/>
      <c r="UHP105" s="813"/>
      <c r="UHQ105" s="813"/>
      <c r="UHR105" s="813"/>
      <c r="UHS105" s="813"/>
      <c r="UHT105" s="813"/>
      <c r="UHU105" s="813"/>
      <c r="UHV105" s="813"/>
      <c r="UHW105" s="813"/>
      <c r="UHX105" s="813"/>
      <c r="UHY105" s="813"/>
      <c r="UHZ105" s="813"/>
      <c r="UIA105" s="813"/>
      <c r="UIB105" s="813"/>
      <c r="UIC105" s="813"/>
      <c r="UID105" s="813"/>
      <c r="UIE105" s="813"/>
      <c r="UIF105" s="813"/>
      <c r="UIG105" s="813"/>
      <c r="UIH105" s="813"/>
      <c r="UII105" s="813"/>
      <c r="UIJ105" s="813"/>
      <c r="UIK105" s="813"/>
      <c r="UIL105" s="813"/>
      <c r="UIM105" s="813"/>
      <c r="UIN105" s="813"/>
      <c r="UIO105" s="813"/>
      <c r="UIP105" s="813"/>
      <c r="UIQ105" s="813"/>
      <c r="UIR105" s="813"/>
      <c r="UIS105" s="813"/>
      <c r="UIT105" s="813"/>
      <c r="UIU105" s="813"/>
      <c r="UIV105" s="813"/>
      <c r="UIW105" s="813"/>
      <c r="UIX105" s="813"/>
      <c r="UIY105" s="813"/>
      <c r="UIZ105" s="813"/>
      <c r="UJA105" s="813"/>
      <c r="UJB105" s="813"/>
      <c r="UJC105" s="813"/>
      <c r="UJD105" s="813"/>
      <c r="UJE105" s="813"/>
      <c r="UJF105" s="813"/>
      <c r="UJG105" s="813"/>
      <c r="UJH105" s="813"/>
      <c r="UJI105" s="813"/>
      <c r="UJJ105" s="813"/>
      <c r="UJK105" s="813"/>
      <c r="UJL105" s="813"/>
      <c r="UJM105" s="813"/>
      <c r="UJN105" s="813"/>
      <c r="UJO105" s="813"/>
      <c r="UJP105" s="813"/>
      <c r="UJQ105" s="813"/>
      <c r="UJR105" s="813"/>
      <c r="UJS105" s="813"/>
      <c r="UJT105" s="813"/>
      <c r="UJU105" s="813"/>
      <c r="UJV105" s="813"/>
      <c r="UJW105" s="813"/>
      <c r="UJX105" s="813"/>
      <c r="UJY105" s="813"/>
      <c r="UJZ105" s="813"/>
      <c r="UKA105" s="813"/>
      <c r="UKB105" s="813"/>
      <c r="UKC105" s="813"/>
      <c r="UKD105" s="813"/>
      <c r="UKE105" s="813"/>
      <c r="UKF105" s="813"/>
      <c r="UKG105" s="813"/>
      <c r="UKH105" s="813"/>
      <c r="UKI105" s="813"/>
      <c r="UKJ105" s="813"/>
      <c r="UKK105" s="813"/>
      <c r="UKL105" s="813"/>
      <c r="UKM105" s="813"/>
      <c r="UKN105" s="813"/>
      <c r="UKO105" s="813"/>
      <c r="UKP105" s="813"/>
      <c r="UKQ105" s="813"/>
      <c r="UKR105" s="813"/>
      <c r="UKS105" s="813"/>
      <c r="UKT105" s="813"/>
      <c r="UKU105" s="813"/>
      <c r="UKV105" s="813"/>
      <c r="UKW105" s="813"/>
      <c r="UKX105" s="813"/>
      <c r="UKY105" s="813"/>
      <c r="UKZ105" s="813"/>
      <c r="ULA105" s="813"/>
      <c r="ULB105" s="813"/>
      <c r="ULC105" s="813"/>
      <c r="ULD105" s="813"/>
      <c r="ULE105" s="813"/>
      <c r="ULF105" s="813"/>
      <c r="ULG105" s="813"/>
      <c r="ULH105" s="813"/>
      <c r="ULI105" s="813"/>
      <c r="ULJ105" s="813"/>
      <c r="ULK105" s="813"/>
      <c r="ULL105" s="813"/>
      <c r="ULM105" s="813"/>
      <c r="ULN105" s="813"/>
      <c r="ULO105" s="813"/>
      <c r="ULP105" s="813"/>
      <c r="ULQ105" s="813"/>
      <c r="ULR105" s="813"/>
      <c r="ULS105" s="813"/>
      <c r="ULT105" s="813"/>
      <c r="ULU105" s="813"/>
      <c r="ULV105" s="813"/>
      <c r="ULW105" s="813"/>
      <c r="ULX105" s="813"/>
      <c r="ULY105" s="813"/>
      <c r="ULZ105" s="813"/>
      <c r="UMA105" s="813"/>
      <c r="UMB105" s="813"/>
      <c r="UMC105" s="813"/>
      <c r="UMD105" s="813"/>
      <c r="UME105" s="813"/>
      <c r="UMF105" s="813"/>
      <c r="UMG105" s="813"/>
      <c r="UMH105" s="813"/>
      <c r="UMI105" s="813"/>
      <c r="UMJ105" s="813"/>
      <c r="UMK105" s="813"/>
      <c r="UML105" s="813"/>
      <c r="UMM105" s="813"/>
      <c r="UMN105" s="813"/>
      <c r="UMO105" s="813"/>
      <c r="UMP105" s="813"/>
      <c r="UMQ105" s="813"/>
      <c r="UMR105" s="813"/>
      <c r="UMS105" s="813"/>
      <c r="UMT105" s="813"/>
      <c r="UMU105" s="813"/>
      <c r="UMV105" s="813"/>
      <c r="UMW105" s="813"/>
      <c r="UMX105" s="813"/>
      <c r="UMY105" s="813"/>
      <c r="UMZ105" s="813"/>
      <c r="UNA105" s="813"/>
      <c r="UNB105" s="813"/>
      <c r="UNC105" s="813"/>
      <c r="UND105" s="813"/>
      <c r="UNE105" s="813"/>
      <c r="UNF105" s="813"/>
      <c r="UNG105" s="813"/>
      <c r="UNH105" s="813"/>
      <c r="UNI105" s="813"/>
      <c r="UNJ105" s="813"/>
      <c r="UNK105" s="813"/>
      <c r="UNL105" s="813"/>
      <c r="UNM105" s="813"/>
      <c r="UNN105" s="813"/>
      <c r="UNO105" s="813"/>
      <c r="UNP105" s="813"/>
      <c r="UNQ105" s="813"/>
      <c r="UNR105" s="813"/>
      <c r="UNS105" s="813"/>
      <c r="UNT105" s="813"/>
      <c r="UNU105" s="813"/>
      <c r="UNV105" s="813"/>
      <c r="UNW105" s="813"/>
      <c r="UNX105" s="813"/>
      <c r="UNY105" s="813"/>
      <c r="UNZ105" s="813"/>
      <c r="UOA105" s="813"/>
      <c r="UOB105" s="813"/>
      <c r="UOC105" s="813"/>
      <c r="UOD105" s="813"/>
      <c r="UOE105" s="813"/>
      <c r="UOF105" s="813"/>
      <c r="UOG105" s="813"/>
      <c r="UOH105" s="813"/>
      <c r="UOI105" s="813"/>
      <c r="UOJ105" s="813"/>
      <c r="UOK105" s="813"/>
      <c r="UOL105" s="813"/>
      <c r="UOM105" s="813"/>
      <c r="UON105" s="813"/>
      <c r="UOO105" s="813"/>
      <c r="UOP105" s="813"/>
      <c r="UOQ105" s="813"/>
      <c r="UOR105" s="813"/>
      <c r="UOS105" s="813"/>
      <c r="UOT105" s="813"/>
      <c r="UOU105" s="813"/>
      <c r="UOV105" s="813"/>
      <c r="UOW105" s="813"/>
      <c r="UOX105" s="813"/>
      <c r="UOY105" s="813"/>
      <c r="UOZ105" s="813"/>
      <c r="UPA105" s="813"/>
      <c r="UPB105" s="813"/>
      <c r="UPC105" s="813"/>
      <c r="UPD105" s="813"/>
      <c r="UPE105" s="813"/>
      <c r="UPF105" s="813"/>
      <c r="UPG105" s="813"/>
      <c r="UPH105" s="813"/>
      <c r="UPI105" s="813"/>
      <c r="UPJ105" s="813"/>
      <c r="UPK105" s="813"/>
      <c r="UPL105" s="813"/>
      <c r="UPM105" s="813"/>
      <c r="UPN105" s="813"/>
      <c r="UPO105" s="813"/>
      <c r="UPP105" s="813"/>
      <c r="UPQ105" s="813"/>
      <c r="UPR105" s="813"/>
      <c r="UPS105" s="813"/>
      <c r="UPT105" s="813"/>
      <c r="UPU105" s="813"/>
      <c r="UPV105" s="813"/>
      <c r="UPW105" s="813"/>
      <c r="UPX105" s="813"/>
      <c r="UPY105" s="813"/>
      <c r="UPZ105" s="813"/>
      <c r="UQA105" s="813"/>
      <c r="UQB105" s="813"/>
      <c r="UQC105" s="813"/>
      <c r="UQD105" s="813"/>
      <c r="UQE105" s="813"/>
      <c r="UQF105" s="813"/>
      <c r="UQG105" s="813"/>
      <c r="UQH105" s="813"/>
      <c r="UQI105" s="813"/>
      <c r="UQJ105" s="813"/>
      <c r="UQK105" s="813"/>
      <c r="UQL105" s="813"/>
      <c r="UQM105" s="813"/>
      <c r="UQN105" s="813"/>
      <c r="UQO105" s="813"/>
      <c r="UQP105" s="813"/>
      <c r="UQQ105" s="813"/>
      <c r="UQR105" s="813"/>
      <c r="UQS105" s="813"/>
      <c r="UQT105" s="813"/>
      <c r="UQU105" s="813"/>
      <c r="UQV105" s="813"/>
      <c r="UQW105" s="813"/>
      <c r="UQX105" s="813"/>
      <c r="UQY105" s="813"/>
      <c r="UQZ105" s="813"/>
      <c r="URA105" s="813"/>
      <c r="URB105" s="813"/>
      <c r="URC105" s="813"/>
      <c r="URD105" s="813"/>
      <c r="URE105" s="813"/>
      <c r="URF105" s="813"/>
      <c r="URG105" s="813"/>
      <c r="URH105" s="813"/>
      <c r="URI105" s="813"/>
      <c r="URJ105" s="813"/>
      <c r="URK105" s="813"/>
      <c r="URL105" s="813"/>
      <c r="URM105" s="813"/>
      <c r="URN105" s="813"/>
      <c r="URO105" s="813"/>
      <c r="URP105" s="813"/>
      <c r="URQ105" s="813"/>
      <c r="URR105" s="813"/>
      <c r="URS105" s="813"/>
      <c r="URT105" s="813"/>
      <c r="URU105" s="813"/>
      <c r="URV105" s="813"/>
      <c r="URW105" s="813"/>
      <c r="URX105" s="813"/>
      <c r="URY105" s="813"/>
      <c r="URZ105" s="813"/>
      <c r="USA105" s="813"/>
      <c r="USB105" s="813"/>
      <c r="USC105" s="813"/>
      <c r="USD105" s="813"/>
      <c r="USE105" s="813"/>
      <c r="USF105" s="813"/>
      <c r="USG105" s="813"/>
      <c r="USH105" s="813"/>
      <c r="USI105" s="813"/>
      <c r="USJ105" s="813"/>
      <c r="USK105" s="813"/>
      <c r="USL105" s="813"/>
      <c r="USM105" s="813"/>
      <c r="USN105" s="813"/>
      <c r="USO105" s="813"/>
      <c r="USP105" s="813"/>
      <c r="USQ105" s="813"/>
      <c r="USR105" s="813"/>
      <c r="USS105" s="813"/>
      <c r="UST105" s="813"/>
      <c r="USU105" s="813"/>
      <c r="USV105" s="813"/>
      <c r="USW105" s="813"/>
      <c r="USX105" s="813"/>
      <c r="USY105" s="813"/>
      <c r="USZ105" s="813"/>
      <c r="UTA105" s="813"/>
      <c r="UTB105" s="813"/>
      <c r="UTC105" s="813"/>
      <c r="UTD105" s="813"/>
      <c r="UTE105" s="813"/>
      <c r="UTF105" s="813"/>
      <c r="UTG105" s="813"/>
      <c r="UTH105" s="813"/>
      <c r="UTI105" s="813"/>
      <c r="UTJ105" s="813"/>
      <c r="UTK105" s="813"/>
      <c r="UTL105" s="813"/>
      <c r="UTM105" s="813"/>
      <c r="UTN105" s="813"/>
      <c r="UTO105" s="813"/>
      <c r="UTP105" s="813"/>
      <c r="UTQ105" s="813"/>
      <c r="UTR105" s="813"/>
      <c r="UTS105" s="813"/>
      <c r="UTT105" s="813"/>
      <c r="UTU105" s="813"/>
      <c r="UTV105" s="813"/>
      <c r="UTW105" s="813"/>
      <c r="UTX105" s="813"/>
      <c r="UTY105" s="813"/>
      <c r="UTZ105" s="813"/>
      <c r="UUA105" s="813"/>
      <c r="UUB105" s="813"/>
      <c r="UUC105" s="813"/>
      <c r="UUD105" s="813"/>
      <c r="UUE105" s="813"/>
      <c r="UUF105" s="813"/>
      <c r="UUG105" s="813"/>
      <c r="UUH105" s="813"/>
      <c r="UUI105" s="813"/>
      <c r="UUJ105" s="813"/>
      <c r="UUK105" s="813"/>
      <c r="UUL105" s="813"/>
      <c r="UUM105" s="813"/>
      <c r="UUN105" s="813"/>
      <c r="UUO105" s="813"/>
      <c r="UUP105" s="813"/>
      <c r="UUQ105" s="813"/>
      <c r="UUR105" s="813"/>
      <c r="UUS105" s="813"/>
      <c r="UUT105" s="813"/>
      <c r="UUU105" s="813"/>
      <c r="UUV105" s="813"/>
      <c r="UUW105" s="813"/>
      <c r="UUX105" s="813"/>
      <c r="UUY105" s="813"/>
      <c r="UUZ105" s="813"/>
      <c r="UVA105" s="813"/>
      <c r="UVB105" s="813"/>
      <c r="UVC105" s="813"/>
      <c r="UVD105" s="813"/>
      <c r="UVE105" s="813"/>
      <c r="UVF105" s="813"/>
      <c r="UVG105" s="813"/>
      <c r="UVH105" s="813"/>
      <c r="UVI105" s="813"/>
      <c r="UVJ105" s="813"/>
      <c r="UVK105" s="813"/>
      <c r="UVL105" s="813"/>
      <c r="UVM105" s="813"/>
      <c r="UVN105" s="813"/>
      <c r="UVO105" s="813"/>
      <c r="UVP105" s="813"/>
      <c r="UVQ105" s="813"/>
      <c r="UVR105" s="813"/>
      <c r="UVS105" s="813"/>
      <c r="UVT105" s="813"/>
      <c r="UVU105" s="813"/>
      <c r="UVV105" s="813"/>
      <c r="UVW105" s="813"/>
      <c r="UVX105" s="813"/>
      <c r="UVY105" s="813"/>
      <c r="UVZ105" s="813"/>
      <c r="UWA105" s="813"/>
      <c r="UWB105" s="813"/>
      <c r="UWC105" s="813"/>
      <c r="UWD105" s="813"/>
      <c r="UWE105" s="813"/>
      <c r="UWF105" s="813"/>
      <c r="UWG105" s="813"/>
      <c r="UWH105" s="813"/>
      <c r="UWI105" s="813"/>
      <c r="UWJ105" s="813"/>
      <c r="UWK105" s="813"/>
      <c r="UWL105" s="813"/>
      <c r="UWM105" s="813"/>
      <c r="UWN105" s="813"/>
      <c r="UWO105" s="813"/>
      <c r="UWP105" s="813"/>
      <c r="UWQ105" s="813"/>
      <c r="UWR105" s="813"/>
      <c r="UWS105" s="813"/>
      <c r="UWT105" s="813"/>
      <c r="UWU105" s="813"/>
      <c r="UWV105" s="813"/>
      <c r="UWW105" s="813"/>
      <c r="UWX105" s="813"/>
      <c r="UWY105" s="813"/>
      <c r="UWZ105" s="813"/>
      <c r="UXA105" s="813"/>
      <c r="UXB105" s="813"/>
      <c r="UXC105" s="813"/>
      <c r="UXD105" s="813"/>
      <c r="UXE105" s="813"/>
      <c r="UXF105" s="813"/>
      <c r="UXG105" s="813"/>
      <c r="UXH105" s="813"/>
      <c r="UXI105" s="813"/>
      <c r="UXJ105" s="813"/>
      <c r="UXK105" s="813"/>
      <c r="UXL105" s="813"/>
      <c r="UXM105" s="813"/>
      <c r="UXN105" s="813"/>
      <c r="UXO105" s="813"/>
      <c r="UXP105" s="813"/>
      <c r="UXQ105" s="813"/>
      <c r="UXR105" s="813"/>
      <c r="UXS105" s="813"/>
      <c r="UXT105" s="813"/>
      <c r="UXU105" s="813"/>
      <c r="UXV105" s="813"/>
      <c r="UXW105" s="813"/>
      <c r="UXX105" s="813"/>
      <c r="UXY105" s="813"/>
      <c r="UXZ105" s="813"/>
      <c r="UYA105" s="813"/>
      <c r="UYB105" s="813"/>
      <c r="UYC105" s="813"/>
      <c r="UYD105" s="813"/>
      <c r="UYE105" s="813"/>
      <c r="UYF105" s="813"/>
      <c r="UYG105" s="813"/>
      <c r="UYH105" s="813"/>
      <c r="UYI105" s="813"/>
      <c r="UYJ105" s="813"/>
      <c r="UYK105" s="813"/>
      <c r="UYL105" s="813"/>
      <c r="UYM105" s="813"/>
      <c r="UYN105" s="813"/>
      <c r="UYO105" s="813"/>
      <c r="UYP105" s="813"/>
      <c r="UYQ105" s="813"/>
      <c r="UYR105" s="813"/>
      <c r="UYS105" s="813"/>
      <c r="UYT105" s="813"/>
      <c r="UYU105" s="813"/>
      <c r="UYV105" s="813"/>
      <c r="UYW105" s="813"/>
      <c r="UYX105" s="813"/>
      <c r="UYY105" s="813"/>
      <c r="UYZ105" s="813"/>
      <c r="UZA105" s="813"/>
      <c r="UZB105" s="813"/>
      <c r="UZC105" s="813"/>
      <c r="UZD105" s="813"/>
      <c r="UZE105" s="813"/>
      <c r="UZF105" s="813"/>
      <c r="UZG105" s="813"/>
      <c r="UZH105" s="813"/>
      <c r="UZI105" s="813"/>
      <c r="UZJ105" s="813"/>
      <c r="UZK105" s="813"/>
      <c r="UZL105" s="813"/>
      <c r="UZM105" s="813"/>
      <c r="UZN105" s="813"/>
      <c r="UZO105" s="813"/>
      <c r="UZP105" s="813"/>
      <c r="UZQ105" s="813"/>
      <c r="UZR105" s="813"/>
      <c r="UZS105" s="813"/>
      <c r="UZT105" s="813"/>
      <c r="UZU105" s="813"/>
      <c r="UZV105" s="813"/>
      <c r="UZW105" s="813"/>
      <c r="UZX105" s="813"/>
      <c r="UZY105" s="813"/>
      <c r="UZZ105" s="813"/>
      <c r="VAA105" s="813"/>
      <c r="VAB105" s="813"/>
      <c r="VAC105" s="813"/>
      <c r="VAD105" s="813"/>
      <c r="VAE105" s="813"/>
      <c r="VAF105" s="813"/>
      <c r="VAG105" s="813"/>
      <c r="VAH105" s="813"/>
      <c r="VAI105" s="813"/>
      <c r="VAJ105" s="813"/>
      <c r="VAK105" s="813"/>
      <c r="VAL105" s="813"/>
      <c r="VAM105" s="813"/>
      <c r="VAN105" s="813"/>
      <c r="VAO105" s="813"/>
      <c r="VAP105" s="813"/>
      <c r="VAQ105" s="813"/>
      <c r="VAR105" s="813"/>
      <c r="VAS105" s="813"/>
      <c r="VAT105" s="813"/>
      <c r="VAU105" s="813"/>
      <c r="VAV105" s="813"/>
      <c r="VAW105" s="813"/>
      <c r="VAX105" s="813"/>
      <c r="VAY105" s="813"/>
      <c r="VAZ105" s="813"/>
      <c r="VBA105" s="813"/>
      <c r="VBB105" s="813"/>
      <c r="VBC105" s="813"/>
      <c r="VBD105" s="813"/>
      <c r="VBE105" s="813"/>
      <c r="VBF105" s="813"/>
      <c r="VBG105" s="813"/>
      <c r="VBH105" s="813"/>
      <c r="VBI105" s="813"/>
      <c r="VBJ105" s="813"/>
      <c r="VBK105" s="813"/>
      <c r="VBL105" s="813"/>
      <c r="VBM105" s="813"/>
      <c r="VBN105" s="813"/>
      <c r="VBO105" s="813"/>
      <c r="VBP105" s="813"/>
      <c r="VBQ105" s="813"/>
      <c r="VBR105" s="813"/>
      <c r="VBS105" s="813"/>
      <c r="VBT105" s="813"/>
      <c r="VBU105" s="813"/>
      <c r="VBV105" s="813"/>
      <c r="VBW105" s="813"/>
      <c r="VBX105" s="813"/>
      <c r="VBY105" s="813"/>
      <c r="VBZ105" s="813"/>
      <c r="VCA105" s="813"/>
      <c r="VCB105" s="813"/>
      <c r="VCC105" s="813"/>
      <c r="VCD105" s="813"/>
      <c r="VCE105" s="813"/>
      <c r="VCF105" s="813"/>
      <c r="VCG105" s="813"/>
      <c r="VCH105" s="813"/>
      <c r="VCI105" s="813"/>
      <c r="VCJ105" s="813"/>
      <c r="VCK105" s="813"/>
      <c r="VCL105" s="813"/>
      <c r="VCM105" s="813"/>
      <c r="VCN105" s="813"/>
      <c r="VCO105" s="813"/>
      <c r="VCP105" s="813"/>
      <c r="VCQ105" s="813"/>
      <c r="VCR105" s="813"/>
      <c r="VCS105" s="813"/>
      <c r="VCT105" s="813"/>
      <c r="VCU105" s="813"/>
      <c r="VCV105" s="813"/>
      <c r="VCW105" s="813"/>
      <c r="VCX105" s="813"/>
      <c r="VCY105" s="813"/>
      <c r="VCZ105" s="813"/>
      <c r="VDA105" s="813"/>
      <c r="VDB105" s="813"/>
      <c r="VDC105" s="813"/>
      <c r="VDD105" s="813"/>
      <c r="VDE105" s="813"/>
      <c r="VDF105" s="813"/>
      <c r="VDG105" s="813"/>
      <c r="VDH105" s="813"/>
      <c r="VDI105" s="813"/>
      <c r="VDJ105" s="813"/>
      <c r="VDK105" s="813"/>
      <c r="VDL105" s="813"/>
      <c r="VDM105" s="813"/>
      <c r="VDN105" s="813"/>
      <c r="VDO105" s="813"/>
      <c r="VDP105" s="813"/>
      <c r="VDQ105" s="813"/>
      <c r="VDR105" s="813"/>
      <c r="VDS105" s="813"/>
      <c r="VDT105" s="813"/>
      <c r="VDU105" s="813"/>
      <c r="VDV105" s="813"/>
      <c r="VDW105" s="813"/>
      <c r="VDX105" s="813"/>
      <c r="VDY105" s="813"/>
      <c r="VDZ105" s="813"/>
      <c r="VEA105" s="813"/>
      <c r="VEB105" s="813"/>
      <c r="VEC105" s="813"/>
      <c r="VED105" s="813"/>
      <c r="VEE105" s="813"/>
      <c r="VEF105" s="813"/>
      <c r="VEG105" s="813"/>
      <c r="VEH105" s="813"/>
      <c r="VEI105" s="813"/>
      <c r="VEJ105" s="813"/>
      <c r="VEK105" s="813"/>
      <c r="VEL105" s="813"/>
      <c r="VEM105" s="813"/>
      <c r="VEN105" s="813"/>
      <c r="VEO105" s="813"/>
      <c r="VEP105" s="813"/>
      <c r="VEQ105" s="813"/>
      <c r="VER105" s="813"/>
      <c r="VES105" s="813"/>
      <c r="VET105" s="813"/>
      <c r="VEU105" s="813"/>
      <c r="VEV105" s="813"/>
      <c r="VEW105" s="813"/>
      <c r="VEX105" s="813"/>
      <c r="VEY105" s="813"/>
      <c r="VEZ105" s="813"/>
      <c r="VFA105" s="813"/>
      <c r="VFB105" s="813"/>
      <c r="VFC105" s="813"/>
      <c r="VFD105" s="813"/>
      <c r="VFE105" s="813"/>
      <c r="VFF105" s="813"/>
      <c r="VFG105" s="813"/>
      <c r="VFH105" s="813"/>
      <c r="VFI105" s="813"/>
      <c r="VFJ105" s="813"/>
      <c r="VFK105" s="813"/>
      <c r="VFL105" s="813"/>
      <c r="VFM105" s="813"/>
      <c r="VFN105" s="813"/>
      <c r="VFO105" s="813"/>
      <c r="VFP105" s="813"/>
      <c r="VFQ105" s="813"/>
      <c r="VFR105" s="813"/>
      <c r="VFS105" s="813"/>
      <c r="VFT105" s="813"/>
      <c r="VFU105" s="813"/>
      <c r="VFV105" s="813"/>
      <c r="VFW105" s="813"/>
      <c r="VFX105" s="813"/>
      <c r="VFY105" s="813"/>
      <c r="VFZ105" s="813"/>
      <c r="VGA105" s="813"/>
      <c r="VGB105" s="813"/>
      <c r="VGC105" s="813"/>
      <c r="VGD105" s="813"/>
      <c r="VGE105" s="813"/>
      <c r="VGF105" s="813"/>
      <c r="VGG105" s="813"/>
      <c r="VGH105" s="813"/>
      <c r="VGI105" s="813"/>
      <c r="VGJ105" s="813"/>
      <c r="VGK105" s="813"/>
      <c r="VGL105" s="813"/>
      <c r="VGM105" s="813"/>
      <c r="VGN105" s="813"/>
      <c r="VGO105" s="813"/>
      <c r="VGP105" s="813"/>
      <c r="VGQ105" s="813"/>
      <c r="VGR105" s="813"/>
      <c r="VGS105" s="813"/>
      <c r="VGT105" s="813"/>
      <c r="VGU105" s="813"/>
      <c r="VGV105" s="813"/>
      <c r="VGW105" s="813"/>
      <c r="VGX105" s="813"/>
      <c r="VGY105" s="813"/>
      <c r="VGZ105" s="813"/>
      <c r="VHA105" s="813"/>
      <c r="VHB105" s="813"/>
      <c r="VHC105" s="813"/>
      <c r="VHD105" s="813"/>
      <c r="VHE105" s="813"/>
      <c r="VHF105" s="813"/>
      <c r="VHG105" s="813"/>
      <c r="VHH105" s="813"/>
      <c r="VHI105" s="813"/>
      <c r="VHJ105" s="813"/>
      <c r="VHK105" s="813"/>
      <c r="VHL105" s="813"/>
      <c r="VHM105" s="813"/>
      <c r="VHN105" s="813"/>
      <c r="VHO105" s="813"/>
      <c r="VHP105" s="813"/>
      <c r="VHQ105" s="813"/>
      <c r="VHR105" s="813"/>
      <c r="VHS105" s="813"/>
      <c r="VHT105" s="813"/>
      <c r="VHU105" s="813"/>
      <c r="VHV105" s="813"/>
      <c r="VHW105" s="813"/>
      <c r="VHX105" s="813"/>
      <c r="VHY105" s="813"/>
      <c r="VHZ105" s="813"/>
      <c r="VIA105" s="813"/>
      <c r="VIB105" s="813"/>
      <c r="VIC105" s="813"/>
      <c r="VID105" s="813"/>
      <c r="VIE105" s="813"/>
      <c r="VIF105" s="813"/>
      <c r="VIG105" s="813"/>
      <c r="VIH105" s="813"/>
      <c r="VII105" s="813"/>
      <c r="VIJ105" s="813"/>
      <c r="VIK105" s="813"/>
      <c r="VIL105" s="813"/>
      <c r="VIM105" s="813"/>
      <c r="VIN105" s="813"/>
      <c r="VIO105" s="813"/>
      <c r="VIP105" s="813"/>
      <c r="VIQ105" s="813"/>
      <c r="VIR105" s="813"/>
      <c r="VIS105" s="813"/>
      <c r="VIT105" s="813"/>
      <c r="VIU105" s="813"/>
      <c r="VIV105" s="813"/>
      <c r="VIW105" s="813"/>
      <c r="VIX105" s="813"/>
      <c r="VIY105" s="813"/>
      <c r="VIZ105" s="813"/>
      <c r="VJA105" s="813"/>
      <c r="VJB105" s="813"/>
      <c r="VJC105" s="813"/>
      <c r="VJD105" s="813"/>
      <c r="VJE105" s="813"/>
      <c r="VJF105" s="813"/>
      <c r="VJG105" s="813"/>
      <c r="VJH105" s="813"/>
      <c r="VJI105" s="813"/>
      <c r="VJJ105" s="813"/>
      <c r="VJK105" s="813"/>
      <c r="VJL105" s="813"/>
      <c r="VJM105" s="813"/>
      <c r="VJN105" s="813"/>
      <c r="VJO105" s="813"/>
      <c r="VJP105" s="813"/>
      <c r="VJQ105" s="813"/>
      <c r="VJR105" s="813"/>
      <c r="VJS105" s="813"/>
      <c r="VJT105" s="813"/>
      <c r="VJU105" s="813"/>
      <c r="VJV105" s="813"/>
      <c r="VJW105" s="813"/>
      <c r="VJX105" s="813"/>
      <c r="VJY105" s="813"/>
      <c r="VJZ105" s="813"/>
      <c r="VKA105" s="813"/>
      <c r="VKB105" s="813"/>
      <c r="VKC105" s="813"/>
      <c r="VKD105" s="813"/>
      <c r="VKE105" s="813"/>
      <c r="VKF105" s="813"/>
      <c r="VKG105" s="813"/>
      <c r="VKH105" s="813"/>
      <c r="VKI105" s="813"/>
      <c r="VKJ105" s="813"/>
      <c r="VKK105" s="813"/>
      <c r="VKL105" s="813"/>
      <c r="VKM105" s="813"/>
      <c r="VKN105" s="813"/>
      <c r="VKO105" s="813"/>
      <c r="VKP105" s="813"/>
      <c r="VKQ105" s="813"/>
      <c r="VKR105" s="813"/>
      <c r="VKS105" s="813"/>
      <c r="VKT105" s="813"/>
      <c r="VKU105" s="813"/>
      <c r="VKV105" s="813"/>
      <c r="VKW105" s="813"/>
      <c r="VKX105" s="813"/>
      <c r="VKY105" s="813"/>
      <c r="VKZ105" s="813"/>
      <c r="VLA105" s="813"/>
      <c r="VLB105" s="813"/>
      <c r="VLC105" s="813"/>
      <c r="VLD105" s="813"/>
      <c r="VLE105" s="813"/>
      <c r="VLF105" s="813"/>
      <c r="VLG105" s="813"/>
      <c r="VLH105" s="813"/>
      <c r="VLI105" s="813"/>
      <c r="VLJ105" s="813"/>
      <c r="VLK105" s="813"/>
      <c r="VLL105" s="813"/>
      <c r="VLM105" s="813"/>
      <c r="VLN105" s="813"/>
      <c r="VLO105" s="813"/>
      <c r="VLP105" s="813"/>
      <c r="VLQ105" s="813"/>
      <c r="VLR105" s="813"/>
      <c r="VLS105" s="813"/>
      <c r="VLT105" s="813"/>
      <c r="VLU105" s="813"/>
      <c r="VLV105" s="813"/>
      <c r="VLW105" s="813"/>
      <c r="VLX105" s="813"/>
      <c r="VLY105" s="813"/>
      <c r="VLZ105" s="813"/>
      <c r="VMA105" s="813"/>
      <c r="VMB105" s="813"/>
      <c r="VMC105" s="813"/>
      <c r="VMD105" s="813"/>
      <c r="VME105" s="813"/>
      <c r="VMF105" s="813"/>
      <c r="VMG105" s="813"/>
      <c r="VMH105" s="813"/>
      <c r="VMI105" s="813"/>
      <c r="VMJ105" s="813"/>
      <c r="VMK105" s="813"/>
      <c r="VML105" s="813"/>
      <c r="VMM105" s="813"/>
      <c r="VMN105" s="813"/>
      <c r="VMO105" s="813"/>
      <c r="VMP105" s="813"/>
      <c r="VMQ105" s="813"/>
      <c r="VMR105" s="813"/>
      <c r="VMS105" s="813"/>
      <c r="VMT105" s="813"/>
      <c r="VMU105" s="813"/>
      <c r="VMV105" s="813"/>
      <c r="VMW105" s="813"/>
      <c r="VMX105" s="813"/>
      <c r="VMY105" s="813"/>
      <c r="VMZ105" s="813"/>
      <c r="VNA105" s="813"/>
      <c r="VNB105" s="813"/>
      <c r="VNC105" s="813"/>
      <c r="VND105" s="813"/>
      <c r="VNE105" s="813"/>
      <c r="VNF105" s="813"/>
      <c r="VNG105" s="813"/>
      <c r="VNH105" s="813"/>
      <c r="VNI105" s="813"/>
      <c r="VNJ105" s="813"/>
      <c r="VNK105" s="813"/>
      <c r="VNL105" s="813"/>
      <c r="VNM105" s="813"/>
      <c r="VNN105" s="813"/>
      <c r="VNO105" s="813"/>
      <c r="VNP105" s="813"/>
      <c r="VNQ105" s="813"/>
      <c r="VNR105" s="813"/>
      <c r="VNS105" s="813"/>
      <c r="VNT105" s="813"/>
      <c r="VNU105" s="813"/>
      <c r="VNV105" s="813"/>
      <c r="VNW105" s="813"/>
      <c r="VNX105" s="813"/>
      <c r="VNY105" s="813"/>
      <c r="VNZ105" s="813"/>
      <c r="VOA105" s="813"/>
      <c r="VOB105" s="813"/>
      <c r="VOC105" s="813"/>
      <c r="VOD105" s="813"/>
      <c r="VOE105" s="813"/>
      <c r="VOF105" s="813"/>
      <c r="VOG105" s="813"/>
      <c r="VOH105" s="813"/>
      <c r="VOI105" s="813"/>
      <c r="VOJ105" s="813"/>
      <c r="VOK105" s="813"/>
      <c r="VOL105" s="813"/>
      <c r="VOM105" s="813"/>
      <c r="VON105" s="813"/>
      <c r="VOO105" s="813"/>
      <c r="VOP105" s="813"/>
      <c r="VOQ105" s="813"/>
      <c r="VOR105" s="813"/>
      <c r="VOS105" s="813"/>
      <c r="VOT105" s="813"/>
      <c r="VOU105" s="813"/>
      <c r="VOV105" s="813"/>
      <c r="VOW105" s="813"/>
      <c r="VOX105" s="813"/>
      <c r="VOY105" s="813"/>
      <c r="VOZ105" s="813"/>
      <c r="VPA105" s="813"/>
      <c r="VPB105" s="813"/>
      <c r="VPC105" s="813"/>
      <c r="VPD105" s="813"/>
      <c r="VPE105" s="813"/>
      <c r="VPF105" s="813"/>
      <c r="VPG105" s="813"/>
      <c r="VPH105" s="813"/>
      <c r="VPI105" s="813"/>
      <c r="VPJ105" s="813"/>
      <c r="VPK105" s="813"/>
      <c r="VPL105" s="813"/>
      <c r="VPM105" s="813"/>
      <c r="VPN105" s="813"/>
      <c r="VPO105" s="813"/>
      <c r="VPP105" s="813"/>
      <c r="VPQ105" s="813"/>
      <c r="VPR105" s="813"/>
      <c r="VPS105" s="813"/>
      <c r="VPT105" s="813"/>
      <c r="VPU105" s="813"/>
      <c r="VPV105" s="813"/>
      <c r="VPW105" s="813"/>
      <c r="VPX105" s="813"/>
      <c r="VPY105" s="813"/>
      <c r="VPZ105" s="813"/>
      <c r="VQA105" s="813"/>
      <c r="VQB105" s="813"/>
      <c r="VQC105" s="813"/>
      <c r="VQD105" s="813"/>
      <c r="VQE105" s="813"/>
      <c r="VQF105" s="813"/>
      <c r="VQG105" s="813"/>
      <c r="VQH105" s="813"/>
      <c r="VQI105" s="813"/>
      <c r="VQJ105" s="813"/>
      <c r="VQK105" s="813"/>
      <c r="VQL105" s="813"/>
      <c r="VQM105" s="813"/>
      <c r="VQN105" s="813"/>
      <c r="VQO105" s="813"/>
      <c r="VQP105" s="813"/>
      <c r="VQQ105" s="813"/>
      <c r="VQR105" s="813"/>
      <c r="VQS105" s="813"/>
      <c r="VQT105" s="813"/>
      <c r="VQU105" s="813"/>
      <c r="VQV105" s="813"/>
      <c r="VQW105" s="813"/>
      <c r="VQX105" s="813"/>
      <c r="VQY105" s="813"/>
      <c r="VQZ105" s="813"/>
      <c r="VRA105" s="813"/>
      <c r="VRB105" s="813"/>
      <c r="VRC105" s="813"/>
      <c r="VRD105" s="813"/>
      <c r="VRE105" s="813"/>
      <c r="VRF105" s="813"/>
      <c r="VRG105" s="813"/>
      <c r="VRH105" s="813"/>
      <c r="VRI105" s="813"/>
      <c r="VRJ105" s="813"/>
      <c r="VRK105" s="813"/>
      <c r="VRL105" s="813"/>
      <c r="VRM105" s="813"/>
      <c r="VRN105" s="813"/>
      <c r="VRO105" s="813"/>
      <c r="VRP105" s="813"/>
      <c r="VRQ105" s="813"/>
      <c r="VRR105" s="813"/>
      <c r="VRS105" s="813"/>
      <c r="VRT105" s="813"/>
      <c r="VRU105" s="813"/>
      <c r="VRV105" s="813"/>
      <c r="VRW105" s="813"/>
      <c r="VRX105" s="813"/>
      <c r="VRY105" s="813"/>
      <c r="VRZ105" s="813"/>
      <c r="VSA105" s="813"/>
      <c r="VSB105" s="813"/>
      <c r="VSC105" s="813"/>
      <c r="VSD105" s="813"/>
      <c r="VSE105" s="813"/>
      <c r="VSF105" s="813"/>
      <c r="VSG105" s="813"/>
      <c r="VSH105" s="813"/>
      <c r="VSI105" s="813"/>
      <c r="VSJ105" s="813"/>
      <c r="VSK105" s="813"/>
      <c r="VSL105" s="813"/>
      <c r="VSM105" s="813"/>
      <c r="VSN105" s="813"/>
      <c r="VSO105" s="813"/>
      <c r="VSP105" s="813"/>
      <c r="VSQ105" s="813"/>
      <c r="VSR105" s="813"/>
      <c r="VSS105" s="813"/>
      <c r="VST105" s="813"/>
      <c r="VSU105" s="813"/>
      <c r="VSV105" s="813"/>
      <c r="VSW105" s="813"/>
      <c r="VSX105" s="813"/>
      <c r="VSY105" s="813"/>
      <c r="VSZ105" s="813"/>
      <c r="VTA105" s="813"/>
      <c r="VTB105" s="813"/>
      <c r="VTC105" s="813"/>
      <c r="VTD105" s="813"/>
      <c r="VTE105" s="813"/>
      <c r="VTF105" s="813"/>
      <c r="VTG105" s="813"/>
      <c r="VTH105" s="813"/>
      <c r="VTI105" s="813"/>
      <c r="VTJ105" s="813"/>
      <c r="VTK105" s="813"/>
      <c r="VTL105" s="813"/>
      <c r="VTM105" s="813"/>
      <c r="VTN105" s="813"/>
      <c r="VTO105" s="813"/>
      <c r="VTP105" s="813"/>
      <c r="VTQ105" s="813"/>
      <c r="VTR105" s="813"/>
      <c r="VTS105" s="813"/>
      <c r="VTT105" s="813"/>
      <c r="VTU105" s="813"/>
      <c r="VTV105" s="813"/>
      <c r="VTW105" s="813"/>
      <c r="VTX105" s="813"/>
      <c r="VTY105" s="813"/>
      <c r="VTZ105" s="813"/>
      <c r="VUA105" s="813"/>
      <c r="VUB105" s="813"/>
      <c r="VUC105" s="813"/>
      <c r="VUD105" s="813"/>
      <c r="VUE105" s="813"/>
      <c r="VUF105" s="813"/>
      <c r="VUG105" s="813"/>
      <c r="VUH105" s="813"/>
      <c r="VUI105" s="813"/>
      <c r="VUJ105" s="813"/>
      <c r="VUK105" s="813"/>
      <c r="VUL105" s="813"/>
      <c r="VUM105" s="813"/>
      <c r="VUN105" s="813"/>
      <c r="VUO105" s="813"/>
      <c r="VUP105" s="813"/>
      <c r="VUQ105" s="813"/>
      <c r="VUR105" s="813"/>
      <c r="VUS105" s="813"/>
      <c r="VUT105" s="813"/>
      <c r="VUU105" s="813"/>
      <c r="VUV105" s="813"/>
      <c r="VUW105" s="813"/>
      <c r="VUX105" s="813"/>
      <c r="VUY105" s="813"/>
      <c r="VUZ105" s="813"/>
      <c r="VVA105" s="813"/>
      <c r="VVB105" s="813"/>
      <c r="VVC105" s="813"/>
      <c r="VVD105" s="813"/>
      <c r="VVE105" s="813"/>
      <c r="VVF105" s="813"/>
      <c r="VVG105" s="813"/>
      <c r="VVH105" s="813"/>
      <c r="VVI105" s="813"/>
      <c r="VVJ105" s="813"/>
      <c r="VVK105" s="813"/>
      <c r="VVL105" s="813"/>
      <c r="VVM105" s="813"/>
      <c r="VVN105" s="813"/>
      <c r="VVO105" s="813"/>
      <c r="VVP105" s="813"/>
      <c r="VVQ105" s="813"/>
      <c r="VVR105" s="813"/>
      <c r="VVS105" s="813"/>
      <c r="VVT105" s="813"/>
      <c r="VVU105" s="813"/>
      <c r="VVV105" s="813"/>
      <c r="VVW105" s="813"/>
      <c r="VVX105" s="813"/>
      <c r="VVY105" s="813"/>
      <c r="VVZ105" s="813"/>
      <c r="VWA105" s="813"/>
      <c r="VWB105" s="813"/>
      <c r="VWC105" s="813"/>
      <c r="VWD105" s="813"/>
      <c r="VWE105" s="813"/>
      <c r="VWF105" s="813"/>
      <c r="VWG105" s="813"/>
      <c r="VWH105" s="813"/>
      <c r="VWI105" s="813"/>
      <c r="VWJ105" s="813"/>
      <c r="VWK105" s="813"/>
      <c r="VWL105" s="813"/>
      <c r="VWM105" s="813"/>
      <c r="VWN105" s="813"/>
      <c r="VWO105" s="813"/>
      <c r="VWP105" s="813"/>
      <c r="VWQ105" s="813"/>
      <c r="VWR105" s="813"/>
      <c r="VWS105" s="813"/>
      <c r="VWT105" s="813"/>
      <c r="VWU105" s="813"/>
      <c r="VWV105" s="813"/>
      <c r="VWW105" s="813"/>
      <c r="VWX105" s="813"/>
      <c r="VWY105" s="813"/>
      <c r="VWZ105" s="813"/>
      <c r="VXA105" s="813"/>
      <c r="VXB105" s="813"/>
      <c r="VXC105" s="813"/>
      <c r="VXD105" s="813"/>
      <c r="VXE105" s="813"/>
      <c r="VXF105" s="813"/>
      <c r="VXG105" s="813"/>
      <c r="VXH105" s="813"/>
      <c r="VXI105" s="813"/>
      <c r="VXJ105" s="813"/>
      <c r="VXK105" s="813"/>
      <c r="VXL105" s="813"/>
      <c r="VXM105" s="813"/>
      <c r="VXN105" s="813"/>
      <c r="VXO105" s="813"/>
      <c r="VXP105" s="813"/>
      <c r="VXQ105" s="813"/>
      <c r="VXR105" s="813"/>
      <c r="VXS105" s="813"/>
      <c r="VXT105" s="813"/>
      <c r="VXU105" s="813"/>
      <c r="VXV105" s="813"/>
      <c r="VXW105" s="813"/>
      <c r="VXX105" s="813"/>
      <c r="VXY105" s="813"/>
      <c r="VXZ105" s="813"/>
      <c r="VYA105" s="813"/>
      <c r="VYB105" s="813"/>
      <c r="VYC105" s="813"/>
      <c r="VYD105" s="813"/>
      <c r="VYE105" s="813"/>
      <c r="VYF105" s="813"/>
      <c r="VYG105" s="813"/>
      <c r="VYH105" s="813"/>
      <c r="VYI105" s="813"/>
      <c r="VYJ105" s="813"/>
      <c r="VYK105" s="813"/>
      <c r="VYL105" s="813"/>
      <c r="VYM105" s="813"/>
      <c r="VYN105" s="813"/>
      <c r="VYO105" s="813"/>
      <c r="VYP105" s="813"/>
      <c r="VYQ105" s="813"/>
      <c r="VYR105" s="813"/>
      <c r="VYS105" s="813"/>
      <c r="VYT105" s="813"/>
      <c r="VYU105" s="813"/>
      <c r="VYV105" s="813"/>
      <c r="VYW105" s="813"/>
      <c r="VYX105" s="813"/>
      <c r="VYY105" s="813"/>
      <c r="VYZ105" s="813"/>
      <c r="VZA105" s="813"/>
      <c r="VZB105" s="813"/>
      <c r="VZC105" s="813"/>
      <c r="VZD105" s="813"/>
      <c r="VZE105" s="813"/>
      <c r="VZF105" s="813"/>
      <c r="VZG105" s="813"/>
      <c r="VZH105" s="813"/>
      <c r="VZI105" s="813"/>
      <c r="VZJ105" s="813"/>
      <c r="VZK105" s="813"/>
      <c r="VZL105" s="813"/>
      <c r="VZM105" s="813"/>
      <c r="VZN105" s="813"/>
      <c r="VZO105" s="813"/>
      <c r="VZP105" s="813"/>
      <c r="VZQ105" s="813"/>
      <c r="VZR105" s="813"/>
      <c r="VZS105" s="813"/>
      <c r="VZT105" s="813"/>
      <c r="VZU105" s="813"/>
      <c r="VZV105" s="813"/>
      <c r="VZW105" s="813"/>
      <c r="VZX105" s="813"/>
      <c r="VZY105" s="813"/>
      <c r="VZZ105" s="813"/>
      <c r="WAA105" s="813"/>
      <c r="WAB105" s="813"/>
      <c r="WAC105" s="813"/>
      <c r="WAD105" s="813"/>
      <c r="WAE105" s="813"/>
      <c r="WAF105" s="813"/>
      <c r="WAG105" s="813"/>
      <c r="WAH105" s="813"/>
      <c r="WAI105" s="813"/>
      <c r="WAJ105" s="813"/>
      <c r="WAK105" s="813"/>
      <c r="WAL105" s="813"/>
      <c r="WAM105" s="813"/>
      <c r="WAN105" s="813"/>
      <c r="WAO105" s="813"/>
      <c r="WAP105" s="813"/>
      <c r="WAQ105" s="813"/>
      <c r="WAR105" s="813"/>
      <c r="WAS105" s="813"/>
      <c r="WAT105" s="813"/>
      <c r="WAU105" s="813"/>
      <c r="WAV105" s="813"/>
      <c r="WAW105" s="813"/>
      <c r="WAX105" s="813"/>
      <c r="WAY105" s="813"/>
      <c r="WAZ105" s="813"/>
      <c r="WBA105" s="813"/>
      <c r="WBB105" s="813"/>
      <c r="WBC105" s="813"/>
      <c r="WBD105" s="813"/>
      <c r="WBE105" s="813"/>
      <c r="WBF105" s="813"/>
      <c r="WBG105" s="813"/>
      <c r="WBH105" s="813"/>
      <c r="WBI105" s="813"/>
      <c r="WBJ105" s="813"/>
      <c r="WBK105" s="813"/>
      <c r="WBL105" s="813"/>
      <c r="WBM105" s="813"/>
      <c r="WBN105" s="813"/>
      <c r="WBO105" s="813"/>
      <c r="WBP105" s="813"/>
      <c r="WBQ105" s="813"/>
      <c r="WBR105" s="813"/>
      <c r="WBS105" s="813"/>
      <c r="WBT105" s="813"/>
      <c r="WBU105" s="813"/>
      <c r="WBV105" s="813"/>
      <c r="WBW105" s="813"/>
      <c r="WBX105" s="813"/>
      <c r="WBY105" s="813"/>
      <c r="WBZ105" s="813"/>
      <c r="WCA105" s="813"/>
      <c r="WCB105" s="813"/>
      <c r="WCC105" s="813"/>
      <c r="WCD105" s="813"/>
      <c r="WCE105" s="813"/>
      <c r="WCF105" s="813"/>
      <c r="WCG105" s="813"/>
      <c r="WCH105" s="813"/>
      <c r="WCI105" s="813"/>
      <c r="WCJ105" s="813"/>
      <c r="WCK105" s="813"/>
      <c r="WCL105" s="813"/>
      <c r="WCM105" s="813"/>
      <c r="WCN105" s="813"/>
      <c r="WCO105" s="813"/>
      <c r="WCP105" s="813"/>
      <c r="WCQ105" s="813"/>
      <c r="WCR105" s="813"/>
      <c r="WCS105" s="813"/>
      <c r="WCT105" s="813"/>
      <c r="WCU105" s="813"/>
      <c r="WCV105" s="813"/>
      <c r="WCW105" s="813"/>
      <c r="WCX105" s="813"/>
      <c r="WCY105" s="813"/>
      <c r="WCZ105" s="813"/>
      <c r="WDA105" s="813"/>
      <c r="WDB105" s="813"/>
      <c r="WDC105" s="813"/>
      <c r="WDD105" s="813"/>
      <c r="WDE105" s="813"/>
      <c r="WDF105" s="813"/>
      <c r="WDG105" s="813"/>
      <c r="WDH105" s="813"/>
      <c r="WDI105" s="813"/>
      <c r="WDJ105" s="813"/>
      <c r="WDK105" s="813"/>
      <c r="WDL105" s="813"/>
      <c r="WDM105" s="813"/>
      <c r="WDN105" s="813"/>
      <c r="WDO105" s="813"/>
      <c r="WDP105" s="813"/>
      <c r="WDQ105" s="813"/>
      <c r="WDR105" s="813"/>
      <c r="WDS105" s="813"/>
      <c r="WDT105" s="813"/>
      <c r="WDU105" s="813"/>
      <c r="WDV105" s="813"/>
      <c r="WDW105" s="813"/>
      <c r="WDX105" s="813"/>
      <c r="WDY105" s="813"/>
      <c r="WDZ105" s="813"/>
      <c r="WEA105" s="813"/>
      <c r="WEB105" s="813"/>
      <c r="WEC105" s="813"/>
      <c r="WED105" s="813"/>
      <c r="WEE105" s="813"/>
      <c r="WEF105" s="813"/>
      <c r="WEG105" s="813"/>
      <c r="WEH105" s="813"/>
      <c r="WEI105" s="813"/>
      <c r="WEJ105" s="813"/>
      <c r="WEK105" s="813"/>
      <c r="WEL105" s="813"/>
      <c r="WEM105" s="813"/>
      <c r="WEN105" s="813"/>
      <c r="WEO105" s="813"/>
      <c r="WEP105" s="813"/>
      <c r="WEQ105" s="813"/>
      <c r="WER105" s="813"/>
      <c r="WES105" s="813"/>
      <c r="WET105" s="813"/>
      <c r="WEU105" s="813"/>
      <c r="WEV105" s="813"/>
      <c r="WEW105" s="813"/>
      <c r="WEX105" s="813"/>
      <c r="WEY105" s="813"/>
      <c r="WEZ105" s="813"/>
      <c r="WFA105" s="813"/>
      <c r="WFB105" s="813"/>
      <c r="WFC105" s="813"/>
      <c r="WFD105" s="813"/>
      <c r="WFE105" s="813"/>
      <c r="WFF105" s="813"/>
      <c r="WFG105" s="813"/>
      <c r="WFH105" s="813"/>
      <c r="WFI105" s="813"/>
      <c r="WFJ105" s="813"/>
      <c r="WFK105" s="813"/>
      <c r="WFL105" s="813"/>
      <c r="WFM105" s="813"/>
      <c r="WFN105" s="813"/>
      <c r="WFO105" s="813"/>
      <c r="WFP105" s="813"/>
      <c r="WFQ105" s="813"/>
      <c r="WFR105" s="813"/>
      <c r="WFS105" s="813"/>
      <c r="WFT105" s="813"/>
      <c r="WFU105" s="813"/>
      <c r="WFV105" s="813"/>
      <c r="WFW105" s="813"/>
      <c r="WFX105" s="813"/>
      <c r="WFY105" s="813"/>
      <c r="WFZ105" s="813"/>
      <c r="WGA105" s="813"/>
      <c r="WGB105" s="813"/>
      <c r="WGC105" s="813"/>
      <c r="WGD105" s="813"/>
      <c r="WGE105" s="813"/>
      <c r="WGF105" s="813"/>
      <c r="WGG105" s="813"/>
      <c r="WGH105" s="813"/>
      <c r="WGI105" s="813"/>
      <c r="WGJ105" s="813"/>
      <c r="WGK105" s="813"/>
      <c r="WGL105" s="813"/>
      <c r="WGM105" s="813"/>
      <c r="WGN105" s="813"/>
      <c r="WGO105" s="813"/>
      <c r="WGP105" s="813"/>
      <c r="WGQ105" s="813"/>
      <c r="WGR105" s="813"/>
      <c r="WGS105" s="813"/>
      <c r="WGT105" s="813"/>
      <c r="WGU105" s="813"/>
      <c r="WGV105" s="813"/>
      <c r="WGW105" s="813"/>
      <c r="WGX105" s="813"/>
      <c r="WGY105" s="813"/>
      <c r="WGZ105" s="813"/>
      <c r="WHA105" s="813"/>
      <c r="WHB105" s="813"/>
      <c r="WHC105" s="813"/>
      <c r="WHD105" s="813"/>
      <c r="WHE105" s="813"/>
      <c r="WHF105" s="813"/>
      <c r="WHG105" s="813"/>
      <c r="WHH105" s="813"/>
      <c r="WHI105" s="813"/>
      <c r="WHJ105" s="813"/>
      <c r="WHK105" s="813"/>
      <c r="WHL105" s="813"/>
      <c r="WHM105" s="813"/>
      <c r="WHN105" s="813"/>
      <c r="WHO105" s="813"/>
      <c r="WHP105" s="813"/>
      <c r="WHQ105" s="813"/>
      <c r="WHR105" s="813"/>
      <c r="WHS105" s="813"/>
      <c r="WHT105" s="813"/>
      <c r="WHU105" s="813"/>
      <c r="WHV105" s="813"/>
      <c r="WHW105" s="813"/>
      <c r="WHX105" s="813"/>
      <c r="WHY105" s="813"/>
      <c r="WHZ105" s="813"/>
      <c r="WIA105" s="813"/>
      <c r="WIB105" s="813"/>
      <c r="WIC105" s="813"/>
      <c r="WID105" s="813"/>
      <c r="WIE105" s="813"/>
      <c r="WIF105" s="813"/>
      <c r="WIG105" s="813"/>
      <c r="WIH105" s="813"/>
      <c r="WII105" s="813"/>
      <c r="WIJ105" s="813"/>
      <c r="WIK105" s="813"/>
      <c r="WIL105" s="813"/>
      <c r="WIM105" s="813"/>
      <c r="WIN105" s="813"/>
      <c r="WIO105" s="813"/>
      <c r="WIP105" s="813"/>
      <c r="WIQ105" s="813"/>
      <c r="WIR105" s="813"/>
      <c r="WIS105" s="813"/>
      <c r="WIT105" s="813"/>
      <c r="WIU105" s="813"/>
      <c r="WIV105" s="813"/>
      <c r="WIW105" s="813"/>
      <c r="WIX105" s="813"/>
      <c r="WIY105" s="813"/>
      <c r="WIZ105" s="813"/>
      <c r="WJA105" s="813"/>
      <c r="WJB105" s="813"/>
      <c r="WJC105" s="813"/>
      <c r="WJD105" s="813"/>
      <c r="WJE105" s="813"/>
      <c r="WJF105" s="813"/>
      <c r="WJG105" s="813"/>
      <c r="WJH105" s="813"/>
      <c r="WJI105" s="813"/>
      <c r="WJJ105" s="813"/>
      <c r="WJK105" s="813"/>
      <c r="WJL105" s="813"/>
      <c r="WJM105" s="813"/>
      <c r="WJN105" s="813"/>
      <c r="WJO105" s="813"/>
      <c r="WJP105" s="813"/>
      <c r="WJQ105" s="813"/>
      <c r="WJR105" s="813"/>
      <c r="WJS105" s="813"/>
      <c r="WJT105" s="813"/>
      <c r="WJU105" s="813"/>
      <c r="WJV105" s="813"/>
      <c r="WJW105" s="813"/>
      <c r="WJX105" s="813"/>
      <c r="WJY105" s="813"/>
      <c r="WJZ105" s="813"/>
      <c r="WKA105" s="813"/>
      <c r="WKB105" s="813"/>
      <c r="WKC105" s="813"/>
      <c r="WKD105" s="813"/>
      <c r="WKE105" s="813"/>
      <c r="WKF105" s="813"/>
      <c r="WKG105" s="813"/>
      <c r="WKH105" s="813"/>
      <c r="WKI105" s="813"/>
      <c r="WKJ105" s="813"/>
      <c r="WKK105" s="813"/>
      <c r="WKL105" s="813"/>
      <c r="WKM105" s="813"/>
      <c r="WKN105" s="813"/>
      <c r="WKO105" s="813"/>
      <c r="WKP105" s="813"/>
      <c r="WKQ105" s="813"/>
      <c r="WKR105" s="813"/>
      <c r="WKS105" s="813"/>
      <c r="WKT105" s="813"/>
      <c r="WKU105" s="813"/>
      <c r="WKV105" s="813"/>
      <c r="WKW105" s="813"/>
      <c r="WKX105" s="813"/>
      <c r="WKY105" s="813"/>
      <c r="WKZ105" s="813"/>
      <c r="WLA105" s="813"/>
      <c r="WLB105" s="813"/>
      <c r="WLC105" s="813"/>
      <c r="WLD105" s="813"/>
      <c r="WLE105" s="813"/>
      <c r="WLF105" s="813"/>
      <c r="WLG105" s="813"/>
      <c r="WLH105" s="813"/>
      <c r="WLI105" s="813"/>
      <c r="WLJ105" s="813"/>
      <c r="WLK105" s="813"/>
      <c r="WLL105" s="813"/>
      <c r="WLM105" s="813"/>
      <c r="WLN105" s="813"/>
      <c r="WLO105" s="813"/>
      <c r="WLP105" s="813"/>
      <c r="WLQ105" s="813"/>
      <c r="WLR105" s="813"/>
      <c r="WLS105" s="813"/>
      <c r="WLT105" s="813"/>
      <c r="WLU105" s="813"/>
      <c r="WLV105" s="813"/>
      <c r="WLW105" s="813"/>
      <c r="WLX105" s="813"/>
      <c r="WLY105" s="813"/>
      <c r="WLZ105" s="813"/>
      <c r="WMA105" s="813"/>
      <c r="WMB105" s="813"/>
      <c r="WMC105" s="813"/>
      <c r="WMD105" s="813"/>
      <c r="WME105" s="813"/>
      <c r="WMF105" s="813"/>
      <c r="WMG105" s="813"/>
      <c r="WMH105" s="813"/>
      <c r="WMI105" s="813"/>
      <c r="WMJ105" s="813"/>
      <c r="WMK105" s="813"/>
      <c r="WML105" s="813"/>
      <c r="WMM105" s="813"/>
      <c r="WMN105" s="813"/>
      <c r="WMO105" s="813"/>
      <c r="WMP105" s="813"/>
      <c r="WMQ105" s="813"/>
      <c r="WMR105" s="813"/>
      <c r="WMS105" s="813"/>
      <c r="WMT105" s="813"/>
      <c r="WMU105" s="813"/>
      <c r="WMV105" s="813"/>
      <c r="WMW105" s="813"/>
      <c r="WMX105" s="813"/>
      <c r="WMY105" s="813"/>
      <c r="WMZ105" s="813"/>
      <c r="WNA105" s="813"/>
      <c r="WNB105" s="813"/>
      <c r="WNC105" s="813"/>
      <c r="WND105" s="813"/>
      <c r="WNE105" s="813"/>
      <c r="WNF105" s="813"/>
      <c r="WNG105" s="813"/>
      <c r="WNH105" s="813"/>
      <c r="WNI105" s="813"/>
      <c r="WNJ105" s="813"/>
      <c r="WNK105" s="813"/>
      <c r="WNL105" s="813"/>
      <c r="WNM105" s="813"/>
      <c r="WNN105" s="813"/>
      <c r="WNO105" s="813"/>
      <c r="WNP105" s="813"/>
      <c r="WNQ105" s="813"/>
      <c r="WNR105" s="813"/>
      <c r="WNS105" s="813"/>
      <c r="WNT105" s="813"/>
      <c r="WNU105" s="813"/>
      <c r="WNV105" s="813"/>
      <c r="WNW105" s="813"/>
      <c r="WNX105" s="813"/>
      <c r="WNY105" s="813"/>
      <c r="WNZ105" s="813"/>
      <c r="WOA105" s="813"/>
      <c r="WOB105" s="813"/>
      <c r="WOC105" s="813"/>
      <c r="WOD105" s="813"/>
      <c r="WOE105" s="813"/>
      <c r="WOF105" s="813"/>
      <c r="WOG105" s="813"/>
      <c r="WOH105" s="813"/>
      <c r="WOI105" s="813"/>
      <c r="WOJ105" s="813"/>
      <c r="WOK105" s="813"/>
      <c r="WOL105" s="813"/>
      <c r="WOM105" s="813"/>
      <c r="WON105" s="813"/>
      <c r="WOO105" s="813"/>
      <c r="WOP105" s="813"/>
      <c r="WOQ105" s="813"/>
      <c r="WOR105" s="813"/>
      <c r="WOS105" s="813"/>
      <c r="WOT105" s="813"/>
      <c r="WOU105" s="813"/>
      <c r="WOV105" s="813"/>
      <c r="WOW105" s="813"/>
      <c r="WOX105" s="813"/>
      <c r="WOY105" s="813"/>
      <c r="WOZ105" s="813"/>
      <c r="WPA105" s="813"/>
      <c r="WPB105" s="813"/>
      <c r="WPC105" s="813"/>
      <c r="WPD105" s="813"/>
      <c r="WPE105" s="813"/>
      <c r="WPF105" s="813"/>
      <c r="WPG105" s="813"/>
      <c r="WPH105" s="813"/>
      <c r="WPI105" s="813"/>
      <c r="WPJ105" s="813"/>
      <c r="WPK105" s="813"/>
      <c r="WPL105" s="813"/>
      <c r="WPM105" s="813"/>
      <c r="WPN105" s="813"/>
      <c r="WPO105" s="813"/>
      <c r="WPP105" s="813"/>
      <c r="WPQ105" s="813"/>
      <c r="WPR105" s="813"/>
      <c r="WPS105" s="813"/>
      <c r="WPT105" s="813"/>
      <c r="WPU105" s="813"/>
      <c r="WPV105" s="813"/>
      <c r="WPW105" s="813"/>
      <c r="WPX105" s="813"/>
      <c r="WPY105" s="813"/>
      <c r="WPZ105" s="813"/>
      <c r="WQA105" s="813"/>
      <c r="WQB105" s="813"/>
      <c r="WQC105" s="813"/>
      <c r="WQD105" s="813"/>
      <c r="WQE105" s="813"/>
      <c r="WQF105" s="813"/>
      <c r="WQG105" s="813"/>
      <c r="WQH105" s="813"/>
      <c r="WQI105" s="813"/>
      <c r="WQJ105" s="813"/>
      <c r="WQK105" s="813"/>
      <c r="WQL105" s="813"/>
      <c r="WQM105" s="813"/>
      <c r="WQN105" s="813"/>
      <c r="WQO105" s="813"/>
      <c r="WQP105" s="813"/>
      <c r="WQQ105" s="813"/>
      <c r="WQR105" s="813"/>
      <c r="WQS105" s="813"/>
      <c r="WQT105" s="813"/>
      <c r="WQU105" s="813"/>
      <c r="WQV105" s="813"/>
      <c r="WQW105" s="813"/>
      <c r="WQX105" s="813"/>
      <c r="WQY105" s="813"/>
      <c r="WQZ105" s="813"/>
      <c r="WRA105" s="813"/>
      <c r="WRB105" s="813"/>
      <c r="WRC105" s="813"/>
      <c r="WRD105" s="813"/>
      <c r="WRE105" s="813"/>
      <c r="WRF105" s="813"/>
      <c r="WRG105" s="813"/>
      <c r="WRH105" s="813"/>
      <c r="WRI105" s="813"/>
      <c r="WRJ105" s="813"/>
      <c r="WRK105" s="813"/>
      <c r="WRL105" s="813"/>
      <c r="WRM105" s="813"/>
      <c r="WRN105" s="813"/>
      <c r="WRO105" s="813"/>
      <c r="WRP105" s="813"/>
      <c r="WRQ105" s="813"/>
      <c r="WRR105" s="813"/>
      <c r="WRS105" s="813"/>
      <c r="WRT105" s="813"/>
      <c r="WRU105" s="813"/>
      <c r="WRV105" s="813"/>
      <c r="WRW105" s="813"/>
      <c r="WRX105" s="813"/>
      <c r="WRY105" s="813"/>
      <c r="WRZ105" s="813"/>
      <c r="WSA105" s="813"/>
      <c r="WSB105" s="813"/>
      <c r="WSC105" s="813"/>
      <c r="WSD105" s="813"/>
      <c r="WSE105" s="813"/>
      <c r="WSF105" s="813"/>
      <c r="WSG105" s="813"/>
      <c r="WSH105" s="813"/>
      <c r="WSI105" s="813"/>
      <c r="WSJ105" s="813"/>
      <c r="WSK105" s="813"/>
      <c r="WSL105" s="813"/>
      <c r="WSM105" s="813"/>
      <c r="WSN105" s="813"/>
      <c r="WSO105" s="813"/>
      <c r="WSP105" s="813"/>
      <c r="WSQ105" s="813"/>
      <c r="WSR105" s="813"/>
      <c r="WSS105" s="813"/>
      <c r="WST105" s="813"/>
      <c r="WSU105" s="813"/>
      <c r="WSV105" s="813"/>
      <c r="WSW105" s="813"/>
      <c r="WSX105" s="813"/>
      <c r="WSY105" s="813"/>
      <c r="WSZ105" s="813"/>
      <c r="WTA105" s="813"/>
      <c r="WTB105" s="813"/>
      <c r="WTC105" s="813"/>
      <c r="WTD105" s="813"/>
      <c r="WTE105" s="813"/>
      <c r="WTF105" s="813"/>
      <c r="WTG105" s="813"/>
      <c r="WTH105" s="813"/>
      <c r="WTI105" s="813"/>
      <c r="WTJ105" s="813"/>
      <c r="WTK105" s="813"/>
      <c r="WTL105" s="813"/>
      <c r="WTM105" s="813"/>
      <c r="WTN105" s="813"/>
      <c r="WTO105" s="813"/>
      <c r="WTP105" s="813"/>
      <c r="WTQ105" s="813"/>
      <c r="WTR105" s="813"/>
      <c r="WTS105" s="813"/>
      <c r="WTT105" s="813"/>
      <c r="WTU105" s="813"/>
      <c r="WTV105" s="813"/>
      <c r="WTW105" s="813"/>
      <c r="WTX105" s="813"/>
      <c r="WTY105" s="813"/>
      <c r="WTZ105" s="813"/>
      <c r="WUA105" s="813"/>
      <c r="WUB105" s="813"/>
      <c r="WUC105" s="813"/>
      <c r="WUD105" s="813"/>
      <c r="WUE105" s="813"/>
      <c r="WUF105" s="813"/>
      <c r="WUG105" s="813"/>
      <c r="WUH105" s="813"/>
      <c r="WUI105" s="813"/>
      <c r="WUJ105" s="813"/>
      <c r="WUK105" s="813"/>
      <c r="WUL105" s="813"/>
      <c r="WUM105" s="813"/>
      <c r="WUN105" s="813"/>
      <c r="WUO105" s="813"/>
      <c r="WUP105" s="813"/>
      <c r="WUQ105" s="813"/>
      <c r="WUR105" s="813"/>
      <c r="WUS105" s="813"/>
      <c r="WUT105" s="813"/>
      <c r="WUU105" s="813"/>
      <c r="WUV105" s="813"/>
      <c r="WUW105" s="813"/>
      <c r="WUX105" s="813"/>
      <c r="WUY105" s="813"/>
      <c r="WUZ105" s="813"/>
      <c r="WVA105" s="813"/>
      <c r="WVB105" s="813"/>
      <c r="WVC105" s="813"/>
      <c r="WVD105" s="813"/>
      <c r="WVE105" s="813"/>
      <c r="WVF105" s="813"/>
      <c r="WVG105" s="813"/>
      <c r="WVH105" s="813"/>
      <c r="WVI105" s="813"/>
      <c r="WVJ105" s="813"/>
      <c r="WVK105" s="813"/>
      <c r="WVL105" s="813"/>
      <c r="WVM105" s="813"/>
      <c r="WVN105" s="813"/>
      <c r="WVO105" s="813"/>
      <c r="WVP105" s="813"/>
      <c r="WVQ105" s="813"/>
      <c r="WVR105" s="813"/>
      <c r="WVS105" s="813"/>
      <c r="WVT105" s="813"/>
      <c r="WVU105" s="813"/>
      <c r="WVV105" s="813"/>
      <c r="WVW105" s="813"/>
      <c r="WVX105" s="813"/>
      <c r="WVY105" s="813"/>
      <c r="WVZ105" s="813"/>
      <c r="WWA105" s="813"/>
      <c r="WWB105" s="813"/>
      <c r="WWC105" s="813"/>
      <c r="WWD105" s="813"/>
      <c r="WWE105" s="813"/>
      <c r="WWF105" s="813"/>
      <c r="WWG105" s="813"/>
      <c r="WWH105" s="813"/>
      <c r="WWI105" s="813"/>
      <c r="WWJ105" s="813"/>
      <c r="WWK105" s="813"/>
      <c r="WWL105" s="813"/>
      <c r="WWM105" s="813"/>
      <c r="WWN105" s="813"/>
      <c r="WWO105" s="813"/>
      <c r="WWP105" s="813"/>
      <c r="WWQ105" s="813"/>
      <c r="WWR105" s="813"/>
      <c r="WWS105" s="813"/>
      <c r="WWT105" s="813"/>
      <c r="WWU105" s="813"/>
      <c r="WWV105" s="813"/>
      <c r="WWW105" s="813"/>
      <c r="WWX105" s="813"/>
      <c r="WWY105" s="813"/>
      <c r="WWZ105" s="813"/>
      <c r="WXA105" s="813"/>
      <c r="WXB105" s="813"/>
      <c r="WXC105" s="813"/>
      <c r="WXD105" s="813"/>
      <c r="WXE105" s="813"/>
      <c r="WXF105" s="813"/>
      <c r="WXG105" s="813"/>
      <c r="WXH105" s="813"/>
      <c r="WXI105" s="813"/>
      <c r="WXJ105" s="813"/>
      <c r="WXK105" s="813"/>
      <c r="WXL105" s="813"/>
      <c r="WXM105" s="813"/>
      <c r="WXN105" s="813"/>
      <c r="WXO105" s="813"/>
      <c r="WXP105" s="813"/>
      <c r="WXQ105" s="813"/>
      <c r="WXR105" s="813"/>
      <c r="WXS105" s="813"/>
      <c r="WXT105" s="813"/>
      <c r="WXU105" s="813"/>
      <c r="WXV105" s="813"/>
      <c r="WXW105" s="813"/>
      <c r="WXX105" s="813"/>
      <c r="WXY105" s="813"/>
      <c r="WXZ105" s="813"/>
      <c r="WYA105" s="813"/>
      <c r="WYB105" s="813"/>
      <c r="WYC105" s="813"/>
      <c r="WYD105" s="813"/>
      <c r="WYE105" s="813"/>
      <c r="WYF105" s="813"/>
      <c r="WYG105" s="813"/>
      <c r="WYH105" s="813"/>
      <c r="WYI105" s="813"/>
      <c r="WYJ105" s="813"/>
      <c r="WYK105" s="813"/>
      <c r="WYL105" s="813"/>
      <c r="WYM105" s="813"/>
      <c r="WYN105" s="813"/>
      <c r="WYO105" s="813"/>
      <c r="WYP105" s="813"/>
      <c r="WYQ105" s="813"/>
      <c r="WYR105" s="813"/>
      <c r="WYS105" s="813"/>
      <c r="WYT105" s="813"/>
      <c r="WYU105" s="813"/>
      <c r="WYV105" s="813"/>
      <c r="WYW105" s="813"/>
      <c r="WYX105" s="813"/>
      <c r="WYY105" s="813"/>
      <c r="WYZ105" s="813"/>
      <c r="WZA105" s="813"/>
      <c r="WZB105" s="813"/>
      <c r="WZC105" s="813"/>
      <c r="WZD105" s="813"/>
      <c r="WZE105" s="813"/>
      <c r="WZF105" s="813"/>
      <c r="WZG105" s="813"/>
      <c r="WZH105" s="813"/>
      <c r="WZI105" s="813"/>
      <c r="WZJ105" s="813"/>
      <c r="WZK105" s="813"/>
      <c r="WZL105" s="813"/>
      <c r="WZM105" s="813"/>
      <c r="WZN105" s="813"/>
      <c r="WZO105" s="813"/>
      <c r="WZP105" s="813"/>
      <c r="WZQ105" s="813"/>
      <c r="WZR105" s="813"/>
      <c r="WZS105" s="813"/>
      <c r="WZT105" s="813"/>
      <c r="WZU105" s="813"/>
      <c r="WZV105" s="813"/>
      <c r="WZW105" s="813"/>
      <c r="WZX105" s="813"/>
      <c r="WZY105" s="813"/>
      <c r="WZZ105" s="813"/>
      <c r="XAA105" s="813"/>
      <c r="XAB105" s="813"/>
      <c r="XAC105" s="813"/>
      <c r="XAD105" s="813"/>
      <c r="XAE105" s="813"/>
      <c r="XAF105" s="813"/>
      <c r="XAG105" s="813"/>
      <c r="XAH105" s="813"/>
      <c r="XAI105" s="813"/>
      <c r="XAJ105" s="813"/>
      <c r="XAK105" s="813"/>
      <c r="XAL105" s="813"/>
      <c r="XAM105" s="813"/>
      <c r="XAN105" s="813"/>
      <c r="XAO105" s="813"/>
      <c r="XAP105" s="813"/>
      <c r="XAQ105" s="813"/>
      <c r="XAR105" s="813"/>
      <c r="XAS105" s="813"/>
      <c r="XAT105" s="813"/>
      <c r="XAU105" s="813"/>
      <c r="XAV105" s="813"/>
      <c r="XAW105" s="813"/>
      <c r="XAX105" s="813"/>
      <c r="XAY105" s="813"/>
      <c r="XAZ105" s="813"/>
      <c r="XBA105" s="813"/>
      <c r="XBB105" s="813"/>
      <c r="XBC105" s="813"/>
      <c r="XBD105" s="813"/>
      <c r="XBE105" s="813"/>
      <c r="XBF105" s="813"/>
      <c r="XBG105" s="813"/>
      <c r="XBH105" s="813"/>
      <c r="XBI105" s="813"/>
      <c r="XBJ105" s="813"/>
      <c r="XBK105" s="813"/>
      <c r="XBL105" s="813"/>
      <c r="XBM105" s="813"/>
      <c r="XBN105" s="813"/>
      <c r="XBO105" s="813"/>
      <c r="XBP105" s="813"/>
      <c r="XBQ105" s="813"/>
      <c r="XBR105" s="813"/>
      <c r="XBS105" s="813"/>
      <c r="XBT105" s="813"/>
      <c r="XBU105" s="813"/>
      <c r="XBV105" s="813"/>
      <c r="XBW105" s="813"/>
      <c r="XBX105" s="813"/>
      <c r="XBY105" s="813"/>
      <c r="XBZ105" s="813"/>
      <c r="XCA105" s="813"/>
      <c r="XCB105" s="813"/>
      <c r="XCC105" s="813"/>
      <c r="XCD105" s="813"/>
      <c r="XCE105" s="813"/>
      <c r="XCF105" s="813"/>
      <c r="XCG105" s="813"/>
      <c r="XCH105" s="813"/>
      <c r="XCI105" s="813"/>
      <c r="XCJ105" s="813"/>
    </row>
    <row r="106" spans="1:16312" s="812" customFormat="1" ht="47.25" customHeight="1" x14ac:dyDescent="0.2">
      <c r="B106" s="1128" t="s">
        <v>1575</v>
      </c>
      <c r="C106" s="1129"/>
      <c r="D106" s="1129"/>
      <c r="E106" s="1129"/>
      <c r="F106" s="1129"/>
      <c r="G106" s="1129"/>
      <c r="H106" s="1130"/>
      <c r="I106" s="816"/>
      <c r="GC106" s="813"/>
      <c r="GD106" s="813"/>
      <c r="GE106" s="813"/>
      <c r="GF106" s="813"/>
      <c r="GG106" s="813"/>
      <c r="GH106" s="813"/>
      <c r="GI106" s="813"/>
      <c r="GJ106" s="813"/>
      <c r="GK106" s="813"/>
      <c r="GL106" s="813"/>
      <c r="GM106" s="813"/>
      <c r="GN106" s="813"/>
      <c r="GO106" s="813"/>
      <c r="GP106" s="813"/>
      <c r="GQ106" s="813"/>
      <c r="GR106" s="813"/>
      <c r="GS106" s="813"/>
      <c r="GT106" s="813"/>
      <c r="GU106" s="813"/>
      <c r="GV106" s="813"/>
      <c r="GW106" s="813"/>
      <c r="GX106" s="813"/>
      <c r="GY106" s="813"/>
      <c r="GZ106" s="813"/>
      <c r="HA106" s="813"/>
      <c r="HB106" s="813"/>
      <c r="HC106" s="813"/>
      <c r="HD106" s="813"/>
      <c r="HE106" s="813"/>
      <c r="HF106" s="813"/>
      <c r="HG106" s="813"/>
      <c r="HH106" s="813"/>
      <c r="HI106" s="813"/>
      <c r="HJ106" s="813"/>
      <c r="HK106" s="813"/>
      <c r="HL106" s="813"/>
      <c r="HM106" s="813"/>
      <c r="HN106" s="813"/>
      <c r="HO106" s="813"/>
      <c r="HP106" s="813"/>
      <c r="HQ106" s="813"/>
      <c r="HR106" s="813"/>
      <c r="HS106" s="813"/>
      <c r="HT106" s="813"/>
      <c r="HU106" s="813"/>
      <c r="HV106" s="813"/>
      <c r="HW106" s="813"/>
      <c r="HX106" s="813"/>
      <c r="HY106" s="813"/>
      <c r="HZ106" s="813"/>
      <c r="IA106" s="813"/>
      <c r="IB106" s="813"/>
      <c r="IC106" s="813"/>
      <c r="ID106" s="813"/>
      <c r="IE106" s="813"/>
      <c r="IF106" s="813"/>
      <c r="IG106" s="813"/>
      <c r="IH106" s="813"/>
      <c r="II106" s="813"/>
      <c r="IJ106" s="813"/>
      <c r="IK106" s="813"/>
      <c r="IL106" s="813"/>
      <c r="IM106" s="813"/>
      <c r="IN106" s="813"/>
      <c r="IO106" s="813"/>
      <c r="IP106" s="813"/>
      <c r="IQ106" s="813"/>
      <c r="IR106" s="813"/>
      <c r="IS106" s="813"/>
      <c r="IT106" s="813"/>
      <c r="IU106" s="813"/>
      <c r="IV106" s="813"/>
      <c r="IW106" s="813"/>
      <c r="IX106" s="813"/>
      <c r="IY106" s="813"/>
      <c r="IZ106" s="813"/>
      <c r="JA106" s="813"/>
      <c r="JB106" s="813"/>
      <c r="JC106" s="813"/>
      <c r="JD106" s="813"/>
      <c r="JE106" s="813"/>
      <c r="JF106" s="813"/>
      <c r="JG106" s="813"/>
      <c r="JH106" s="813"/>
      <c r="JI106" s="813"/>
      <c r="JJ106" s="813"/>
      <c r="JK106" s="813"/>
      <c r="JL106" s="813"/>
      <c r="JM106" s="813"/>
      <c r="JN106" s="813"/>
      <c r="JO106" s="813"/>
      <c r="JP106" s="813"/>
      <c r="JQ106" s="813"/>
      <c r="JR106" s="813"/>
      <c r="JS106" s="813"/>
      <c r="JT106" s="813"/>
      <c r="JU106" s="813"/>
      <c r="JV106" s="813"/>
      <c r="JW106" s="813"/>
      <c r="JX106" s="813"/>
      <c r="JY106" s="813"/>
      <c r="JZ106" s="813"/>
      <c r="KA106" s="813"/>
      <c r="KB106" s="813"/>
      <c r="KC106" s="813"/>
      <c r="KD106" s="813"/>
      <c r="KE106" s="813"/>
      <c r="KF106" s="813"/>
      <c r="KG106" s="813"/>
      <c r="KH106" s="813"/>
      <c r="KI106" s="813"/>
      <c r="KJ106" s="813"/>
      <c r="KK106" s="813"/>
      <c r="KL106" s="813"/>
      <c r="KM106" s="813"/>
      <c r="KN106" s="813"/>
      <c r="KO106" s="813"/>
      <c r="KP106" s="813"/>
      <c r="KQ106" s="813"/>
      <c r="KR106" s="813"/>
      <c r="KS106" s="813"/>
      <c r="KT106" s="813"/>
      <c r="KU106" s="813"/>
      <c r="KV106" s="813"/>
      <c r="KW106" s="813"/>
      <c r="KX106" s="813"/>
      <c r="KY106" s="813"/>
      <c r="KZ106" s="813"/>
      <c r="LA106" s="813"/>
      <c r="LB106" s="813"/>
      <c r="LC106" s="813"/>
      <c r="LD106" s="813"/>
      <c r="LE106" s="813"/>
      <c r="LF106" s="813"/>
      <c r="LG106" s="813"/>
      <c r="LH106" s="813"/>
      <c r="LI106" s="813"/>
      <c r="LJ106" s="813"/>
      <c r="LK106" s="813"/>
      <c r="LL106" s="813"/>
      <c r="LM106" s="813"/>
      <c r="LN106" s="813"/>
      <c r="LO106" s="813"/>
      <c r="LP106" s="813"/>
      <c r="LQ106" s="813"/>
      <c r="LR106" s="813"/>
      <c r="LS106" s="813"/>
      <c r="LT106" s="813"/>
      <c r="LU106" s="813"/>
      <c r="LV106" s="813"/>
      <c r="LW106" s="813"/>
      <c r="LX106" s="813"/>
      <c r="LY106" s="813"/>
      <c r="LZ106" s="813"/>
      <c r="MA106" s="813"/>
      <c r="MB106" s="813"/>
      <c r="MC106" s="813"/>
      <c r="MD106" s="813"/>
      <c r="ME106" s="813"/>
      <c r="MF106" s="813"/>
      <c r="MG106" s="813"/>
      <c r="MH106" s="813"/>
      <c r="MI106" s="813"/>
      <c r="MJ106" s="813"/>
      <c r="MK106" s="813"/>
      <c r="ML106" s="813"/>
      <c r="MM106" s="813"/>
      <c r="MN106" s="813"/>
      <c r="MO106" s="813"/>
      <c r="MP106" s="813"/>
      <c r="MQ106" s="813"/>
      <c r="MR106" s="813"/>
      <c r="MS106" s="813"/>
      <c r="MT106" s="813"/>
      <c r="MU106" s="813"/>
      <c r="MV106" s="813"/>
      <c r="MW106" s="813"/>
      <c r="MX106" s="813"/>
      <c r="MY106" s="813"/>
      <c r="MZ106" s="813"/>
      <c r="NA106" s="813"/>
      <c r="NB106" s="813"/>
      <c r="NC106" s="813"/>
      <c r="ND106" s="813"/>
      <c r="NE106" s="813"/>
      <c r="NF106" s="813"/>
      <c r="NG106" s="813"/>
      <c r="NH106" s="813"/>
      <c r="NI106" s="813"/>
      <c r="NJ106" s="813"/>
      <c r="NK106" s="813"/>
      <c r="NL106" s="813"/>
      <c r="NM106" s="813"/>
      <c r="NN106" s="813"/>
      <c r="NO106" s="813"/>
      <c r="NP106" s="813"/>
      <c r="NQ106" s="813"/>
      <c r="NR106" s="813"/>
      <c r="NS106" s="813"/>
      <c r="NT106" s="813"/>
      <c r="NU106" s="813"/>
      <c r="NV106" s="813"/>
      <c r="NW106" s="813"/>
      <c r="NX106" s="813"/>
      <c r="NY106" s="813"/>
      <c r="NZ106" s="813"/>
      <c r="OA106" s="813"/>
      <c r="OB106" s="813"/>
      <c r="OC106" s="813"/>
      <c r="OD106" s="813"/>
      <c r="OE106" s="813"/>
      <c r="OF106" s="813"/>
      <c r="OG106" s="813"/>
      <c r="OH106" s="813"/>
      <c r="OI106" s="813"/>
      <c r="OJ106" s="813"/>
      <c r="OK106" s="813"/>
      <c r="OL106" s="813"/>
      <c r="OM106" s="813"/>
      <c r="ON106" s="813"/>
      <c r="OO106" s="813"/>
      <c r="OP106" s="813"/>
      <c r="OQ106" s="813"/>
      <c r="OR106" s="813"/>
      <c r="OS106" s="813"/>
      <c r="OT106" s="813"/>
      <c r="OU106" s="813"/>
      <c r="OV106" s="813"/>
      <c r="OW106" s="813"/>
      <c r="OX106" s="813"/>
      <c r="OY106" s="813"/>
      <c r="OZ106" s="813"/>
      <c r="PA106" s="813"/>
      <c r="PB106" s="813"/>
      <c r="PC106" s="813"/>
      <c r="PD106" s="813"/>
      <c r="PE106" s="813"/>
      <c r="PF106" s="813"/>
      <c r="PG106" s="813"/>
      <c r="PH106" s="813"/>
      <c r="PI106" s="813"/>
      <c r="PJ106" s="813"/>
      <c r="PK106" s="813"/>
      <c r="PL106" s="813"/>
      <c r="PM106" s="813"/>
      <c r="PN106" s="813"/>
      <c r="PO106" s="813"/>
      <c r="PP106" s="813"/>
      <c r="PQ106" s="813"/>
      <c r="PR106" s="813"/>
      <c r="PS106" s="813"/>
      <c r="PT106" s="813"/>
      <c r="PU106" s="813"/>
      <c r="PV106" s="813"/>
      <c r="PW106" s="813"/>
      <c r="PX106" s="813"/>
      <c r="PY106" s="813"/>
      <c r="PZ106" s="813"/>
      <c r="QA106" s="813"/>
      <c r="QB106" s="813"/>
      <c r="QC106" s="813"/>
      <c r="QD106" s="813"/>
      <c r="QE106" s="813"/>
      <c r="QF106" s="813"/>
      <c r="QG106" s="813"/>
      <c r="QH106" s="813"/>
      <c r="QI106" s="813"/>
      <c r="QJ106" s="813"/>
      <c r="QK106" s="813"/>
      <c r="QL106" s="813"/>
      <c r="QM106" s="813"/>
      <c r="QN106" s="813"/>
      <c r="QO106" s="813"/>
      <c r="QP106" s="813"/>
      <c r="QQ106" s="813"/>
      <c r="QR106" s="813"/>
      <c r="QS106" s="813"/>
      <c r="QT106" s="813"/>
      <c r="QU106" s="813"/>
      <c r="QV106" s="813"/>
      <c r="QW106" s="813"/>
      <c r="QX106" s="813"/>
      <c r="QY106" s="813"/>
      <c r="QZ106" s="813"/>
      <c r="RA106" s="813"/>
      <c r="RB106" s="813"/>
      <c r="RC106" s="813"/>
      <c r="RD106" s="813"/>
      <c r="RE106" s="813"/>
      <c r="RF106" s="813"/>
      <c r="RG106" s="813"/>
      <c r="RH106" s="813"/>
      <c r="RI106" s="813"/>
      <c r="RJ106" s="813"/>
      <c r="RK106" s="813"/>
      <c r="RL106" s="813"/>
      <c r="RM106" s="813"/>
      <c r="RN106" s="813"/>
      <c r="RO106" s="813"/>
      <c r="RP106" s="813"/>
      <c r="RQ106" s="813"/>
      <c r="RR106" s="813"/>
      <c r="RS106" s="813"/>
      <c r="RT106" s="813"/>
      <c r="RU106" s="813"/>
      <c r="RV106" s="813"/>
      <c r="RW106" s="813"/>
      <c r="RX106" s="813"/>
      <c r="RY106" s="813"/>
      <c r="RZ106" s="813"/>
      <c r="SA106" s="813"/>
      <c r="SB106" s="813"/>
      <c r="SC106" s="813"/>
      <c r="SD106" s="813"/>
      <c r="SE106" s="813"/>
      <c r="SF106" s="813"/>
      <c r="SG106" s="813"/>
      <c r="SH106" s="813"/>
      <c r="SI106" s="813"/>
      <c r="SJ106" s="813"/>
      <c r="SK106" s="813"/>
      <c r="SL106" s="813"/>
      <c r="SM106" s="813"/>
      <c r="SN106" s="813"/>
      <c r="SO106" s="813"/>
      <c r="SP106" s="813"/>
      <c r="SQ106" s="813"/>
      <c r="SR106" s="813"/>
      <c r="SS106" s="813"/>
      <c r="ST106" s="813"/>
      <c r="SU106" s="813"/>
      <c r="SV106" s="813"/>
      <c r="SW106" s="813"/>
      <c r="SX106" s="813"/>
      <c r="SY106" s="813"/>
      <c r="SZ106" s="813"/>
      <c r="TA106" s="813"/>
      <c r="TB106" s="813"/>
      <c r="TC106" s="813"/>
      <c r="TD106" s="813"/>
      <c r="TE106" s="813"/>
      <c r="TF106" s="813"/>
      <c r="TG106" s="813"/>
      <c r="TH106" s="813"/>
      <c r="TI106" s="813"/>
      <c r="TJ106" s="813"/>
      <c r="TK106" s="813"/>
      <c r="TL106" s="813"/>
      <c r="TM106" s="813"/>
      <c r="TN106" s="813"/>
      <c r="TO106" s="813"/>
      <c r="TP106" s="813"/>
      <c r="TQ106" s="813"/>
      <c r="TR106" s="813"/>
      <c r="TS106" s="813"/>
      <c r="TT106" s="813"/>
      <c r="TU106" s="813"/>
      <c r="TV106" s="813"/>
      <c r="TW106" s="813"/>
      <c r="TX106" s="813"/>
      <c r="TY106" s="813"/>
      <c r="TZ106" s="813"/>
      <c r="UA106" s="813"/>
      <c r="UB106" s="813"/>
      <c r="UC106" s="813"/>
      <c r="UD106" s="813"/>
      <c r="UE106" s="813"/>
      <c r="UF106" s="813"/>
      <c r="UG106" s="813"/>
      <c r="UH106" s="813"/>
      <c r="UI106" s="813"/>
      <c r="UJ106" s="813"/>
      <c r="UK106" s="813"/>
      <c r="UL106" s="813"/>
      <c r="UM106" s="813"/>
      <c r="UN106" s="813"/>
      <c r="UO106" s="813"/>
      <c r="UP106" s="813"/>
      <c r="UQ106" s="813"/>
      <c r="UR106" s="813"/>
      <c r="US106" s="813"/>
      <c r="UT106" s="813"/>
      <c r="UU106" s="813"/>
      <c r="UV106" s="813"/>
      <c r="UW106" s="813"/>
      <c r="UX106" s="813"/>
      <c r="UY106" s="813"/>
      <c r="UZ106" s="813"/>
      <c r="VA106" s="813"/>
      <c r="VB106" s="813"/>
      <c r="VC106" s="813"/>
      <c r="VD106" s="813"/>
      <c r="VE106" s="813"/>
      <c r="VF106" s="813"/>
      <c r="VG106" s="813"/>
      <c r="VH106" s="813"/>
      <c r="VI106" s="813"/>
      <c r="VJ106" s="813"/>
      <c r="VK106" s="813"/>
      <c r="VL106" s="813"/>
      <c r="VM106" s="813"/>
      <c r="VN106" s="813"/>
      <c r="VO106" s="813"/>
      <c r="VP106" s="813"/>
      <c r="VQ106" s="813"/>
      <c r="VR106" s="813"/>
      <c r="VS106" s="813"/>
      <c r="VT106" s="813"/>
      <c r="VU106" s="813"/>
      <c r="VV106" s="813"/>
      <c r="VW106" s="813"/>
      <c r="VX106" s="813"/>
      <c r="VY106" s="813"/>
      <c r="VZ106" s="813"/>
      <c r="WA106" s="813"/>
      <c r="WB106" s="813"/>
      <c r="WC106" s="813"/>
      <c r="WD106" s="813"/>
      <c r="WE106" s="813"/>
      <c r="WF106" s="813"/>
      <c r="WG106" s="813"/>
      <c r="WH106" s="813"/>
      <c r="WI106" s="813"/>
      <c r="WJ106" s="813"/>
      <c r="WK106" s="813"/>
      <c r="WL106" s="813"/>
      <c r="WM106" s="813"/>
      <c r="WN106" s="813"/>
      <c r="WO106" s="813"/>
      <c r="WP106" s="813"/>
      <c r="WQ106" s="813"/>
      <c r="WR106" s="813"/>
      <c r="WS106" s="813"/>
      <c r="WT106" s="813"/>
      <c r="WU106" s="813"/>
      <c r="WV106" s="813"/>
      <c r="WW106" s="813"/>
      <c r="WX106" s="813"/>
      <c r="WY106" s="813"/>
      <c r="WZ106" s="813"/>
      <c r="XA106" s="813"/>
      <c r="XB106" s="813"/>
      <c r="XC106" s="813"/>
      <c r="XD106" s="813"/>
      <c r="XE106" s="813"/>
      <c r="XF106" s="813"/>
      <c r="XG106" s="813"/>
      <c r="XH106" s="813"/>
      <c r="XI106" s="813"/>
      <c r="XJ106" s="813"/>
      <c r="XK106" s="813"/>
      <c r="XL106" s="813"/>
      <c r="XM106" s="813"/>
      <c r="XN106" s="813"/>
      <c r="XO106" s="813"/>
      <c r="XP106" s="813"/>
      <c r="XQ106" s="813"/>
      <c r="XR106" s="813"/>
      <c r="XS106" s="813"/>
      <c r="XT106" s="813"/>
      <c r="XU106" s="813"/>
      <c r="XV106" s="813"/>
      <c r="XW106" s="813"/>
      <c r="XX106" s="813"/>
      <c r="XY106" s="813"/>
      <c r="XZ106" s="813"/>
      <c r="YA106" s="813"/>
      <c r="YB106" s="813"/>
      <c r="YC106" s="813"/>
      <c r="YD106" s="813"/>
      <c r="YE106" s="813"/>
      <c r="YF106" s="813"/>
      <c r="YG106" s="813"/>
      <c r="YH106" s="813"/>
      <c r="YI106" s="813"/>
      <c r="YJ106" s="813"/>
      <c r="YK106" s="813"/>
      <c r="YL106" s="813"/>
      <c r="YM106" s="813"/>
      <c r="YN106" s="813"/>
      <c r="YO106" s="813"/>
      <c r="YP106" s="813"/>
      <c r="YQ106" s="813"/>
      <c r="YR106" s="813"/>
      <c r="YS106" s="813"/>
      <c r="YT106" s="813"/>
      <c r="YU106" s="813"/>
      <c r="YV106" s="813"/>
      <c r="YW106" s="813"/>
      <c r="YX106" s="813"/>
      <c r="YY106" s="813"/>
      <c r="YZ106" s="813"/>
      <c r="ZA106" s="813"/>
      <c r="ZB106" s="813"/>
      <c r="ZC106" s="813"/>
      <c r="ZD106" s="813"/>
      <c r="ZE106" s="813"/>
      <c r="ZF106" s="813"/>
      <c r="ZG106" s="813"/>
      <c r="ZH106" s="813"/>
      <c r="ZI106" s="813"/>
      <c r="ZJ106" s="813"/>
      <c r="ZK106" s="813"/>
      <c r="ZL106" s="813"/>
      <c r="ZM106" s="813"/>
      <c r="ZN106" s="813"/>
      <c r="ZO106" s="813"/>
      <c r="ZP106" s="813"/>
      <c r="ZQ106" s="813"/>
      <c r="ZR106" s="813"/>
      <c r="ZS106" s="813"/>
      <c r="ZT106" s="813"/>
      <c r="ZU106" s="813"/>
      <c r="ZV106" s="813"/>
      <c r="ZW106" s="813"/>
      <c r="ZX106" s="813"/>
      <c r="ZY106" s="813"/>
      <c r="ZZ106" s="813"/>
      <c r="AAA106" s="813"/>
      <c r="AAB106" s="813"/>
      <c r="AAC106" s="813"/>
      <c r="AAD106" s="813"/>
      <c r="AAE106" s="813"/>
      <c r="AAF106" s="813"/>
      <c r="AAG106" s="813"/>
      <c r="AAH106" s="813"/>
      <c r="AAI106" s="813"/>
      <c r="AAJ106" s="813"/>
      <c r="AAK106" s="813"/>
      <c r="AAL106" s="813"/>
      <c r="AAM106" s="813"/>
      <c r="AAN106" s="813"/>
      <c r="AAO106" s="813"/>
      <c r="AAP106" s="813"/>
      <c r="AAQ106" s="813"/>
      <c r="AAR106" s="813"/>
      <c r="AAS106" s="813"/>
      <c r="AAT106" s="813"/>
      <c r="AAU106" s="813"/>
      <c r="AAV106" s="813"/>
      <c r="AAW106" s="813"/>
      <c r="AAX106" s="813"/>
      <c r="AAY106" s="813"/>
      <c r="AAZ106" s="813"/>
      <c r="ABA106" s="813"/>
      <c r="ABB106" s="813"/>
      <c r="ABC106" s="813"/>
      <c r="ABD106" s="813"/>
      <c r="ABE106" s="813"/>
      <c r="ABF106" s="813"/>
      <c r="ABG106" s="813"/>
      <c r="ABH106" s="813"/>
      <c r="ABI106" s="813"/>
      <c r="ABJ106" s="813"/>
      <c r="ABK106" s="813"/>
      <c r="ABL106" s="813"/>
      <c r="ABM106" s="813"/>
      <c r="ABN106" s="813"/>
      <c r="ABO106" s="813"/>
      <c r="ABP106" s="813"/>
      <c r="ABQ106" s="813"/>
      <c r="ABR106" s="813"/>
      <c r="ABS106" s="813"/>
      <c r="ABT106" s="813"/>
      <c r="ABU106" s="813"/>
      <c r="ABV106" s="813"/>
      <c r="ABW106" s="813"/>
      <c r="ABX106" s="813"/>
      <c r="ABY106" s="813"/>
      <c r="ABZ106" s="813"/>
      <c r="ACA106" s="813"/>
      <c r="ACB106" s="813"/>
      <c r="ACC106" s="813"/>
      <c r="ACD106" s="813"/>
      <c r="ACE106" s="813"/>
      <c r="ACF106" s="813"/>
      <c r="ACG106" s="813"/>
      <c r="ACH106" s="813"/>
      <c r="ACI106" s="813"/>
      <c r="ACJ106" s="813"/>
      <c r="ACK106" s="813"/>
      <c r="ACL106" s="813"/>
      <c r="ACM106" s="813"/>
      <c r="ACN106" s="813"/>
      <c r="ACO106" s="813"/>
      <c r="ACP106" s="813"/>
      <c r="ACQ106" s="813"/>
      <c r="ACR106" s="813"/>
      <c r="ACS106" s="813"/>
      <c r="ACT106" s="813"/>
      <c r="ACU106" s="813"/>
      <c r="ACV106" s="813"/>
      <c r="ACW106" s="813"/>
      <c r="ACX106" s="813"/>
      <c r="ACY106" s="813"/>
      <c r="ACZ106" s="813"/>
      <c r="ADA106" s="813"/>
      <c r="ADB106" s="813"/>
      <c r="ADC106" s="813"/>
      <c r="ADD106" s="813"/>
      <c r="ADE106" s="813"/>
      <c r="ADF106" s="813"/>
      <c r="ADG106" s="813"/>
      <c r="ADH106" s="813"/>
      <c r="ADI106" s="813"/>
      <c r="ADJ106" s="813"/>
      <c r="ADK106" s="813"/>
      <c r="ADL106" s="813"/>
      <c r="ADM106" s="813"/>
      <c r="ADN106" s="813"/>
      <c r="ADO106" s="813"/>
      <c r="ADP106" s="813"/>
      <c r="ADQ106" s="813"/>
      <c r="ADR106" s="813"/>
      <c r="ADS106" s="813"/>
      <c r="ADT106" s="813"/>
      <c r="ADU106" s="813"/>
      <c r="ADV106" s="813"/>
      <c r="ADW106" s="813"/>
      <c r="ADX106" s="813"/>
      <c r="ADY106" s="813"/>
      <c r="ADZ106" s="813"/>
      <c r="AEA106" s="813"/>
      <c r="AEB106" s="813"/>
      <c r="AEC106" s="813"/>
      <c r="AED106" s="813"/>
      <c r="AEE106" s="813"/>
      <c r="AEF106" s="813"/>
      <c r="AEG106" s="813"/>
      <c r="AEH106" s="813"/>
      <c r="AEI106" s="813"/>
      <c r="AEJ106" s="813"/>
      <c r="AEK106" s="813"/>
      <c r="AEL106" s="813"/>
      <c r="AEM106" s="813"/>
      <c r="AEN106" s="813"/>
      <c r="AEO106" s="813"/>
      <c r="AEP106" s="813"/>
      <c r="AEQ106" s="813"/>
      <c r="AER106" s="813"/>
      <c r="AES106" s="813"/>
      <c r="AET106" s="813"/>
      <c r="AEU106" s="813"/>
      <c r="AEV106" s="813"/>
      <c r="AEW106" s="813"/>
      <c r="AEX106" s="813"/>
      <c r="AEY106" s="813"/>
      <c r="AEZ106" s="813"/>
      <c r="AFA106" s="813"/>
      <c r="AFB106" s="813"/>
      <c r="AFC106" s="813"/>
      <c r="AFD106" s="813"/>
      <c r="AFE106" s="813"/>
      <c r="AFF106" s="813"/>
      <c r="AFG106" s="813"/>
      <c r="AFH106" s="813"/>
      <c r="AFI106" s="813"/>
      <c r="AFJ106" s="813"/>
      <c r="AFK106" s="813"/>
      <c r="AFL106" s="813"/>
      <c r="AFM106" s="813"/>
      <c r="AFN106" s="813"/>
      <c r="AFO106" s="813"/>
      <c r="AFP106" s="813"/>
      <c r="AFQ106" s="813"/>
      <c r="AFR106" s="813"/>
      <c r="AFS106" s="813"/>
      <c r="AFT106" s="813"/>
      <c r="AFU106" s="813"/>
      <c r="AFV106" s="813"/>
      <c r="AFW106" s="813"/>
      <c r="AFX106" s="813"/>
      <c r="AFY106" s="813"/>
      <c r="AFZ106" s="813"/>
      <c r="AGA106" s="813"/>
      <c r="AGB106" s="813"/>
      <c r="AGC106" s="813"/>
      <c r="AGD106" s="813"/>
      <c r="AGE106" s="813"/>
      <c r="AGF106" s="813"/>
      <c r="AGG106" s="813"/>
      <c r="AGH106" s="813"/>
      <c r="AGI106" s="813"/>
      <c r="AGJ106" s="813"/>
      <c r="AGK106" s="813"/>
      <c r="AGL106" s="813"/>
      <c r="AGM106" s="813"/>
      <c r="AGN106" s="813"/>
      <c r="AGO106" s="813"/>
      <c r="AGP106" s="813"/>
      <c r="AGQ106" s="813"/>
      <c r="AGR106" s="813"/>
      <c r="AGS106" s="813"/>
      <c r="AGT106" s="813"/>
      <c r="AGU106" s="813"/>
      <c r="AGV106" s="813"/>
      <c r="AGW106" s="813"/>
      <c r="AGX106" s="813"/>
      <c r="AGY106" s="813"/>
      <c r="AGZ106" s="813"/>
      <c r="AHA106" s="813"/>
      <c r="AHB106" s="813"/>
      <c r="AHC106" s="813"/>
      <c r="AHD106" s="813"/>
      <c r="AHE106" s="813"/>
      <c r="AHF106" s="813"/>
      <c r="AHG106" s="813"/>
      <c r="AHH106" s="813"/>
      <c r="AHI106" s="813"/>
      <c r="AHJ106" s="813"/>
      <c r="AHK106" s="813"/>
      <c r="AHL106" s="813"/>
      <c r="AHM106" s="813"/>
      <c r="AHN106" s="813"/>
      <c r="AHO106" s="813"/>
      <c r="AHP106" s="813"/>
      <c r="AHQ106" s="813"/>
      <c r="AHR106" s="813"/>
      <c r="AHS106" s="813"/>
      <c r="AHT106" s="813"/>
      <c r="AHU106" s="813"/>
      <c r="AHV106" s="813"/>
      <c r="AHW106" s="813"/>
      <c r="AHX106" s="813"/>
      <c r="AHY106" s="813"/>
      <c r="AHZ106" s="813"/>
      <c r="AIA106" s="813"/>
      <c r="AIB106" s="813"/>
      <c r="AIC106" s="813"/>
      <c r="AID106" s="813"/>
      <c r="AIE106" s="813"/>
      <c r="AIF106" s="813"/>
      <c r="AIG106" s="813"/>
      <c r="AIH106" s="813"/>
      <c r="AII106" s="813"/>
      <c r="AIJ106" s="813"/>
      <c r="AIK106" s="813"/>
      <c r="AIL106" s="813"/>
      <c r="AIM106" s="813"/>
      <c r="AIN106" s="813"/>
      <c r="AIO106" s="813"/>
      <c r="AIP106" s="813"/>
      <c r="AIQ106" s="813"/>
      <c r="AIR106" s="813"/>
      <c r="AIS106" s="813"/>
      <c r="AIT106" s="813"/>
      <c r="AIU106" s="813"/>
      <c r="AIV106" s="813"/>
      <c r="AIW106" s="813"/>
      <c r="AIX106" s="813"/>
      <c r="AIY106" s="813"/>
      <c r="AIZ106" s="813"/>
      <c r="AJA106" s="813"/>
      <c r="AJB106" s="813"/>
      <c r="AJC106" s="813"/>
      <c r="AJD106" s="813"/>
      <c r="AJE106" s="813"/>
      <c r="AJF106" s="813"/>
      <c r="AJG106" s="813"/>
      <c r="AJH106" s="813"/>
      <c r="AJI106" s="813"/>
      <c r="AJJ106" s="813"/>
      <c r="AJK106" s="813"/>
      <c r="AJL106" s="813"/>
      <c r="AJM106" s="813"/>
      <c r="AJN106" s="813"/>
      <c r="AJO106" s="813"/>
      <c r="AJP106" s="813"/>
      <c r="AJQ106" s="813"/>
      <c r="AJR106" s="813"/>
      <c r="AJS106" s="813"/>
      <c r="AJT106" s="813"/>
      <c r="AJU106" s="813"/>
      <c r="AJV106" s="813"/>
      <c r="AJW106" s="813"/>
      <c r="AJX106" s="813"/>
      <c r="AJY106" s="813"/>
      <c r="AJZ106" s="813"/>
      <c r="AKA106" s="813"/>
      <c r="AKB106" s="813"/>
      <c r="AKC106" s="813"/>
      <c r="AKD106" s="813"/>
      <c r="AKE106" s="813"/>
      <c r="AKF106" s="813"/>
      <c r="AKG106" s="813"/>
      <c r="AKH106" s="813"/>
      <c r="AKI106" s="813"/>
      <c r="AKJ106" s="813"/>
      <c r="AKK106" s="813"/>
      <c r="AKL106" s="813"/>
      <c r="AKM106" s="813"/>
      <c r="AKN106" s="813"/>
      <c r="AKO106" s="813"/>
      <c r="AKP106" s="813"/>
      <c r="AKQ106" s="813"/>
      <c r="AKR106" s="813"/>
      <c r="AKS106" s="813"/>
      <c r="AKT106" s="813"/>
      <c r="AKU106" s="813"/>
      <c r="AKV106" s="813"/>
      <c r="AKW106" s="813"/>
      <c r="AKX106" s="813"/>
      <c r="AKY106" s="813"/>
      <c r="AKZ106" s="813"/>
      <c r="ALA106" s="813"/>
      <c r="ALB106" s="813"/>
      <c r="ALC106" s="813"/>
      <c r="ALD106" s="813"/>
      <c r="ALE106" s="813"/>
      <c r="ALF106" s="813"/>
      <c r="ALG106" s="813"/>
      <c r="ALH106" s="813"/>
      <c r="ALI106" s="813"/>
      <c r="ALJ106" s="813"/>
      <c r="ALK106" s="813"/>
      <c r="ALL106" s="813"/>
      <c r="ALM106" s="813"/>
      <c r="ALN106" s="813"/>
      <c r="ALO106" s="813"/>
      <c r="ALP106" s="813"/>
      <c r="ALQ106" s="813"/>
      <c r="ALR106" s="813"/>
      <c r="ALS106" s="813"/>
      <c r="ALT106" s="813"/>
      <c r="ALU106" s="813"/>
      <c r="ALV106" s="813"/>
      <c r="ALW106" s="813"/>
      <c r="ALX106" s="813"/>
      <c r="ALY106" s="813"/>
      <c r="ALZ106" s="813"/>
      <c r="AMA106" s="813"/>
      <c r="AMB106" s="813"/>
      <c r="AMC106" s="813"/>
      <c r="AMD106" s="813"/>
      <c r="AME106" s="813"/>
      <c r="AMF106" s="813"/>
      <c r="AMG106" s="813"/>
      <c r="AMH106" s="813"/>
      <c r="AMI106" s="813"/>
      <c r="AMJ106" s="813"/>
      <c r="AMK106" s="813"/>
      <c r="AML106" s="813"/>
      <c r="AMM106" s="813"/>
      <c r="AMN106" s="813"/>
      <c r="AMO106" s="813"/>
      <c r="AMP106" s="813"/>
      <c r="AMQ106" s="813"/>
      <c r="AMR106" s="813"/>
      <c r="AMS106" s="813"/>
      <c r="AMT106" s="813"/>
      <c r="AMU106" s="813"/>
      <c r="AMV106" s="813"/>
      <c r="AMW106" s="813"/>
      <c r="AMX106" s="813"/>
      <c r="AMY106" s="813"/>
      <c r="AMZ106" s="813"/>
      <c r="ANA106" s="813"/>
      <c r="ANB106" s="813"/>
      <c r="ANC106" s="813"/>
      <c r="AND106" s="813"/>
      <c r="ANE106" s="813"/>
      <c r="ANF106" s="813"/>
      <c r="ANG106" s="813"/>
      <c r="ANH106" s="813"/>
      <c r="ANI106" s="813"/>
      <c r="ANJ106" s="813"/>
      <c r="ANK106" s="813"/>
      <c r="ANL106" s="813"/>
      <c r="ANM106" s="813"/>
      <c r="ANN106" s="813"/>
      <c r="ANO106" s="813"/>
      <c r="ANP106" s="813"/>
      <c r="ANQ106" s="813"/>
      <c r="ANR106" s="813"/>
      <c r="ANS106" s="813"/>
      <c r="ANT106" s="813"/>
      <c r="ANU106" s="813"/>
      <c r="ANV106" s="813"/>
      <c r="ANW106" s="813"/>
      <c r="ANX106" s="813"/>
      <c r="ANY106" s="813"/>
      <c r="ANZ106" s="813"/>
      <c r="AOA106" s="813"/>
      <c r="AOB106" s="813"/>
      <c r="AOC106" s="813"/>
      <c r="AOD106" s="813"/>
      <c r="AOE106" s="813"/>
      <c r="AOF106" s="813"/>
      <c r="AOG106" s="813"/>
      <c r="AOH106" s="813"/>
      <c r="AOI106" s="813"/>
      <c r="AOJ106" s="813"/>
      <c r="AOK106" s="813"/>
      <c r="AOL106" s="813"/>
      <c r="AOM106" s="813"/>
      <c r="AON106" s="813"/>
      <c r="AOO106" s="813"/>
      <c r="AOP106" s="813"/>
      <c r="AOQ106" s="813"/>
      <c r="AOR106" s="813"/>
      <c r="AOS106" s="813"/>
      <c r="AOT106" s="813"/>
      <c r="AOU106" s="813"/>
      <c r="AOV106" s="813"/>
      <c r="AOW106" s="813"/>
      <c r="AOX106" s="813"/>
      <c r="AOY106" s="813"/>
      <c r="AOZ106" s="813"/>
      <c r="APA106" s="813"/>
      <c r="APB106" s="813"/>
      <c r="APC106" s="813"/>
      <c r="APD106" s="813"/>
      <c r="APE106" s="813"/>
      <c r="APF106" s="813"/>
      <c r="APG106" s="813"/>
      <c r="APH106" s="813"/>
      <c r="API106" s="813"/>
      <c r="APJ106" s="813"/>
      <c r="APK106" s="813"/>
      <c r="APL106" s="813"/>
      <c r="APM106" s="813"/>
      <c r="APN106" s="813"/>
      <c r="APO106" s="813"/>
      <c r="APP106" s="813"/>
      <c r="APQ106" s="813"/>
      <c r="APR106" s="813"/>
      <c r="APS106" s="813"/>
      <c r="APT106" s="813"/>
      <c r="APU106" s="813"/>
      <c r="APV106" s="813"/>
      <c r="APW106" s="813"/>
      <c r="APX106" s="813"/>
      <c r="APY106" s="813"/>
      <c r="APZ106" s="813"/>
      <c r="AQA106" s="813"/>
      <c r="AQB106" s="813"/>
      <c r="AQC106" s="813"/>
      <c r="AQD106" s="813"/>
      <c r="AQE106" s="813"/>
      <c r="AQF106" s="813"/>
      <c r="AQG106" s="813"/>
      <c r="AQH106" s="813"/>
      <c r="AQI106" s="813"/>
      <c r="AQJ106" s="813"/>
      <c r="AQK106" s="813"/>
      <c r="AQL106" s="813"/>
      <c r="AQM106" s="813"/>
      <c r="AQN106" s="813"/>
      <c r="AQO106" s="813"/>
      <c r="AQP106" s="813"/>
      <c r="AQQ106" s="813"/>
      <c r="AQR106" s="813"/>
      <c r="AQS106" s="813"/>
      <c r="AQT106" s="813"/>
      <c r="AQU106" s="813"/>
      <c r="AQV106" s="813"/>
      <c r="AQW106" s="813"/>
      <c r="AQX106" s="813"/>
      <c r="AQY106" s="813"/>
      <c r="AQZ106" s="813"/>
      <c r="ARA106" s="813"/>
      <c r="ARB106" s="813"/>
      <c r="ARC106" s="813"/>
      <c r="ARD106" s="813"/>
      <c r="ARE106" s="813"/>
      <c r="ARF106" s="813"/>
      <c r="ARG106" s="813"/>
      <c r="ARH106" s="813"/>
      <c r="ARI106" s="813"/>
      <c r="ARJ106" s="813"/>
      <c r="ARK106" s="813"/>
      <c r="ARL106" s="813"/>
      <c r="ARM106" s="813"/>
      <c r="ARN106" s="813"/>
      <c r="ARO106" s="813"/>
      <c r="ARP106" s="813"/>
      <c r="ARQ106" s="813"/>
      <c r="ARR106" s="813"/>
      <c r="ARS106" s="813"/>
      <c r="ART106" s="813"/>
      <c r="ARU106" s="813"/>
      <c r="ARV106" s="813"/>
      <c r="ARW106" s="813"/>
      <c r="ARX106" s="813"/>
      <c r="ARY106" s="813"/>
      <c r="ARZ106" s="813"/>
      <c r="ASA106" s="813"/>
      <c r="ASB106" s="813"/>
      <c r="ASC106" s="813"/>
      <c r="ASD106" s="813"/>
      <c r="ASE106" s="813"/>
      <c r="ASF106" s="813"/>
      <c r="ASG106" s="813"/>
      <c r="ASH106" s="813"/>
      <c r="ASI106" s="813"/>
      <c r="ASJ106" s="813"/>
      <c r="ASK106" s="813"/>
      <c r="ASL106" s="813"/>
      <c r="ASM106" s="813"/>
      <c r="ASN106" s="813"/>
      <c r="ASO106" s="813"/>
      <c r="ASP106" s="813"/>
      <c r="ASQ106" s="813"/>
      <c r="ASR106" s="813"/>
      <c r="ASS106" s="813"/>
      <c r="AST106" s="813"/>
      <c r="ASU106" s="813"/>
      <c r="ASV106" s="813"/>
      <c r="ASW106" s="813"/>
      <c r="ASX106" s="813"/>
      <c r="ASY106" s="813"/>
      <c r="ASZ106" s="813"/>
      <c r="ATA106" s="813"/>
      <c r="ATB106" s="813"/>
      <c r="ATC106" s="813"/>
      <c r="ATD106" s="813"/>
      <c r="ATE106" s="813"/>
      <c r="ATF106" s="813"/>
      <c r="ATG106" s="813"/>
      <c r="ATH106" s="813"/>
      <c r="ATI106" s="813"/>
      <c r="ATJ106" s="813"/>
      <c r="ATK106" s="813"/>
      <c r="ATL106" s="813"/>
      <c r="ATM106" s="813"/>
      <c r="ATN106" s="813"/>
      <c r="ATO106" s="813"/>
      <c r="ATP106" s="813"/>
      <c r="ATQ106" s="813"/>
      <c r="ATR106" s="813"/>
      <c r="ATS106" s="813"/>
      <c r="ATT106" s="813"/>
      <c r="ATU106" s="813"/>
      <c r="ATV106" s="813"/>
      <c r="ATW106" s="813"/>
      <c r="ATX106" s="813"/>
      <c r="ATY106" s="813"/>
      <c r="ATZ106" s="813"/>
      <c r="AUA106" s="813"/>
      <c r="AUB106" s="813"/>
      <c r="AUC106" s="813"/>
      <c r="AUD106" s="813"/>
      <c r="AUE106" s="813"/>
      <c r="AUF106" s="813"/>
      <c r="AUG106" s="813"/>
      <c r="AUH106" s="813"/>
      <c r="AUI106" s="813"/>
      <c r="AUJ106" s="813"/>
      <c r="AUK106" s="813"/>
      <c r="AUL106" s="813"/>
      <c r="AUM106" s="813"/>
      <c r="AUN106" s="813"/>
      <c r="AUO106" s="813"/>
      <c r="AUP106" s="813"/>
      <c r="AUQ106" s="813"/>
      <c r="AUR106" s="813"/>
      <c r="AUS106" s="813"/>
      <c r="AUT106" s="813"/>
      <c r="AUU106" s="813"/>
      <c r="AUV106" s="813"/>
      <c r="AUW106" s="813"/>
      <c r="AUX106" s="813"/>
      <c r="AUY106" s="813"/>
      <c r="AUZ106" s="813"/>
      <c r="AVA106" s="813"/>
      <c r="AVB106" s="813"/>
      <c r="AVC106" s="813"/>
      <c r="AVD106" s="813"/>
      <c r="AVE106" s="813"/>
      <c r="AVF106" s="813"/>
      <c r="AVG106" s="813"/>
      <c r="AVH106" s="813"/>
      <c r="AVI106" s="813"/>
      <c r="AVJ106" s="813"/>
      <c r="AVK106" s="813"/>
      <c r="AVL106" s="813"/>
      <c r="AVM106" s="813"/>
      <c r="AVN106" s="813"/>
      <c r="AVO106" s="813"/>
      <c r="AVP106" s="813"/>
      <c r="AVQ106" s="813"/>
      <c r="AVR106" s="813"/>
      <c r="AVS106" s="813"/>
      <c r="AVT106" s="813"/>
      <c r="AVU106" s="813"/>
      <c r="AVV106" s="813"/>
      <c r="AVW106" s="813"/>
      <c r="AVX106" s="813"/>
      <c r="AVY106" s="813"/>
      <c r="AVZ106" s="813"/>
      <c r="AWA106" s="813"/>
      <c r="AWB106" s="813"/>
      <c r="AWC106" s="813"/>
      <c r="AWD106" s="813"/>
      <c r="AWE106" s="813"/>
      <c r="AWF106" s="813"/>
      <c r="AWG106" s="813"/>
      <c r="AWH106" s="813"/>
      <c r="AWI106" s="813"/>
      <c r="AWJ106" s="813"/>
      <c r="AWK106" s="813"/>
      <c r="AWL106" s="813"/>
      <c r="AWM106" s="813"/>
      <c r="AWN106" s="813"/>
      <c r="AWO106" s="813"/>
      <c r="AWP106" s="813"/>
      <c r="AWQ106" s="813"/>
      <c r="AWR106" s="813"/>
      <c r="AWS106" s="813"/>
      <c r="AWT106" s="813"/>
      <c r="AWU106" s="813"/>
      <c r="AWV106" s="813"/>
      <c r="AWW106" s="813"/>
      <c r="AWX106" s="813"/>
      <c r="AWY106" s="813"/>
      <c r="AWZ106" s="813"/>
      <c r="AXA106" s="813"/>
      <c r="AXB106" s="813"/>
      <c r="AXC106" s="813"/>
      <c r="AXD106" s="813"/>
      <c r="AXE106" s="813"/>
      <c r="AXF106" s="813"/>
      <c r="AXG106" s="813"/>
      <c r="AXH106" s="813"/>
      <c r="AXI106" s="813"/>
      <c r="AXJ106" s="813"/>
      <c r="AXK106" s="813"/>
      <c r="AXL106" s="813"/>
      <c r="AXM106" s="813"/>
      <c r="AXN106" s="813"/>
      <c r="AXO106" s="813"/>
      <c r="AXP106" s="813"/>
      <c r="AXQ106" s="813"/>
      <c r="AXR106" s="813"/>
      <c r="AXS106" s="813"/>
      <c r="AXT106" s="813"/>
      <c r="AXU106" s="813"/>
      <c r="AXV106" s="813"/>
      <c r="AXW106" s="813"/>
      <c r="AXX106" s="813"/>
      <c r="AXY106" s="813"/>
      <c r="AXZ106" s="813"/>
      <c r="AYA106" s="813"/>
      <c r="AYB106" s="813"/>
      <c r="AYC106" s="813"/>
      <c r="AYD106" s="813"/>
      <c r="AYE106" s="813"/>
      <c r="AYF106" s="813"/>
      <c r="AYG106" s="813"/>
      <c r="AYH106" s="813"/>
      <c r="AYI106" s="813"/>
      <c r="AYJ106" s="813"/>
      <c r="AYK106" s="813"/>
      <c r="AYL106" s="813"/>
      <c r="AYM106" s="813"/>
      <c r="AYN106" s="813"/>
      <c r="AYO106" s="813"/>
      <c r="AYP106" s="813"/>
      <c r="AYQ106" s="813"/>
      <c r="AYR106" s="813"/>
      <c r="AYS106" s="813"/>
      <c r="AYT106" s="813"/>
      <c r="AYU106" s="813"/>
      <c r="AYV106" s="813"/>
      <c r="AYW106" s="813"/>
      <c r="AYX106" s="813"/>
      <c r="AYY106" s="813"/>
      <c r="AYZ106" s="813"/>
      <c r="AZA106" s="813"/>
      <c r="AZB106" s="813"/>
      <c r="AZC106" s="813"/>
      <c r="AZD106" s="813"/>
      <c r="AZE106" s="813"/>
      <c r="AZF106" s="813"/>
      <c r="AZG106" s="813"/>
      <c r="AZH106" s="813"/>
      <c r="AZI106" s="813"/>
      <c r="AZJ106" s="813"/>
      <c r="AZK106" s="813"/>
      <c r="AZL106" s="813"/>
      <c r="AZM106" s="813"/>
      <c r="AZN106" s="813"/>
      <c r="AZO106" s="813"/>
      <c r="AZP106" s="813"/>
      <c r="AZQ106" s="813"/>
      <c r="AZR106" s="813"/>
      <c r="AZS106" s="813"/>
      <c r="AZT106" s="813"/>
      <c r="AZU106" s="813"/>
      <c r="AZV106" s="813"/>
      <c r="AZW106" s="813"/>
      <c r="AZX106" s="813"/>
      <c r="AZY106" s="813"/>
      <c r="AZZ106" s="813"/>
      <c r="BAA106" s="813"/>
      <c r="BAB106" s="813"/>
      <c r="BAC106" s="813"/>
      <c r="BAD106" s="813"/>
      <c r="BAE106" s="813"/>
      <c r="BAF106" s="813"/>
      <c r="BAG106" s="813"/>
      <c r="BAH106" s="813"/>
      <c r="BAI106" s="813"/>
      <c r="BAJ106" s="813"/>
      <c r="BAK106" s="813"/>
      <c r="BAL106" s="813"/>
      <c r="BAM106" s="813"/>
      <c r="BAN106" s="813"/>
      <c r="BAO106" s="813"/>
      <c r="BAP106" s="813"/>
      <c r="BAQ106" s="813"/>
      <c r="BAR106" s="813"/>
      <c r="BAS106" s="813"/>
      <c r="BAT106" s="813"/>
      <c r="BAU106" s="813"/>
      <c r="BAV106" s="813"/>
      <c r="BAW106" s="813"/>
      <c r="BAX106" s="813"/>
      <c r="BAY106" s="813"/>
      <c r="BAZ106" s="813"/>
      <c r="BBA106" s="813"/>
      <c r="BBB106" s="813"/>
      <c r="BBC106" s="813"/>
      <c r="BBD106" s="813"/>
      <c r="BBE106" s="813"/>
      <c r="BBF106" s="813"/>
      <c r="BBG106" s="813"/>
      <c r="BBH106" s="813"/>
      <c r="BBI106" s="813"/>
      <c r="BBJ106" s="813"/>
      <c r="BBK106" s="813"/>
      <c r="BBL106" s="813"/>
      <c r="BBM106" s="813"/>
      <c r="BBN106" s="813"/>
      <c r="BBO106" s="813"/>
      <c r="BBP106" s="813"/>
      <c r="BBQ106" s="813"/>
      <c r="BBR106" s="813"/>
      <c r="BBS106" s="813"/>
      <c r="BBT106" s="813"/>
      <c r="BBU106" s="813"/>
      <c r="BBV106" s="813"/>
      <c r="BBW106" s="813"/>
      <c r="BBX106" s="813"/>
      <c r="BBY106" s="813"/>
      <c r="BBZ106" s="813"/>
      <c r="BCA106" s="813"/>
      <c r="BCB106" s="813"/>
      <c r="BCC106" s="813"/>
      <c r="BCD106" s="813"/>
      <c r="BCE106" s="813"/>
      <c r="BCF106" s="813"/>
      <c r="BCG106" s="813"/>
      <c r="BCH106" s="813"/>
      <c r="BCI106" s="813"/>
      <c r="BCJ106" s="813"/>
      <c r="BCK106" s="813"/>
      <c r="BCL106" s="813"/>
      <c r="BCM106" s="813"/>
      <c r="BCN106" s="813"/>
      <c r="BCO106" s="813"/>
      <c r="BCP106" s="813"/>
      <c r="BCQ106" s="813"/>
      <c r="BCR106" s="813"/>
      <c r="BCS106" s="813"/>
      <c r="BCT106" s="813"/>
      <c r="BCU106" s="813"/>
      <c r="BCV106" s="813"/>
      <c r="BCW106" s="813"/>
      <c r="BCX106" s="813"/>
      <c r="BCY106" s="813"/>
      <c r="BCZ106" s="813"/>
      <c r="BDA106" s="813"/>
      <c r="BDB106" s="813"/>
      <c r="BDC106" s="813"/>
      <c r="BDD106" s="813"/>
      <c r="BDE106" s="813"/>
      <c r="BDF106" s="813"/>
      <c r="BDG106" s="813"/>
      <c r="BDH106" s="813"/>
      <c r="BDI106" s="813"/>
      <c r="BDJ106" s="813"/>
      <c r="BDK106" s="813"/>
      <c r="BDL106" s="813"/>
      <c r="BDM106" s="813"/>
      <c r="BDN106" s="813"/>
      <c r="BDO106" s="813"/>
      <c r="BDP106" s="813"/>
      <c r="BDQ106" s="813"/>
      <c r="BDR106" s="813"/>
      <c r="BDS106" s="813"/>
      <c r="BDT106" s="813"/>
      <c r="BDU106" s="813"/>
      <c r="BDV106" s="813"/>
      <c r="BDW106" s="813"/>
      <c r="BDX106" s="813"/>
      <c r="BDY106" s="813"/>
      <c r="BDZ106" s="813"/>
      <c r="BEA106" s="813"/>
      <c r="BEB106" s="813"/>
      <c r="BEC106" s="813"/>
      <c r="BED106" s="813"/>
      <c r="BEE106" s="813"/>
      <c r="BEF106" s="813"/>
      <c r="BEG106" s="813"/>
      <c r="BEH106" s="813"/>
      <c r="BEI106" s="813"/>
      <c r="BEJ106" s="813"/>
      <c r="BEK106" s="813"/>
      <c r="BEL106" s="813"/>
      <c r="BEM106" s="813"/>
      <c r="BEN106" s="813"/>
      <c r="BEO106" s="813"/>
      <c r="BEP106" s="813"/>
      <c r="BEQ106" s="813"/>
      <c r="BER106" s="813"/>
      <c r="BES106" s="813"/>
      <c r="BET106" s="813"/>
      <c r="BEU106" s="813"/>
      <c r="BEV106" s="813"/>
      <c r="BEW106" s="813"/>
      <c r="BEX106" s="813"/>
      <c r="BEY106" s="813"/>
      <c r="BEZ106" s="813"/>
      <c r="BFA106" s="813"/>
      <c r="BFB106" s="813"/>
      <c r="BFC106" s="813"/>
      <c r="BFD106" s="813"/>
      <c r="BFE106" s="813"/>
      <c r="BFF106" s="813"/>
      <c r="BFG106" s="813"/>
      <c r="BFH106" s="813"/>
      <c r="BFI106" s="813"/>
      <c r="BFJ106" s="813"/>
      <c r="BFK106" s="813"/>
      <c r="BFL106" s="813"/>
      <c r="BFM106" s="813"/>
      <c r="BFN106" s="813"/>
      <c r="BFO106" s="813"/>
      <c r="BFP106" s="813"/>
      <c r="BFQ106" s="813"/>
      <c r="BFR106" s="813"/>
      <c r="BFS106" s="813"/>
      <c r="BFT106" s="813"/>
      <c r="BFU106" s="813"/>
      <c r="BFV106" s="813"/>
      <c r="BFW106" s="813"/>
      <c r="BFX106" s="813"/>
      <c r="BFY106" s="813"/>
      <c r="BFZ106" s="813"/>
      <c r="BGA106" s="813"/>
      <c r="BGB106" s="813"/>
      <c r="BGC106" s="813"/>
      <c r="BGD106" s="813"/>
      <c r="BGE106" s="813"/>
      <c r="BGF106" s="813"/>
      <c r="BGG106" s="813"/>
      <c r="BGH106" s="813"/>
      <c r="BGI106" s="813"/>
      <c r="BGJ106" s="813"/>
      <c r="BGK106" s="813"/>
      <c r="BGL106" s="813"/>
      <c r="BGM106" s="813"/>
      <c r="BGN106" s="813"/>
      <c r="BGO106" s="813"/>
      <c r="BGP106" s="813"/>
      <c r="BGQ106" s="813"/>
      <c r="BGR106" s="813"/>
      <c r="BGS106" s="813"/>
      <c r="BGT106" s="813"/>
      <c r="BGU106" s="813"/>
      <c r="BGV106" s="813"/>
      <c r="BGW106" s="813"/>
      <c r="BGX106" s="813"/>
      <c r="BGY106" s="813"/>
      <c r="BGZ106" s="813"/>
      <c r="BHA106" s="813"/>
      <c r="BHB106" s="813"/>
      <c r="BHC106" s="813"/>
      <c r="BHD106" s="813"/>
      <c r="BHE106" s="813"/>
      <c r="BHF106" s="813"/>
      <c r="BHG106" s="813"/>
      <c r="BHH106" s="813"/>
      <c r="BHI106" s="813"/>
      <c r="BHJ106" s="813"/>
      <c r="BHK106" s="813"/>
      <c r="BHL106" s="813"/>
      <c r="BHM106" s="813"/>
      <c r="BHN106" s="813"/>
      <c r="BHO106" s="813"/>
      <c r="BHP106" s="813"/>
      <c r="BHQ106" s="813"/>
      <c r="BHR106" s="813"/>
      <c r="BHS106" s="813"/>
      <c r="BHT106" s="813"/>
      <c r="BHU106" s="813"/>
      <c r="BHV106" s="813"/>
      <c r="BHW106" s="813"/>
      <c r="BHX106" s="813"/>
      <c r="BHY106" s="813"/>
      <c r="BHZ106" s="813"/>
      <c r="BIA106" s="813"/>
      <c r="BIB106" s="813"/>
      <c r="BIC106" s="813"/>
      <c r="BID106" s="813"/>
      <c r="BIE106" s="813"/>
      <c r="BIF106" s="813"/>
      <c r="BIG106" s="813"/>
      <c r="BIH106" s="813"/>
      <c r="BII106" s="813"/>
      <c r="BIJ106" s="813"/>
      <c r="BIK106" s="813"/>
      <c r="BIL106" s="813"/>
      <c r="BIM106" s="813"/>
      <c r="BIN106" s="813"/>
      <c r="BIO106" s="813"/>
      <c r="BIP106" s="813"/>
      <c r="BIQ106" s="813"/>
      <c r="BIR106" s="813"/>
      <c r="BIS106" s="813"/>
      <c r="BIT106" s="813"/>
      <c r="BIU106" s="813"/>
      <c r="BIV106" s="813"/>
      <c r="BIW106" s="813"/>
      <c r="BIX106" s="813"/>
      <c r="BIY106" s="813"/>
      <c r="BIZ106" s="813"/>
      <c r="BJA106" s="813"/>
      <c r="BJB106" s="813"/>
      <c r="BJC106" s="813"/>
      <c r="BJD106" s="813"/>
      <c r="BJE106" s="813"/>
      <c r="BJF106" s="813"/>
      <c r="BJG106" s="813"/>
      <c r="BJH106" s="813"/>
      <c r="BJI106" s="813"/>
      <c r="BJJ106" s="813"/>
      <c r="BJK106" s="813"/>
      <c r="BJL106" s="813"/>
      <c r="BJM106" s="813"/>
      <c r="BJN106" s="813"/>
      <c r="BJO106" s="813"/>
      <c r="BJP106" s="813"/>
      <c r="BJQ106" s="813"/>
      <c r="BJR106" s="813"/>
      <c r="BJS106" s="813"/>
      <c r="BJT106" s="813"/>
      <c r="BJU106" s="813"/>
      <c r="BJV106" s="813"/>
      <c r="BJW106" s="813"/>
      <c r="BJX106" s="813"/>
      <c r="BJY106" s="813"/>
      <c r="BJZ106" s="813"/>
      <c r="BKA106" s="813"/>
      <c r="BKB106" s="813"/>
      <c r="BKC106" s="813"/>
      <c r="BKD106" s="813"/>
      <c r="BKE106" s="813"/>
      <c r="BKF106" s="813"/>
      <c r="BKG106" s="813"/>
      <c r="BKH106" s="813"/>
      <c r="BKI106" s="813"/>
      <c r="BKJ106" s="813"/>
      <c r="BKK106" s="813"/>
      <c r="BKL106" s="813"/>
      <c r="BKM106" s="813"/>
      <c r="BKN106" s="813"/>
      <c r="BKO106" s="813"/>
      <c r="BKP106" s="813"/>
      <c r="BKQ106" s="813"/>
      <c r="BKR106" s="813"/>
      <c r="BKS106" s="813"/>
      <c r="BKT106" s="813"/>
      <c r="BKU106" s="813"/>
      <c r="BKV106" s="813"/>
      <c r="BKW106" s="813"/>
      <c r="BKX106" s="813"/>
      <c r="BKY106" s="813"/>
      <c r="BKZ106" s="813"/>
      <c r="BLA106" s="813"/>
      <c r="BLB106" s="813"/>
      <c r="BLC106" s="813"/>
      <c r="BLD106" s="813"/>
      <c r="BLE106" s="813"/>
      <c r="BLF106" s="813"/>
      <c r="BLG106" s="813"/>
      <c r="BLH106" s="813"/>
      <c r="BLI106" s="813"/>
      <c r="BLJ106" s="813"/>
      <c r="BLK106" s="813"/>
      <c r="BLL106" s="813"/>
      <c r="BLM106" s="813"/>
      <c r="BLN106" s="813"/>
      <c r="BLO106" s="813"/>
      <c r="BLP106" s="813"/>
      <c r="BLQ106" s="813"/>
      <c r="BLR106" s="813"/>
      <c r="BLS106" s="813"/>
      <c r="BLT106" s="813"/>
      <c r="BLU106" s="813"/>
      <c r="BLV106" s="813"/>
      <c r="BLW106" s="813"/>
      <c r="BLX106" s="813"/>
      <c r="BLY106" s="813"/>
      <c r="BLZ106" s="813"/>
      <c r="BMA106" s="813"/>
      <c r="BMB106" s="813"/>
      <c r="BMC106" s="813"/>
      <c r="BMD106" s="813"/>
      <c r="BME106" s="813"/>
      <c r="BMF106" s="813"/>
      <c r="BMG106" s="813"/>
      <c r="BMH106" s="813"/>
      <c r="BMI106" s="813"/>
      <c r="BMJ106" s="813"/>
      <c r="BMK106" s="813"/>
      <c r="BML106" s="813"/>
      <c r="BMM106" s="813"/>
      <c r="BMN106" s="813"/>
      <c r="BMO106" s="813"/>
      <c r="BMP106" s="813"/>
      <c r="BMQ106" s="813"/>
      <c r="BMR106" s="813"/>
      <c r="BMS106" s="813"/>
      <c r="BMT106" s="813"/>
      <c r="BMU106" s="813"/>
      <c r="BMV106" s="813"/>
      <c r="BMW106" s="813"/>
      <c r="BMX106" s="813"/>
      <c r="BMY106" s="813"/>
      <c r="BMZ106" s="813"/>
      <c r="BNA106" s="813"/>
      <c r="BNB106" s="813"/>
      <c r="BNC106" s="813"/>
      <c r="BND106" s="813"/>
      <c r="BNE106" s="813"/>
      <c r="BNF106" s="813"/>
      <c r="BNG106" s="813"/>
      <c r="BNH106" s="813"/>
      <c r="BNI106" s="813"/>
      <c r="BNJ106" s="813"/>
      <c r="BNK106" s="813"/>
      <c r="BNL106" s="813"/>
      <c r="BNM106" s="813"/>
      <c r="BNN106" s="813"/>
      <c r="BNO106" s="813"/>
      <c r="BNP106" s="813"/>
      <c r="BNQ106" s="813"/>
      <c r="BNR106" s="813"/>
      <c r="BNS106" s="813"/>
      <c r="BNT106" s="813"/>
      <c r="BNU106" s="813"/>
      <c r="BNV106" s="813"/>
      <c r="BNW106" s="813"/>
      <c r="BNX106" s="813"/>
      <c r="BNY106" s="813"/>
      <c r="BNZ106" s="813"/>
      <c r="BOA106" s="813"/>
      <c r="BOB106" s="813"/>
      <c r="BOC106" s="813"/>
      <c r="BOD106" s="813"/>
      <c r="BOE106" s="813"/>
      <c r="BOF106" s="813"/>
      <c r="BOG106" s="813"/>
      <c r="BOH106" s="813"/>
      <c r="BOI106" s="813"/>
      <c r="BOJ106" s="813"/>
      <c r="BOK106" s="813"/>
      <c r="BOL106" s="813"/>
      <c r="BOM106" s="813"/>
      <c r="BON106" s="813"/>
      <c r="BOO106" s="813"/>
      <c r="BOP106" s="813"/>
      <c r="BOQ106" s="813"/>
      <c r="BOR106" s="813"/>
      <c r="BOS106" s="813"/>
      <c r="BOT106" s="813"/>
      <c r="BOU106" s="813"/>
      <c r="BOV106" s="813"/>
      <c r="BOW106" s="813"/>
      <c r="BOX106" s="813"/>
      <c r="BOY106" s="813"/>
      <c r="BOZ106" s="813"/>
      <c r="BPA106" s="813"/>
      <c r="BPB106" s="813"/>
      <c r="BPC106" s="813"/>
      <c r="BPD106" s="813"/>
      <c r="BPE106" s="813"/>
      <c r="BPF106" s="813"/>
      <c r="BPG106" s="813"/>
      <c r="BPH106" s="813"/>
      <c r="BPI106" s="813"/>
      <c r="BPJ106" s="813"/>
      <c r="BPK106" s="813"/>
      <c r="BPL106" s="813"/>
      <c r="BPM106" s="813"/>
      <c r="BPN106" s="813"/>
      <c r="BPO106" s="813"/>
      <c r="BPP106" s="813"/>
      <c r="BPQ106" s="813"/>
      <c r="BPR106" s="813"/>
      <c r="BPS106" s="813"/>
      <c r="BPT106" s="813"/>
      <c r="BPU106" s="813"/>
      <c r="BPV106" s="813"/>
      <c r="BPW106" s="813"/>
      <c r="BPX106" s="813"/>
      <c r="BPY106" s="813"/>
      <c r="BPZ106" s="813"/>
      <c r="BQA106" s="813"/>
      <c r="BQB106" s="813"/>
      <c r="BQC106" s="813"/>
      <c r="BQD106" s="813"/>
      <c r="BQE106" s="813"/>
      <c r="BQF106" s="813"/>
      <c r="BQG106" s="813"/>
      <c r="BQH106" s="813"/>
      <c r="BQI106" s="813"/>
      <c r="BQJ106" s="813"/>
      <c r="BQK106" s="813"/>
      <c r="BQL106" s="813"/>
      <c r="BQM106" s="813"/>
      <c r="BQN106" s="813"/>
      <c r="BQO106" s="813"/>
      <c r="BQP106" s="813"/>
      <c r="BQQ106" s="813"/>
      <c r="BQR106" s="813"/>
      <c r="BQS106" s="813"/>
      <c r="BQT106" s="813"/>
      <c r="BQU106" s="813"/>
      <c r="BQV106" s="813"/>
      <c r="BQW106" s="813"/>
      <c r="BQX106" s="813"/>
      <c r="BQY106" s="813"/>
      <c r="BQZ106" s="813"/>
      <c r="BRA106" s="813"/>
      <c r="BRB106" s="813"/>
      <c r="BRC106" s="813"/>
      <c r="BRD106" s="813"/>
      <c r="BRE106" s="813"/>
      <c r="BRF106" s="813"/>
      <c r="BRG106" s="813"/>
      <c r="BRH106" s="813"/>
      <c r="BRI106" s="813"/>
      <c r="BRJ106" s="813"/>
      <c r="BRK106" s="813"/>
      <c r="BRL106" s="813"/>
      <c r="BRM106" s="813"/>
      <c r="BRN106" s="813"/>
      <c r="BRO106" s="813"/>
      <c r="BRP106" s="813"/>
      <c r="BRQ106" s="813"/>
      <c r="BRR106" s="813"/>
      <c r="BRS106" s="813"/>
      <c r="BRT106" s="813"/>
      <c r="BRU106" s="813"/>
      <c r="BRV106" s="813"/>
      <c r="BRW106" s="813"/>
      <c r="BRX106" s="813"/>
      <c r="BRY106" s="813"/>
      <c r="BRZ106" s="813"/>
      <c r="BSA106" s="813"/>
      <c r="BSB106" s="813"/>
      <c r="BSC106" s="813"/>
      <c r="BSD106" s="813"/>
      <c r="BSE106" s="813"/>
      <c r="BSF106" s="813"/>
      <c r="BSG106" s="813"/>
      <c r="BSH106" s="813"/>
      <c r="BSI106" s="813"/>
      <c r="BSJ106" s="813"/>
      <c r="BSK106" s="813"/>
      <c r="BSL106" s="813"/>
      <c r="BSM106" s="813"/>
      <c r="BSN106" s="813"/>
      <c r="BSO106" s="813"/>
      <c r="BSP106" s="813"/>
      <c r="BSQ106" s="813"/>
      <c r="BSR106" s="813"/>
      <c r="BSS106" s="813"/>
      <c r="BST106" s="813"/>
      <c r="BSU106" s="813"/>
      <c r="BSV106" s="813"/>
      <c r="BSW106" s="813"/>
      <c r="BSX106" s="813"/>
      <c r="BSY106" s="813"/>
      <c r="BSZ106" s="813"/>
      <c r="BTA106" s="813"/>
      <c r="BTB106" s="813"/>
      <c r="BTC106" s="813"/>
      <c r="BTD106" s="813"/>
      <c r="BTE106" s="813"/>
      <c r="BTF106" s="813"/>
      <c r="BTG106" s="813"/>
      <c r="BTH106" s="813"/>
      <c r="BTI106" s="813"/>
      <c r="BTJ106" s="813"/>
      <c r="BTK106" s="813"/>
      <c r="BTL106" s="813"/>
      <c r="BTM106" s="813"/>
      <c r="BTN106" s="813"/>
      <c r="BTO106" s="813"/>
      <c r="BTP106" s="813"/>
      <c r="BTQ106" s="813"/>
      <c r="BTR106" s="813"/>
      <c r="BTS106" s="813"/>
      <c r="BTT106" s="813"/>
      <c r="BTU106" s="813"/>
      <c r="BTV106" s="813"/>
      <c r="BTW106" s="813"/>
      <c r="BTX106" s="813"/>
      <c r="BTY106" s="813"/>
      <c r="BTZ106" s="813"/>
      <c r="BUA106" s="813"/>
      <c r="BUB106" s="813"/>
      <c r="BUC106" s="813"/>
      <c r="BUD106" s="813"/>
      <c r="BUE106" s="813"/>
      <c r="BUF106" s="813"/>
      <c r="BUG106" s="813"/>
      <c r="BUH106" s="813"/>
      <c r="BUI106" s="813"/>
      <c r="BUJ106" s="813"/>
      <c r="BUK106" s="813"/>
      <c r="BUL106" s="813"/>
      <c r="BUM106" s="813"/>
      <c r="BUN106" s="813"/>
      <c r="BUO106" s="813"/>
      <c r="BUP106" s="813"/>
      <c r="BUQ106" s="813"/>
      <c r="BUR106" s="813"/>
      <c r="BUS106" s="813"/>
      <c r="BUT106" s="813"/>
      <c r="BUU106" s="813"/>
      <c r="BUV106" s="813"/>
      <c r="BUW106" s="813"/>
      <c r="BUX106" s="813"/>
      <c r="BUY106" s="813"/>
      <c r="BUZ106" s="813"/>
      <c r="BVA106" s="813"/>
      <c r="BVB106" s="813"/>
      <c r="BVC106" s="813"/>
      <c r="BVD106" s="813"/>
      <c r="BVE106" s="813"/>
      <c r="BVF106" s="813"/>
      <c r="BVG106" s="813"/>
      <c r="BVH106" s="813"/>
      <c r="BVI106" s="813"/>
      <c r="BVJ106" s="813"/>
      <c r="BVK106" s="813"/>
      <c r="BVL106" s="813"/>
      <c r="BVM106" s="813"/>
      <c r="BVN106" s="813"/>
      <c r="BVO106" s="813"/>
      <c r="BVP106" s="813"/>
      <c r="BVQ106" s="813"/>
      <c r="BVR106" s="813"/>
      <c r="BVS106" s="813"/>
      <c r="BVT106" s="813"/>
      <c r="BVU106" s="813"/>
      <c r="BVV106" s="813"/>
      <c r="BVW106" s="813"/>
      <c r="BVX106" s="813"/>
      <c r="BVY106" s="813"/>
      <c r="BVZ106" s="813"/>
      <c r="BWA106" s="813"/>
      <c r="BWB106" s="813"/>
      <c r="BWC106" s="813"/>
      <c r="BWD106" s="813"/>
      <c r="BWE106" s="813"/>
      <c r="BWF106" s="813"/>
      <c r="BWG106" s="813"/>
      <c r="BWH106" s="813"/>
      <c r="BWI106" s="813"/>
      <c r="BWJ106" s="813"/>
      <c r="BWK106" s="813"/>
      <c r="BWL106" s="813"/>
      <c r="BWM106" s="813"/>
      <c r="BWN106" s="813"/>
      <c r="BWO106" s="813"/>
      <c r="BWP106" s="813"/>
      <c r="BWQ106" s="813"/>
      <c r="BWR106" s="813"/>
      <c r="BWS106" s="813"/>
      <c r="BWT106" s="813"/>
      <c r="BWU106" s="813"/>
      <c r="BWV106" s="813"/>
      <c r="BWW106" s="813"/>
      <c r="BWX106" s="813"/>
      <c r="BWY106" s="813"/>
      <c r="BWZ106" s="813"/>
      <c r="BXA106" s="813"/>
      <c r="BXB106" s="813"/>
      <c r="BXC106" s="813"/>
      <c r="BXD106" s="813"/>
      <c r="BXE106" s="813"/>
      <c r="BXF106" s="813"/>
      <c r="BXG106" s="813"/>
      <c r="BXH106" s="813"/>
      <c r="BXI106" s="813"/>
      <c r="BXJ106" s="813"/>
      <c r="BXK106" s="813"/>
      <c r="BXL106" s="813"/>
      <c r="BXM106" s="813"/>
      <c r="BXN106" s="813"/>
      <c r="BXO106" s="813"/>
      <c r="BXP106" s="813"/>
      <c r="BXQ106" s="813"/>
      <c r="BXR106" s="813"/>
      <c r="BXS106" s="813"/>
      <c r="BXT106" s="813"/>
      <c r="BXU106" s="813"/>
      <c r="BXV106" s="813"/>
      <c r="BXW106" s="813"/>
      <c r="BXX106" s="813"/>
      <c r="BXY106" s="813"/>
      <c r="BXZ106" s="813"/>
      <c r="BYA106" s="813"/>
      <c r="BYB106" s="813"/>
      <c r="BYC106" s="813"/>
      <c r="BYD106" s="813"/>
      <c r="BYE106" s="813"/>
      <c r="BYF106" s="813"/>
      <c r="BYG106" s="813"/>
      <c r="BYH106" s="813"/>
      <c r="BYI106" s="813"/>
      <c r="BYJ106" s="813"/>
      <c r="BYK106" s="813"/>
      <c r="BYL106" s="813"/>
      <c r="BYM106" s="813"/>
      <c r="BYN106" s="813"/>
      <c r="BYO106" s="813"/>
      <c r="BYP106" s="813"/>
      <c r="BYQ106" s="813"/>
      <c r="BYR106" s="813"/>
      <c r="BYS106" s="813"/>
      <c r="BYT106" s="813"/>
      <c r="BYU106" s="813"/>
      <c r="BYV106" s="813"/>
      <c r="BYW106" s="813"/>
      <c r="BYX106" s="813"/>
      <c r="BYY106" s="813"/>
      <c r="BYZ106" s="813"/>
      <c r="BZA106" s="813"/>
      <c r="BZB106" s="813"/>
      <c r="BZC106" s="813"/>
      <c r="BZD106" s="813"/>
      <c r="BZE106" s="813"/>
      <c r="BZF106" s="813"/>
      <c r="BZG106" s="813"/>
      <c r="BZH106" s="813"/>
      <c r="BZI106" s="813"/>
      <c r="BZJ106" s="813"/>
      <c r="BZK106" s="813"/>
      <c r="BZL106" s="813"/>
      <c r="BZM106" s="813"/>
      <c r="BZN106" s="813"/>
      <c r="BZO106" s="813"/>
      <c r="BZP106" s="813"/>
      <c r="BZQ106" s="813"/>
      <c r="BZR106" s="813"/>
      <c r="BZS106" s="813"/>
      <c r="BZT106" s="813"/>
      <c r="BZU106" s="813"/>
      <c r="BZV106" s="813"/>
      <c r="BZW106" s="813"/>
      <c r="BZX106" s="813"/>
      <c r="BZY106" s="813"/>
      <c r="BZZ106" s="813"/>
      <c r="CAA106" s="813"/>
      <c r="CAB106" s="813"/>
      <c r="CAC106" s="813"/>
      <c r="CAD106" s="813"/>
      <c r="CAE106" s="813"/>
      <c r="CAF106" s="813"/>
      <c r="CAG106" s="813"/>
      <c r="CAH106" s="813"/>
      <c r="CAI106" s="813"/>
      <c r="CAJ106" s="813"/>
      <c r="CAK106" s="813"/>
      <c r="CAL106" s="813"/>
      <c r="CAM106" s="813"/>
      <c r="CAN106" s="813"/>
      <c r="CAO106" s="813"/>
      <c r="CAP106" s="813"/>
      <c r="CAQ106" s="813"/>
      <c r="CAR106" s="813"/>
      <c r="CAS106" s="813"/>
      <c r="CAT106" s="813"/>
      <c r="CAU106" s="813"/>
      <c r="CAV106" s="813"/>
      <c r="CAW106" s="813"/>
      <c r="CAX106" s="813"/>
      <c r="CAY106" s="813"/>
      <c r="CAZ106" s="813"/>
      <c r="CBA106" s="813"/>
      <c r="CBB106" s="813"/>
      <c r="CBC106" s="813"/>
      <c r="CBD106" s="813"/>
      <c r="CBE106" s="813"/>
      <c r="CBF106" s="813"/>
      <c r="CBG106" s="813"/>
      <c r="CBH106" s="813"/>
      <c r="CBI106" s="813"/>
      <c r="CBJ106" s="813"/>
      <c r="CBK106" s="813"/>
      <c r="CBL106" s="813"/>
      <c r="CBM106" s="813"/>
      <c r="CBN106" s="813"/>
      <c r="CBO106" s="813"/>
      <c r="CBP106" s="813"/>
      <c r="CBQ106" s="813"/>
      <c r="CBR106" s="813"/>
      <c r="CBS106" s="813"/>
      <c r="CBT106" s="813"/>
      <c r="CBU106" s="813"/>
      <c r="CBV106" s="813"/>
      <c r="CBW106" s="813"/>
      <c r="CBX106" s="813"/>
      <c r="CBY106" s="813"/>
      <c r="CBZ106" s="813"/>
      <c r="CCA106" s="813"/>
      <c r="CCB106" s="813"/>
      <c r="CCC106" s="813"/>
      <c r="CCD106" s="813"/>
      <c r="CCE106" s="813"/>
      <c r="CCF106" s="813"/>
      <c r="CCG106" s="813"/>
      <c r="CCH106" s="813"/>
      <c r="CCI106" s="813"/>
      <c r="CCJ106" s="813"/>
      <c r="CCK106" s="813"/>
      <c r="CCL106" s="813"/>
      <c r="CCM106" s="813"/>
      <c r="CCN106" s="813"/>
      <c r="CCO106" s="813"/>
      <c r="CCP106" s="813"/>
      <c r="CCQ106" s="813"/>
      <c r="CCR106" s="813"/>
      <c r="CCS106" s="813"/>
      <c r="CCT106" s="813"/>
      <c r="CCU106" s="813"/>
      <c r="CCV106" s="813"/>
      <c r="CCW106" s="813"/>
      <c r="CCX106" s="813"/>
      <c r="CCY106" s="813"/>
      <c r="CCZ106" s="813"/>
      <c r="CDA106" s="813"/>
      <c r="CDB106" s="813"/>
      <c r="CDC106" s="813"/>
      <c r="CDD106" s="813"/>
      <c r="CDE106" s="813"/>
      <c r="CDF106" s="813"/>
      <c r="CDG106" s="813"/>
      <c r="CDH106" s="813"/>
      <c r="CDI106" s="813"/>
      <c r="CDJ106" s="813"/>
      <c r="CDK106" s="813"/>
      <c r="CDL106" s="813"/>
      <c r="CDM106" s="813"/>
      <c r="CDN106" s="813"/>
      <c r="CDO106" s="813"/>
      <c r="CDP106" s="813"/>
      <c r="CDQ106" s="813"/>
      <c r="CDR106" s="813"/>
      <c r="CDS106" s="813"/>
      <c r="CDT106" s="813"/>
      <c r="CDU106" s="813"/>
      <c r="CDV106" s="813"/>
      <c r="CDW106" s="813"/>
      <c r="CDX106" s="813"/>
      <c r="CDY106" s="813"/>
      <c r="CDZ106" s="813"/>
      <c r="CEA106" s="813"/>
      <c r="CEB106" s="813"/>
      <c r="CEC106" s="813"/>
      <c r="CED106" s="813"/>
      <c r="CEE106" s="813"/>
      <c r="CEF106" s="813"/>
      <c r="CEG106" s="813"/>
      <c r="CEH106" s="813"/>
      <c r="CEI106" s="813"/>
      <c r="CEJ106" s="813"/>
      <c r="CEK106" s="813"/>
      <c r="CEL106" s="813"/>
      <c r="CEM106" s="813"/>
      <c r="CEN106" s="813"/>
      <c r="CEO106" s="813"/>
      <c r="CEP106" s="813"/>
      <c r="CEQ106" s="813"/>
      <c r="CER106" s="813"/>
      <c r="CES106" s="813"/>
      <c r="CET106" s="813"/>
      <c r="CEU106" s="813"/>
      <c r="CEV106" s="813"/>
      <c r="CEW106" s="813"/>
      <c r="CEX106" s="813"/>
      <c r="CEY106" s="813"/>
      <c r="CEZ106" s="813"/>
      <c r="CFA106" s="813"/>
      <c r="CFB106" s="813"/>
      <c r="CFC106" s="813"/>
      <c r="CFD106" s="813"/>
      <c r="CFE106" s="813"/>
      <c r="CFF106" s="813"/>
      <c r="CFG106" s="813"/>
      <c r="CFH106" s="813"/>
      <c r="CFI106" s="813"/>
      <c r="CFJ106" s="813"/>
      <c r="CFK106" s="813"/>
      <c r="CFL106" s="813"/>
      <c r="CFM106" s="813"/>
      <c r="CFN106" s="813"/>
      <c r="CFO106" s="813"/>
      <c r="CFP106" s="813"/>
      <c r="CFQ106" s="813"/>
      <c r="CFR106" s="813"/>
      <c r="CFS106" s="813"/>
      <c r="CFT106" s="813"/>
      <c r="CFU106" s="813"/>
      <c r="CFV106" s="813"/>
      <c r="CFW106" s="813"/>
      <c r="CFX106" s="813"/>
      <c r="CFY106" s="813"/>
      <c r="CFZ106" s="813"/>
      <c r="CGA106" s="813"/>
      <c r="CGB106" s="813"/>
      <c r="CGC106" s="813"/>
      <c r="CGD106" s="813"/>
      <c r="CGE106" s="813"/>
      <c r="CGF106" s="813"/>
      <c r="CGG106" s="813"/>
      <c r="CGH106" s="813"/>
      <c r="CGI106" s="813"/>
      <c r="CGJ106" s="813"/>
      <c r="CGK106" s="813"/>
      <c r="CGL106" s="813"/>
      <c r="CGM106" s="813"/>
      <c r="CGN106" s="813"/>
      <c r="CGO106" s="813"/>
      <c r="CGP106" s="813"/>
      <c r="CGQ106" s="813"/>
      <c r="CGR106" s="813"/>
      <c r="CGS106" s="813"/>
      <c r="CGT106" s="813"/>
      <c r="CGU106" s="813"/>
      <c r="CGV106" s="813"/>
      <c r="CGW106" s="813"/>
      <c r="CGX106" s="813"/>
      <c r="CGY106" s="813"/>
      <c r="CGZ106" s="813"/>
      <c r="CHA106" s="813"/>
      <c r="CHB106" s="813"/>
      <c r="CHC106" s="813"/>
      <c r="CHD106" s="813"/>
      <c r="CHE106" s="813"/>
      <c r="CHF106" s="813"/>
      <c r="CHG106" s="813"/>
      <c r="CHH106" s="813"/>
      <c r="CHI106" s="813"/>
      <c r="CHJ106" s="813"/>
      <c r="CHK106" s="813"/>
      <c r="CHL106" s="813"/>
      <c r="CHM106" s="813"/>
      <c r="CHN106" s="813"/>
      <c r="CHO106" s="813"/>
      <c r="CHP106" s="813"/>
      <c r="CHQ106" s="813"/>
      <c r="CHR106" s="813"/>
      <c r="CHS106" s="813"/>
      <c r="CHT106" s="813"/>
      <c r="CHU106" s="813"/>
      <c r="CHV106" s="813"/>
      <c r="CHW106" s="813"/>
      <c r="CHX106" s="813"/>
      <c r="CHY106" s="813"/>
      <c r="CHZ106" s="813"/>
      <c r="CIA106" s="813"/>
      <c r="CIB106" s="813"/>
      <c r="CIC106" s="813"/>
      <c r="CID106" s="813"/>
      <c r="CIE106" s="813"/>
      <c r="CIF106" s="813"/>
      <c r="CIG106" s="813"/>
      <c r="CIH106" s="813"/>
      <c r="CII106" s="813"/>
      <c r="CIJ106" s="813"/>
      <c r="CIK106" s="813"/>
      <c r="CIL106" s="813"/>
      <c r="CIM106" s="813"/>
      <c r="CIN106" s="813"/>
      <c r="CIO106" s="813"/>
      <c r="CIP106" s="813"/>
      <c r="CIQ106" s="813"/>
      <c r="CIR106" s="813"/>
      <c r="CIS106" s="813"/>
      <c r="CIT106" s="813"/>
      <c r="CIU106" s="813"/>
      <c r="CIV106" s="813"/>
      <c r="CIW106" s="813"/>
      <c r="CIX106" s="813"/>
      <c r="CIY106" s="813"/>
      <c r="CIZ106" s="813"/>
      <c r="CJA106" s="813"/>
      <c r="CJB106" s="813"/>
      <c r="CJC106" s="813"/>
      <c r="CJD106" s="813"/>
      <c r="CJE106" s="813"/>
      <c r="CJF106" s="813"/>
      <c r="CJG106" s="813"/>
      <c r="CJH106" s="813"/>
      <c r="CJI106" s="813"/>
      <c r="CJJ106" s="813"/>
      <c r="CJK106" s="813"/>
      <c r="CJL106" s="813"/>
      <c r="CJM106" s="813"/>
      <c r="CJN106" s="813"/>
      <c r="CJO106" s="813"/>
      <c r="CJP106" s="813"/>
      <c r="CJQ106" s="813"/>
      <c r="CJR106" s="813"/>
      <c r="CJS106" s="813"/>
      <c r="CJT106" s="813"/>
      <c r="CJU106" s="813"/>
      <c r="CJV106" s="813"/>
      <c r="CJW106" s="813"/>
      <c r="CJX106" s="813"/>
      <c r="CJY106" s="813"/>
      <c r="CJZ106" s="813"/>
      <c r="CKA106" s="813"/>
      <c r="CKB106" s="813"/>
      <c r="CKC106" s="813"/>
      <c r="CKD106" s="813"/>
      <c r="CKE106" s="813"/>
      <c r="CKF106" s="813"/>
      <c r="CKG106" s="813"/>
      <c r="CKH106" s="813"/>
      <c r="CKI106" s="813"/>
      <c r="CKJ106" s="813"/>
      <c r="CKK106" s="813"/>
      <c r="CKL106" s="813"/>
      <c r="CKM106" s="813"/>
      <c r="CKN106" s="813"/>
      <c r="CKO106" s="813"/>
      <c r="CKP106" s="813"/>
      <c r="CKQ106" s="813"/>
      <c r="CKR106" s="813"/>
      <c r="CKS106" s="813"/>
      <c r="CKT106" s="813"/>
      <c r="CKU106" s="813"/>
      <c r="CKV106" s="813"/>
      <c r="CKW106" s="813"/>
      <c r="CKX106" s="813"/>
      <c r="CKY106" s="813"/>
      <c r="CKZ106" s="813"/>
      <c r="CLA106" s="813"/>
      <c r="CLB106" s="813"/>
      <c r="CLC106" s="813"/>
      <c r="CLD106" s="813"/>
      <c r="CLE106" s="813"/>
      <c r="CLF106" s="813"/>
      <c r="CLG106" s="813"/>
      <c r="CLH106" s="813"/>
      <c r="CLI106" s="813"/>
      <c r="CLJ106" s="813"/>
      <c r="CLK106" s="813"/>
      <c r="CLL106" s="813"/>
      <c r="CLM106" s="813"/>
      <c r="CLN106" s="813"/>
      <c r="CLO106" s="813"/>
      <c r="CLP106" s="813"/>
      <c r="CLQ106" s="813"/>
      <c r="CLR106" s="813"/>
      <c r="CLS106" s="813"/>
      <c r="CLT106" s="813"/>
      <c r="CLU106" s="813"/>
      <c r="CLV106" s="813"/>
      <c r="CLW106" s="813"/>
      <c r="CLX106" s="813"/>
      <c r="CLY106" s="813"/>
      <c r="CLZ106" s="813"/>
      <c r="CMA106" s="813"/>
      <c r="CMB106" s="813"/>
      <c r="CMC106" s="813"/>
      <c r="CMD106" s="813"/>
      <c r="CME106" s="813"/>
      <c r="CMF106" s="813"/>
      <c r="CMG106" s="813"/>
      <c r="CMH106" s="813"/>
      <c r="CMI106" s="813"/>
      <c r="CMJ106" s="813"/>
      <c r="CMK106" s="813"/>
      <c r="CML106" s="813"/>
      <c r="CMM106" s="813"/>
      <c r="CMN106" s="813"/>
      <c r="CMO106" s="813"/>
      <c r="CMP106" s="813"/>
      <c r="CMQ106" s="813"/>
      <c r="CMR106" s="813"/>
      <c r="CMS106" s="813"/>
      <c r="CMT106" s="813"/>
      <c r="CMU106" s="813"/>
      <c r="CMV106" s="813"/>
      <c r="CMW106" s="813"/>
      <c r="CMX106" s="813"/>
      <c r="CMY106" s="813"/>
      <c r="CMZ106" s="813"/>
      <c r="CNA106" s="813"/>
      <c r="CNB106" s="813"/>
      <c r="CNC106" s="813"/>
      <c r="CND106" s="813"/>
      <c r="CNE106" s="813"/>
      <c r="CNF106" s="813"/>
      <c r="CNG106" s="813"/>
      <c r="CNH106" s="813"/>
      <c r="CNI106" s="813"/>
      <c r="CNJ106" s="813"/>
      <c r="CNK106" s="813"/>
      <c r="CNL106" s="813"/>
      <c r="CNM106" s="813"/>
      <c r="CNN106" s="813"/>
      <c r="CNO106" s="813"/>
      <c r="CNP106" s="813"/>
      <c r="CNQ106" s="813"/>
      <c r="CNR106" s="813"/>
      <c r="CNS106" s="813"/>
      <c r="CNT106" s="813"/>
      <c r="CNU106" s="813"/>
      <c r="CNV106" s="813"/>
      <c r="CNW106" s="813"/>
      <c r="CNX106" s="813"/>
      <c r="CNY106" s="813"/>
      <c r="CNZ106" s="813"/>
      <c r="COA106" s="813"/>
      <c r="COB106" s="813"/>
      <c r="COC106" s="813"/>
      <c r="COD106" s="813"/>
      <c r="COE106" s="813"/>
      <c r="COF106" s="813"/>
      <c r="COG106" s="813"/>
      <c r="COH106" s="813"/>
      <c r="COI106" s="813"/>
      <c r="COJ106" s="813"/>
      <c r="COK106" s="813"/>
      <c r="COL106" s="813"/>
      <c r="COM106" s="813"/>
      <c r="CON106" s="813"/>
      <c r="COO106" s="813"/>
      <c r="COP106" s="813"/>
      <c r="COQ106" s="813"/>
      <c r="COR106" s="813"/>
      <c r="COS106" s="813"/>
      <c r="COT106" s="813"/>
      <c r="COU106" s="813"/>
      <c r="COV106" s="813"/>
      <c r="COW106" s="813"/>
      <c r="COX106" s="813"/>
      <c r="COY106" s="813"/>
      <c r="COZ106" s="813"/>
      <c r="CPA106" s="813"/>
      <c r="CPB106" s="813"/>
      <c r="CPC106" s="813"/>
      <c r="CPD106" s="813"/>
      <c r="CPE106" s="813"/>
      <c r="CPF106" s="813"/>
      <c r="CPG106" s="813"/>
      <c r="CPH106" s="813"/>
      <c r="CPI106" s="813"/>
      <c r="CPJ106" s="813"/>
      <c r="CPK106" s="813"/>
      <c r="CPL106" s="813"/>
      <c r="CPM106" s="813"/>
      <c r="CPN106" s="813"/>
      <c r="CPO106" s="813"/>
      <c r="CPP106" s="813"/>
      <c r="CPQ106" s="813"/>
      <c r="CPR106" s="813"/>
      <c r="CPS106" s="813"/>
      <c r="CPT106" s="813"/>
      <c r="CPU106" s="813"/>
      <c r="CPV106" s="813"/>
      <c r="CPW106" s="813"/>
      <c r="CPX106" s="813"/>
      <c r="CPY106" s="813"/>
      <c r="CPZ106" s="813"/>
      <c r="CQA106" s="813"/>
      <c r="CQB106" s="813"/>
      <c r="CQC106" s="813"/>
      <c r="CQD106" s="813"/>
      <c r="CQE106" s="813"/>
      <c r="CQF106" s="813"/>
      <c r="CQG106" s="813"/>
      <c r="CQH106" s="813"/>
      <c r="CQI106" s="813"/>
      <c r="CQJ106" s="813"/>
      <c r="CQK106" s="813"/>
      <c r="CQL106" s="813"/>
      <c r="CQM106" s="813"/>
      <c r="CQN106" s="813"/>
      <c r="CQO106" s="813"/>
      <c r="CQP106" s="813"/>
      <c r="CQQ106" s="813"/>
      <c r="CQR106" s="813"/>
      <c r="CQS106" s="813"/>
      <c r="CQT106" s="813"/>
      <c r="CQU106" s="813"/>
      <c r="CQV106" s="813"/>
      <c r="CQW106" s="813"/>
      <c r="CQX106" s="813"/>
      <c r="CQY106" s="813"/>
      <c r="CQZ106" s="813"/>
      <c r="CRA106" s="813"/>
      <c r="CRB106" s="813"/>
      <c r="CRC106" s="813"/>
      <c r="CRD106" s="813"/>
      <c r="CRE106" s="813"/>
      <c r="CRF106" s="813"/>
      <c r="CRG106" s="813"/>
      <c r="CRH106" s="813"/>
      <c r="CRI106" s="813"/>
      <c r="CRJ106" s="813"/>
      <c r="CRK106" s="813"/>
      <c r="CRL106" s="813"/>
      <c r="CRM106" s="813"/>
      <c r="CRN106" s="813"/>
      <c r="CRO106" s="813"/>
      <c r="CRP106" s="813"/>
      <c r="CRQ106" s="813"/>
      <c r="CRR106" s="813"/>
      <c r="CRS106" s="813"/>
      <c r="CRT106" s="813"/>
      <c r="CRU106" s="813"/>
      <c r="CRV106" s="813"/>
      <c r="CRW106" s="813"/>
      <c r="CRX106" s="813"/>
      <c r="CRY106" s="813"/>
      <c r="CRZ106" s="813"/>
      <c r="CSA106" s="813"/>
      <c r="CSB106" s="813"/>
      <c r="CSC106" s="813"/>
      <c r="CSD106" s="813"/>
      <c r="CSE106" s="813"/>
      <c r="CSF106" s="813"/>
      <c r="CSG106" s="813"/>
      <c r="CSH106" s="813"/>
      <c r="CSI106" s="813"/>
      <c r="CSJ106" s="813"/>
      <c r="CSK106" s="813"/>
      <c r="CSL106" s="813"/>
      <c r="CSM106" s="813"/>
      <c r="CSN106" s="813"/>
      <c r="CSO106" s="813"/>
      <c r="CSP106" s="813"/>
      <c r="CSQ106" s="813"/>
      <c r="CSR106" s="813"/>
      <c r="CSS106" s="813"/>
      <c r="CST106" s="813"/>
      <c r="CSU106" s="813"/>
      <c r="CSV106" s="813"/>
      <c r="CSW106" s="813"/>
      <c r="CSX106" s="813"/>
      <c r="CSY106" s="813"/>
      <c r="CSZ106" s="813"/>
      <c r="CTA106" s="813"/>
      <c r="CTB106" s="813"/>
      <c r="CTC106" s="813"/>
      <c r="CTD106" s="813"/>
      <c r="CTE106" s="813"/>
      <c r="CTF106" s="813"/>
      <c r="CTG106" s="813"/>
      <c r="CTH106" s="813"/>
      <c r="CTI106" s="813"/>
      <c r="CTJ106" s="813"/>
      <c r="CTK106" s="813"/>
      <c r="CTL106" s="813"/>
      <c r="CTM106" s="813"/>
      <c r="CTN106" s="813"/>
      <c r="CTO106" s="813"/>
      <c r="CTP106" s="813"/>
      <c r="CTQ106" s="813"/>
      <c r="CTR106" s="813"/>
      <c r="CTS106" s="813"/>
      <c r="CTT106" s="813"/>
      <c r="CTU106" s="813"/>
      <c r="CTV106" s="813"/>
      <c r="CTW106" s="813"/>
      <c r="CTX106" s="813"/>
      <c r="CTY106" s="813"/>
      <c r="CTZ106" s="813"/>
      <c r="CUA106" s="813"/>
      <c r="CUB106" s="813"/>
      <c r="CUC106" s="813"/>
      <c r="CUD106" s="813"/>
      <c r="CUE106" s="813"/>
      <c r="CUF106" s="813"/>
      <c r="CUG106" s="813"/>
      <c r="CUH106" s="813"/>
      <c r="CUI106" s="813"/>
      <c r="CUJ106" s="813"/>
      <c r="CUK106" s="813"/>
      <c r="CUL106" s="813"/>
      <c r="CUM106" s="813"/>
      <c r="CUN106" s="813"/>
      <c r="CUO106" s="813"/>
      <c r="CUP106" s="813"/>
      <c r="CUQ106" s="813"/>
      <c r="CUR106" s="813"/>
      <c r="CUS106" s="813"/>
      <c r="CUT106" s="813"/>
      <c r="CUU106" s="813"/>
      <c r="CUV106" s="813"/>
      <c r="CUW106" s="813"/>
      <c r="CUX106" s="813"/>
      <c r="CUY106" s="813"/>
      <c r="CUZ106" s="813"/>
      <c r="CVA106" s="813"/>
      <c r="CVB106" s="813"/>
      <c r="CVC106" s="813"/>
      <c r="CVD106" s="813"/>
      <c r="CVE106" s="813"/>
      <c r="CVF106" s="813"/>
      <c r="CVG106" s="813"/>
      <c r="CVH106" s="813"/>
      <c r="CVI106" s="813"/>
      <c r="CVJ106" s="813"/>
      <c r="CVK106" s="813"/>
      <c r="CVL106" s="813"/>
      <c r="CVM106" s="813"/>
      <c r="CVN106" s="813"/>
      <c r="CVO106" s="813"/>
      <c r="CVP106" s="813"/>
      <c r="CVQ106" s="813"/>
      <c r="CVR106" s="813"/>
      <c r="CVS106" s="813"/>
      <c r="CVT106" s="813"/>
      <c r="CVU106" s="813"/>
      <c r="CVV106" s="813"/>
      <c r="CVW106" s="813"/>
      <c r="CVX106" s="813"/>
      <c r="CVY106" s="813"/>
      <c r="CVZ106" s="813"/>
      <c r="CWA106" s="813"/>
      <c r="CWB106" s="813"/>
      <c r="CWC106" s="813"/>
      <c r="CWD106" s="813"/>
      <c r="CWE106" s="813"/>
      <c r="CWF106" s="813"/>
      <c r="CWG106" s="813"/>
      <c r="CWH106" s="813"/>
      <c r="CWI106" s="813"/>
      <c r="CWJ106" s="813"/>
      <c r="CWK106" s="813"/>
      <c r="CWL106" s="813"/>
      <c r="CWM106" s="813"/>
      <c r="CWN106" s="813"/>
      <c r="CWO106" s="813"/>
      <c r="CWP106" s="813"/>
      <c r="CWQ106" s="813"/>
      <c r="CWR106" s="813"/>
      <c r="CWS106" s="813"/>
      <c r="CWT106" s="813"/>
      <c r="CWU106" s="813"/>
      <c r="CWV106" s="813"/>
      <c r="CWW106" s="813"/>
      <c r="CWX106" s="813"/>
      <c r="CWY106" s="813"/>
      <c r="CWZ106" s="813"/>
      <c r="CXA106" s="813"/>
      <c r="CXB106" s="813"/>
      <c r="CXC106" s="813"/>
      <c r="CXD106" s="813"/>
      <c r="CXE106" s="813"/>
      <c r="CXF106" s="813"/>
      <c r="CXG106" s="813"/>
      <c r="CXH106" s="813"/>
      <c r="CXI106" s="813"/>
      <c r="CXJ106" s="813"/>
      <c r="CXK106" s="813"/>
      <c r="CXL106" s="813"/>
      <c r="CXM106" s="813"/>
      <c r="CXN106" s="813"/>
      <c r="CXO106" s="813"/>
      <c r="CXP106" s="813"/>
      <c r="CXQ106" s="813"/>
      <c r="CXR106" s="813"/>
      <c r="CXS106" s="813"/>
      <c r="CXT106" s="813"/>
      <c r="CXU106" s="813"/>
      <c r="CXV106" s="813"/>
      <c r="CXW106" s="813"/>
      <c r="CXX106" s="813"/>
      <c r="CXY106" s="813"/>
      <c r="CXZ106" s="813"/>
      <c r="CYA106" s="813"/>
      <c r="CYB106" s="813"/>
      <c r="CYC106" s="813"/>
      <c r="CYD106" s="813"/>
      <c r="CYE106" s="813"/>
      <c r="CYF106" s="813"/>
      <c r="CYG106" s="813"/>
      <c r="CYH106" s="813"/>
      <c r="CYI106" s="813"/>
      <c r="CYJ106" s="813"/>
      <c r="CYK106" s="813"/>
      <c r="CYL106" s="813"/>
      <c r="CYM106" s="813"/>
      <c r="CYN106" s="813"/>
      <c r="CYO106" s="813"/>
      <c r="CYP106" s="813"/>
      <c r="CYQ106" s="813"/>
      <c r="CYR106" s="813"/>
      <c r="CYS106" s="813"/>
      <c r="CYT106" s="813"/>
      <c r="CYU106" s="813"/>
      <c r="CYV106" s="813"/>
      <c r="CYW106" s="813"/>
      <c r="CYX106" s="813"/>
      <c r="CYY106" s="813"/>
      <c r="CYZ106" s="813"/>
      <c r="CZA106" s="813"/>
      <c r="CZB106" s="813"/>
      <c r="CZC106" s="813"/>
      <c r="CZD106" s="813"/>
      <c r="CZE106" s="813"/>
      <c r="CZF106" s="813"/>
      <c r="CZG106" s="813"/>
      <c r="CZH106" s="813"/>
      <c r="CZI106" s="813"/>
      <c r="CZJ106" s="813"/>
      <c r="CZK106" s="813"/>
      <c r="CZL106" s="813"/>
      <c r="CZM106" s="813"/>
      <c r="CZN106" s="813"/>
      <c r="CZO106" s="813"/>
      <c r="CZP106" s="813"/>
      <c r="CZQ106" s="813"/>
      <c r="CZR106" s="813"/>
      <c r="CZS106" s="813"/>
      <c r="CZT106" s="813"/>
      <c r="CZU106" s="813"/>
      <c r="CZV106" s="813"/>
      <c r="CZW106" s="813"/>
      <c r="CZX106" s="813"/>
      <c r="CZY106" s="813"/>
      <c r="CZZ106" s="813"/>
      <c r="DAA106" s="813"/>
      <c r="DAB106" s="813"/>
      <c r="DAC106" s="813"/>
      <c r="DAD106" s="813"/>
      <c r="DAE106" s="813"/>
      <c r="DAF106" s="813"/>
      <c r="DAG106" s="813"/>
      <c r="DAH106" s="813"/>
      <c r="DAI106" s="813"/>
      <c r="DAJ106" s="813"/>
      <c r="DAK106" s="813"/>
      <c r="DAL106" s="813"/>
      <c r="DAM106" s="813"/>
      <c r="DAN106" s="813"/>
      <c r="DAO106" s="813"/>
      <c r="DAP106" s="813"/>
      <c r="DAQ106" s="813"/>
      <c r="DAR106" s="813"/>
      <c r="DAS106" s="813"/>
      <c r="DAT106" s="813"/>
      <c r="DAU106" s="813"/>
      <c r="DAV106" s="813"/>
      <c r="DAW106" s="813"/>
      <c r="DAX106" s="813"/>
      <c r="DAY106" s="813"/>
      <c r="DAZ106" s="813"/>
      <c r="DBA106" s="813"/>
      <c r="DBB106" s="813"/>
      <c r="DBC106" s="813"/>
      <c r="DBD106" s="813"/>
      <c r="DBE106" s="813"/>
      <c r="DBF106" s="813"/>
      <c r="DBG106" s="813"/>
      <c r="DBH106" s="813"/>
      <c r="DBI106" s="813"/>
      <c r="DBJ106" s="813"/>
      <c r="DBK106" s="813"/>
      <c r="DBL106" s="813"/>
      <c r="DBM106" s="813"/>
      <c r="DBN106" s="813"/>
      <c r="DBO106" s="813"/>
      <c r="DBP106" s="813"/>
      <c r="DBQ106" s="813"/>
      <c r="DBR106" s="813"/>
      <c r="DBS106" s="813"/>
      <c r="DBT106" s="813"/>
      <c r="DBU106" s="813"/>
      <c r="DBV106" s="813"/>
      <c r="DBW106" s="813"/>
      <c r="DBX106" s="813"/>
      <c r="DBY106" s="813"/>
      <c r="DBZ106" s="813"/>
      <c r="DCA106" s="813"/>
      <c r="DCB106" s="813"/>
      <c r="DCC106" s="813"/>
      <c r="DCD106" s="813"/>
      <c r="DCE106" s="813"/>
      <c r="DCF106" s="813"/>
      <c r="DCG106" s="813"/>
      <c r="DCH106" s="813"/>
      <c r="DCI106" s="813"/>
      <c r="DCJ106" s="813"/>
      <c r="DCK106" s="813"/>
      <c r="DCL106" s="813"/>
      <c r="DCM106" s="813"/>
      <c r="DCN106" s="813"/>
      <c r="DCO106" s="813"/>
      <c r="DCP106" s="813"/>
      <c r="DCQ106" s="813"/>
      <c r="DCR106" s="813"/>
      <c r="DCS106" s="813"/>
      <c r="DCT106" s="813"/>
      <c r="DCU106" s="813"/>
      <c r="DCV106" s="813"/>
      <c r="DCW106" s="813"/>
      <c r="DCX106" s="813"/>
      <c r="DCY106" s="813"/>
      <c r="DCZ106" s="813"/>
      <c r="DDA106" s="813"/>
      <c r="DDB106" s="813"/>
      <c r="DDC106" s="813"/>
      <c r="DDD106" s="813"/>
      <c r="DDE106" s="813"/>
      <c r="DDF106" s="813"/>
      <c r="DDG106" s="813"/>
      <c r="DDH106" s="813"/>
      <c r="DDI106" s="813"/>
      <c r="DDJ106" s="813"/>
      <c r="DDK106" s="813"/>
      <c r="DDL106" s="813"/>
      <c r="DDM106" s="813"/>
      <c r="DDN106" s="813"/>
      <c r="DDO106" s="813"/>
      <c r="DDP106" s="813"/>
      <c r="DDQ106" s="813"/>
      <c r="DDR106" s="813"/>
      <c r="DDS106" s="813"/>
      <c r="DDT106" s="813"/>
      <c r="DDU106" s="813"/>
      <c r="DDV106" s="813"/>
      <c r="DDW106" s="813"/>
      <c r="DDX106" s="813"/>
      <c r="DDY106" s="813"/>
      <c r="DDZ106" s="813"/>
      <c r="DEA106" s="813"/>
      <c r="DEB106" s="813"/>
      <c r="DEC106" s="813"/>
      <c r="DED106" s="813"/>
      <c r="DEE106" s="813"/>
      <c r="DEF106" s="813"/>
      <c r="DEG106" s="813"/>
      <c r="DEH106" s="813"/>
      <c r="DEI106" s="813"/>
      <c r="DEJ106" s="813"/>
      <c r="DEK106" s="813"/>
      <c r="DEL106" s="813"/>
      <c r="DEM106" s="813"/>
      <c r="DEN106" s="813"/>
      <c r="DEO106" s="813"/>
      <c r="DEP106" s="813"/>
      <c r="DEQ106" s="813"/>
      <c r="DER106" s="813"/>
      <c r="DES106" s="813"/>
      <c r="DET106" s="813"/>
      <c r="DEU106" s="813"/>
      <c r="DEV106" s="813"/>
      <c r="DEW106" s="813"/>
      <c r="DEX106" s="813"/>
      <c r="DEY106" s="813"/>
      <c r="DEZ106" s="813"/>
      <c r="DFA106" s="813"/>
      <c r="DFB106" s="813"/>
      <c r="DFC106" s="813"/>
      <c r="DFD106" s="813"/>
      <c r="DFE106" s="813"/>
      <c r="DFF106" s="813"/>
      <c r="DFG106" s="813"/>
      <c r="DFH106" s="813"/>
      <c r="DFI106" s="813"/>
      <c r="DFJ106" s="813"/>
      <c r="DFK106" s="813"/>
      <c r="DFL106" s="813"/>
      <c r="DFM106" s="813"/>
      <c r="DFN106" s="813"/>
      <c r="DFO106" s="813"/>
      <c r="DFP106" s="813"/>
      <c r="DFQ106" s="813"/>
      <c r="DFR106" s="813"/>
      <c r="DFS106" s="813"/>
      <c r="DFT106" s="813"/>
      <c r="DFU106" s="813"/>
      <c r="DFV106" s="813"/>
      <c r="DFW106" s="813"/>
      <c r="DFX106" s="813"/>
      <c r="DFY106" s="813"/>
      <c r="DFZ106" s="813"/>
      <c r="DGA106" s="813"/>
      <c r="DGB106" s="813"/>
      <c r="DGC106" s="813"/>
      <c r="DGD106" s="813"/>
      <c r="DGE106" s="813"/>
      <c r="DGF106" s="813"/>
      <c r="DGG106" s="813"/>
      <c r="DGH106" s="813"/>
      <c r="DGI106" s="813"/>
      <c r="DGJ106" s="813"/>
      <c r="DGK106" s="813"/>
      <c r="DGL106" s="813"/>
      <c r="DGM106" s="813"/>
      <c r="DGN106" s="813"/>
      <c r="DGO106" s="813"/>
      <c r="DGP106" s="813"/>
      <c r="DGQ106" s="813"/>
      <c r="DGR106" s="813"/>
      <c r="DGS106" s="813"/>
      <c r="DGT106" s="813"/>
      <c r="DGU106" s="813"/>
      <c r="DGV106" s="813"/>
      <c r="DGW106" s="813"/>
      <c r="DGX106" s="813"/>
      <c r="DGY106" s="813"/>
      <c r="DGZ106" s="813"/>
      <c r="DHA106" s="813"/>
      <c r="DHB106" s="813"/>
      <c r="DHC106" s="813"/>
      <c r="DHD106" s="813"/>
      <c r="DHE106" s="813"/>
      <c r="DHF106" s="813"/>
      <c r="DHG106" s="813"/>
      <c r="DHH106" s="813"/>
      <c r="DHI106" s="813"/>
      <c r="DHJ106" s="813"/>
      <c r="DHK106" s="813"/>
      <c r="DHL106" s="813"/>
      <c r="DHM106" s="813"/>
      <c r="DHN106" s="813"/>
      <c r="DHO106" s="813"/>
      <c r="DHP106" s="813"/>
      <c r="DHQ106" s="813"/>
      <c r="DHR106" s="813"/>
      <c r="DHS106" s="813"/>
      <c r="DHT106" s="813"/>
      <c r="DHU106" s="813"/>
      <c r="DHV106" s="813"/>
      <c r="DHW106" s="813"/>
      <c r="DHX106" s="813"/>
      <c r="DHY106" s="813"/>
      <c r="DHZ106" s="813"/>
      <c r="DIA106" s="813"/>
      <c r="DIB106" s="813"/>
      <c r="DIC106" s="813"/>
      <c r="DID106" s="813"/>
      <c r="DIE106" s="813"/>
      <c r="DIF106" s="813"/>
      <c r="DIG106" s="813"/>
      <c r="DIH106" s="813"/>
      <c r="DII106" s="813"/>
      <c r="DIJ106" s="813"/>
      <c r="DIK106" s="813"/>
      <c r="DIL106" s="813"/>
      <c r="DIM106" s="813"/>
      <c r="DIN106" s="813"/>
      <c r="DIO106" s="813"/>
      <c r="DIP106" s="813"/>
      <c r="DIQ106" s="813"/>
      <c r="DIR106" s="813"/>
      <c r="DIS106" s="813"/>
      <c r="DIT106" s="813"/>
      <c r="DIU106" s="813"/>
      <c r="DIV106" s="813"/>
      <c r="DIW106" s="813"/>
      <c r="DIX106" s="813"/>
      <c r="DIY106" s="813"/>
      <c r="DIZ106" s="813"/>
      <c r="DJA106" s="813"/>
      <c r="DJB106" s="813"/>
      <c r="DJC106" s="813"/>
      <c r="DJD106" s="813"/>
      <c r="DJE106" s="813"/>
      <c r="DJF106" s="813"/>
      <c r="DJG106" s="813"/>
      <c r="DJH106" s="813"/>
      <c r="DJI106" s="813"/>
      <c r="DJJ106" s="813"/>
      <c r="DJK106" s="813"/>
      <c r="DJL106" s="813"/>
      <c r="DJM106" s="813"/>
      <c r="DJN106" s="813"/>
      <c r="DJO106" s="813"/>
      <c r="DJP106" s="813"/>
      <c r="DJQ106" s="813"/>
      <c r="DJR106" s="813"/>
      <c r="DJS106" s="813"/>
      <c r="DJT106" s="813"/>
      <c r="DJU106" s="813"/>
      <c r="DJV106" s="813"/>
      <c r="DJW106" s="813"/>
      <c r="DJX106" s="813"/>
      <c r="DJY106" s="813"/>
      <c r="DJZ106" s="813"/>
      <c r="DKA106" s="813"/>
      <c r="DKB106" s="813"/>
      <c r="DKC106" s="813"/>
      <c r="DKD106" s="813"/>
      <c r="DKE106" s="813"/>
      <c r="DKF106" s="813"/>
      <c r="DKG106" s="813"/>
      <c r="DKH106" s="813"/>
      <c r="DKI106" s="813"/>
      <c r="DKJ106" s="813"/>
      <c r="DKK106" s="813"/>
      <c r="DKL106" s="813"/>
      <c r="DKM106" s="813"/>
      <c r="DKN106" s="813"/>
      <c r="DKO106" s="813"/>
      <c r="DKP106" s="813"/>
      <c r="DKQ106" s="813"/>
      <c r="DKR106" s="813"/>
      <c r="DKS106" s="813"/>
      <c r="DKT106" s="813"/>
      <c r="DKU106" s="813"/>
      <c r="DKV106" s="813"/>
      <c r="DKW106" s="813"/>
      <c r="DKX106" s="813"/>
      <c r="DKY106" s="813"/>
      <c r="DKZ106" s="813"/>
      <c r="DLA106" s="813"/>
      <c r="DLB106" s="813"/>
      <c r="DLC106" s="813"/>
      <c r="DLD106" s="813"/>
      <c r="DLE106" s="813"/>
      <c r="DLF106" s="813"/>
      <c r="DLG106" s="813"/>
      <c r="DLH106" s="813"/>
      <c r="DLI106" s="813"/>
      <c r="DLJ106" s="813"/>
      <c r="DLK106" s="813"/>
      <c r="DLL106" s="813"/>
      <c r="DLM106" s="813"/>
      <c r="DLN106" s="813"/>
      <c r="DLO106" s="813"/>
      <c r="DLP106" s="813"/>
      <c r="DLQ106" s="813"/>
      <c r="DLR106" s="813"/>
      <c r="DLS106" s="813"/>
      <c r="DLT106" s="813"/>
      <c r="DLU106" s="813"/>
      <c r="DLV106" s="813"/>
      <c r="DLW106" s="813"/>
      <c r="DLX106" s="813"/>
      <c r="DLY106" s="813"/>
      <c r="DLZ106" s="813"/>
      <c r="DMA106" s="813"/>
      <c r="DMB106" s="813"/>
      <c r="DMC106" s="813"/>
      <c r="DMD106" s="813"/>
      <c r="DME106" s="813"/>
      <c r="DMF106" s="813"/>
      <c r="DMG106" s="813"/>
      <c r="DMH106" s="813"/>
      <c r="DMI106" s="813"/>
      <c r="DMJ106" s="813"/>
      <c r="DMK106" s="813"/>
      <c r="DML106" s="813"/>
      <c r="DMM106" s="813"/>
      <c r="DMN106" s="813"/>
      <c r="DMO106" s="813"/>
      <c r="DMP106" s="813"/>
      <c r="DMQ106" s="813"/>
      <c r="DMR106" s="813"/>
      <c r="DMS106" s="813"/>
      <c r="DMT106" s="813"/>
      <c r="DMU106" s="813"/>
      <c r="DMV106" s="813"/>
      <c r="DMW106" s="813"/>
      <c r="DMX106" s="813"/>
      <c r="DMY106" s="813"/>
      <c r="DMZ106" s="813"/>
      <c r="DNA106" s="813"/>
      <c r="DNB106" s="813"/>
      <c r="DNC106" s="813"/>
      <c r="DND106" s="813"/>
      <c r="DNE106" s="813"/>
      <c r="DNF106" s="813"/>
      <c r="DNG106" s="813"/>
      <c r="DNH106" s="813"/>
      <c r="DNI106" s="813"/>
      <c r="DNJ106" s="813"/>
      <c r="DNK106" s="813"/>
      <c r="DNL106" s="813"/>
      <c r="DNM106" s="813"/>
      <c r="DNN106" s="813"/>
      <c r="DNO106" s="813"/>
      <c r="DNP106" s="813"/>
      <c r="DNQ106" s="813"/>
      <c r="DNR106" s="813"/>
      <c r="DNS106" s="813"/>
      <c r="DNT106" s="813"/>
      <c r="DNU106" s="813"/>
      <c r="DNV106" s="813"/>
      <c r="DNW106" s="813"/>
      <c r="DNX106" s="813"/>
      <c r="DNY106" s="813"/>
      <c r="DNZ106" s="813"/>
      <c r="DOA106" s="813"/>
      <c r="DOB106" s="813"/>
      <c r="DOC106" s="813"/>
      <c r="DOD106" s="813"/>
      <c r="DOE106" s="813"/>
      <c r="DOF106" s="813"/>
      <c r="DOG106" s="813"/>
      <c r="DOH106" s="813"/>
      <c r="DOI106" s="813"/>
      <c r="DOJ106" s="813"/>
      <c r="DOK106" s="813"/>
      <c r="DOL106" s="813"/>
      <c r="DOM106" s="813"/>
      <c r="DON106" s="813"/>
      <c r="DOO106" s="813"/>
      <c r="DOP106" s="813"/>
      <c r="DOQ106" s="813"/>
      <c r="DOR106" s="813"/>
      <c r="DOS106" s="813"/>
      <c r="DOT106" s="813"/>
      <c r="DOU106" s="813"/>
      <c r="DOV106" s="813"/>
      <c r="DOW106" s="813"/>
      <c r="DOX106" s="813"/>
      <c r="DOY106" s="813"/>
      <c r="DOZ106" s="813"/>
      <c r="DPA106" s="813"/>
      <c r="DPB106" s="813"/>
      <c r="DPC106" s="813"/>
      <c r="DPD106" s="813"/>
      <c r="DPE106" s="813"/>
      <c r="DPF106" s="813"/>
      <c r="DPG106" s="813"/>
      <c r="DPH106" s="813"/>
      <c r="DPI106" s="813"/>
      <c r="DPJ106" s="813"/>
      <c r="DPK106" s="813"/>
      <c r="DPL106" s="813"/>
      <c r="DPM106" s="813"/>
      <c r="DPN106" s="813"/>
      <c r="DPO106" s="813"/>
      <c r="DPP106" s="813"/>
      <c r="DPQ106" s="813"/>
      <c r="DPR106" s="813"/>
      <c r="DPS106" s="813"/>
      <c r="DPT106" s="813"/>
      <c r="DPU106" s="813"/>
      <c r="DPV106" s="813"/>
      <c r="DPW106" s="813"/>
      <c r="DPX106" s="813"/>
      <c r="DPY106" s="813"/>
      <c r="DPZ106" s="813"/>
      <c r="DQA106" s="813"/>
      <c r="DQB106" s="813"/>
      <c r="DQC106" s="813"/>
      <c r="DQD106" s="813"/>
      <c r="DQE106" s="813"/>
      <c r="DQF106" s="813"/>
      <c r="DQG106" s="813"/>
      <c r="DQH106" s="813"/>
      <c r="DQI106" s="813"/>
      <c r="DQJ106" s="813"/>
      <c r="DQK106" s="813"/>
      <c r="DQL106" s="813"/>
      <c r="DQM106" s="813"/>
      <c r="DQN106" s="813"/>
      <c r="DQO106" s="813"/>
      <c r="DQP106" s="813"/>
      <c r="DQQ106" s="813"/>
      <c r="DQR106" s="813"/>
      <c r="DQS106" s="813"/>
      <c r="DQT106" s="813"/>
      <c r="DQU106" s="813"/>
      <c r="DQV106" s="813"/>
      <c r="DQW106" s="813"/>
      <c r="DQX106" s="813"/>
      <c r="DQY106" s="813"/>
      <c r="DQZ106" s="813"/>
      <c r="DRA106" s="813"/>
      <c r="DRB106" s="813"/>
      <c r="DRC106" s="813"/>
      <c r="DRD106" s="813"/>
      <c r="DRE106" s="813"/>
      <c r="DRF106" s="813"/>
      <c r="DRG106" s="813"/>
      <c r="DRH106" s="813"/>
      <c r="DRI106" s="813"/>
      <c r="DRJ106" s="813"/>
      <c r="DRK106" s="813"/>
      <c r="DRL106" s="813"/>
      <c r="DRM106" s="813"/>
      <c r="DRN106" s="813"/>
      <c r="DRO106" s="813"/>
      <c r="DRP106" s="813"/>
      <c r="DRQ106" s="813"/>
      <c r="DRR106" s="813"/>
      <c r="DRS106" s="813"/>
      <c r="DRT106" s="813"/>
      <c r="DRU106" s="813"/>
      <c r="DRV106" s="813"/>
      <c r="DRW106" s="813"/>
      <c r="DRX106" s="813"/>
      <c r="DRY106" s="813"/>
      <c r="DRZ106" s="813"/>
      <c r="DSA106" s="813"/>
      <c r="DSB106" s="813"/>
      <c r="DSC106" s="813"/>
      <c r="DSD106" s="813"/>
      <c r="DSE106" s="813"/>
      <c r="DSF106" s="813"/>
      <c r="DSG106" s="813"/>
      <c r="DSH106" s="813"/>
      <c r="DSI106" s="813"/>
      <c r="DSJ106" s="813"/>
      <c r="DSK106" s="813"/>
      <c r="DSL106" s="813"/>
      <c r="DSM106" s="813"/>
      <c r="DSN106" s="813"/>
      <c r="DSO106" s="813"/>
      <c r="DSP106" s="813"/>
      <c r="DSQ106" s="813"/>
      <c r="DSR106" s="813"/>
      <c r="DSS106" s="813"/>
      <c r="DST106" s="813"/>
      <c r="DSU106" s="813"/>
      <c r="DSV106" s="813"/>
      <c r="DSW106" s="813"/>
      <c r="DSX106" s="813"/>
      <c r="DSY106" s="813"/>
      <c r="DSZ106" s="813"/>
      <c r="DTA106" s="813"/>
      <c r="DTB106" s="813"/>
      <c r="DTC106" s="813"/>
      <c r="DTD106" s="813"/>
      <c r="DTE106" s="813"/>
      <c r="DTF106" s="813"/>
      <c r="DTG106" s="813"/>
      <c r="DTH106" s="813"/>
      <c r="DTI106" s="813"/>
      <c r="DTJ106" s="813"/>
      <c r="DTK106" s="813"/>
      <c r="DTL106" s="813"/>
      <c r="DTM106" s="813"/>
      <c r="DTN106" s="813"/>
      <c r="DTO106" s="813"/>
      <c r="DTP106" s="813"/>
      <c r="DTQ106" s="813"/>
      <c r="DTR106" s="813"/>
      <c r="DTS106" s="813"/>
      <c r="DTT106" s="813"/>
      <c r="DTU106" s="813"/>
      <c r="DTV106" s="813"/>
      <c r="DTW106" s="813"/>
      <c r="DTX106" s="813"/>
      <c r="DTY106" s="813"/>
      <c r="DTZ106" s="813"/>
      <c r="DUA106" s="813"/>
      <c r="DUB106" s="813"/>
      <c r="DUC106" s="813"/>
      <c r="DUD106" s="813"/>
      <c r="DUE106" s="813"/>
      <c r="DUF106" s="813"/>
      <c r="DUG106" s="813"/>
      <c r="DUH106" s="813"/>
      <c r="DUI106" s="813"/>
      <c r="DUJ106" s="813"/>
      <c r="DUK106" s="813"/>
      <c r="DUL106" s="813"/>
      <c r="DUM106" s="813"/>
      <c r="DUN106" s="813"/>
      <c r="DUO106" s="813"/>
      <c r="DUP106" s="813"/>
      <c r="DUQ106" s="813"/>
      <c r="DUR106" s="813"/>
      <c r="DUS106" s="813"/>
      <c r="DUT106" s="813"/>
      <c r="DUU106" s="813"/>
      <c r="DUV106" s="813"/>
      <c r="DUW106" s="813"/>
      <c r="DUX106" s="813"/>
      <c r="DUY106" s="813"/>
      <c r="DUZ106" s="813"/>
      <c r="DVA106" s="813"/>
      <c r="DVB106" s="813"/>
      <c r="DVC106" s="813"/>
      <c r="DVD106" s="813"/>
      <c r="DVE106" s="813"/>
      <c r="DVF106" s="813"/>
      <c r="DVG106" s="813"/>
      <c r="DVH106" s="813"/>
      <c r="DVI106" s="813"/>
      <c r="DVJ106" s="813"/>
      <c r="DVK106" s="813"/>
      <c r="DVL106" s="813"/>
      <c r="DVM106" s="813"/>
      <c r="DVN106" s="813"/>
      <c r="DVO106" s="813"/>
      <c r="DVP106" s="813"/>
      <c r="DVQ106" s="813"/>
      <c r="DVR106" s="813"/>
      <c r="DVS106" s="813"/>
      <c r="DVT106" s="813"/>
      <c r="DVU106" s="813"/>
      <c r="DVV106" s="813"/>
      <c r="DVW106" s="813"/>
      <c r="DVX106" s="813"/>
      <c r="DVY106" s="813"/>
      <c r="DVZ106" s="813"/>
      <c r="DWA106" s="813"/>
      <c r="DWB106" s="813"/>
      <c r="DWC106" s="813"/>
      <c r="DWD106" s="813"/>
      <c r="DWE106" s="813"/>
      <c r="DWF106" s="813"/>
      <c r="DWG106" s="813"/>
      <c r="DWH106" s="813"/>
      <c r="DWI106" s="813"/>
      <c r="DWJ106" s="813"/>
      <c r="DWK106" s="813"/>
      <c r="DWL106" s="813"/>
      <c r="DWM106" s="813"/>
      <c r="DWN106" s="813"/>
      <c r="DWO106" s="813"/>
      <c r="DWP106" s="813"/>
      <c r="DWQ106" s="813"/>
      <c r="DWR106" s="813"/>
      <c r="DWS106" s="813"/>
      <c r="DWT106" s="813"/>
      <c r="DWU106" s="813"/>
      <c r="DWV106" s="813"/>
      <c r="DWW106" s="813"/>
      <c r="DWX106" s="813"/>
      <c r="DWY106" s="813"/>
      <c r="DWZ106" s="813"/>
      <c r="DXA106" s="813"/>
      <c r="DXB106" s="813"/>
      <c r="DXC106" s="813"/>
      <c r="DXD106" s="813"/>
      <c r="DXE106" s="813"/>
      <c r="DXF106" s="813"/>
      <c r="DXG106" s="813"/>
      <c r="DXH106" s="813"/>
      <c r="DXI106" s="813"/>
      <c r="DXJ106" s="813"/>
      <c r="DXK106" s="813"/>
      <c r="DXL106" s="813"/>
      <c r="DXM106" s="813"/>
      <c r="DXN106" s="813"/>
      <c r="DXO106" s="813"/>
      <c r="DXP106" s="813"/>
      <c r="DXQ106" s="813"/>
      <c r="DXR106" s="813"/>
      <c r="DXS106" s="813"/>
      <c r="DXT106" s="813"/>
      <c r="DXU106" s="813"/>
      <c r="DXV106" s="813"/>
      <c r="DXW106" s="813"/>
      <c r="DXX106" s="813"/>
      <c r="DXY106" s="813"/>
      <c r="DXZ106" s="813"/>
      <c r="DYA106" s="813"/>
      <c r="DYB106" s="813"/>
      <c r="DYC106" s="813"/>
      <c r="DYD106" s="813"/>
      <c r="DYE106" s="813"/>
      <c r="DYF106" s="813"/>
      <c r="DYG106" s="813"/>
      <c r="DYH106" s="813"/>
      <c r="DYI106" s="813"/>
      <c r="DYJ106" s="813"/>
      <c r="DYK106" s="813"/>
      <c r="DYL106" s="813"/>
      <c r="DYM106" s="813"/>
      <c r="DYN106" s="813"/>
      <c r="DYO106" s="813"/>
      <c r="DYP106" s="813"/>
      <c r="DYQ106" s="813"/>
      <c r="DYR106" s="813"/>
      <c r="DYS106" s="813"/>
      <c r="DYT106" s="813"/>
      <c r="DYU106" s="813"/>
      <c r="DYV106" s="813"/>
      <c r="DYW106" s="813"/>
      <c r="DYX106" s="813"/>
      <c r="DYY106" s="813"/>
      <c r="DYZ106" s="813"/>
      <c r="DZA106" s="813"/>
      <c r="DZB106" s="813"/>
      <c r="DZC106" s="813"/>
      <c r="DZD106" s="813"/>
      <c r="DZE106" s="813"/>
      <c r="DZF106" s="813"/>
      <c r="DZG106" s="813"/>
      <c r="DZH106" s="813"/>
      <c r="DZI106" s="813"/>
      <c r="DZJ106" s="813"/>
      <c r="DZK106" s="813"/>
      <c r="DZL106" s="813"/>
      <c r="DZM106" s="813"/>
      <c r="DZN106" s="813"/>
      <c r="DZO106" s="813"/>
      <c r="DZP106" s="813"/>
      <c r="DZQ106" s="813"/>
      <c r="DZR106" s="813"/>
      <c r="DZS106" s="813"/>
      <c r="DZT106" s="813"/>
      <c r="DZU106" s="813"/>
      <c r="DZV106" s="813"/>
      <c r="DZW106" s="813"/>
      <c r="DZX106" s="813"/>
      <c r="DZY106" s="813"/>
      <c r="DZZ106" s="813"/>
      <c r="EAA106" s="813"/>
      <c r="EAB106" s="813"/>
      <c r="EAC106" s="813"/>
      <c r="EAD106" s="813"/>
      <c r="EAE106" s="813"/>
      <c r="EAF106" s="813"/>
      <c r="EAG106" s="813"/>
      <c r="EAH106" s="813"/>
      <c r="EAI106" s="813"/>
      <c r="EAJ106" s="813"/>
      <c r="EAK106" s="813"/>
      <c r="EAL106" s="813"/>
      <c r="EAM106" s="813"/>
      <c r="EAN106" s="813"/>
      <c r="EAO106" s="813"/>
      <c r="EAP106" s="813"/>
      <c r="EAQ106" s="813"/>
      <c r="EAR106" s="813"/>
      <c r="EAS106" s="813"/>
      <c r="EAT106" s="813"/>
      <c r="EAU106" s="813"/>
      <c r="EAV106" s="813"/>
      <c r="EAW106" s="813"/>
      <c r="EAX106" s="813"/>
      <c r="EAY106" s="813"/>
      <c r="EAZ106" s="813"/>
      <c r="EBA106" s="813"/>
      <c r="EBB106" s="813"/>
      <c r="EBC106" s="813"/>
      <c r="EBD106" s="813"/>
      <c r="EBE106" s="813"/>
      <c r="EBF106" s="813"/>
      <c r="EBG106" s="813"/>
      <c r="EBH106" s="813"/>
      <c r="EBI106" s="813"/>
      <c r="EBJ106" s="813"/>
      <c r="EBK106" s="813"/>
      <c r="EBL106" s="813"/>
      <c r="EBM106" s="813"/>
      <c r="EBN106" s="813"/>
      <c r="EBO106" s="813"/>
      <c r="EBP106" s="813"/>
      <c r="EBQ106" s="813"/>
      <c r="EBR106" s="813"/>
      <c r="EBS106" s="813"/>
      <c r="EBT106" s="813"/>
      <c r="EBU106" s="813"/>
      <c r="EBV106" s="813"/>
      <c r="EBW106" s="813"/>
      <c r="EBX106" s="813"/>
      <c r="EBY106" s="813"/>
      <c r="EBZ106" s="813"/>
      <c r="ECA106" s="813"/>
      <c r="ECB106" s="813"/>
      <c r="ECC106" s="813"/>
      <c r="ECD106" s="813"/>
      <c r="ECE106" s="813"/>
      <c r="ECF106" s="813"/>
      <c r="ECG106" s="813"/>
      <c r="ECH106" s="813"/>
      <c r="ECI106" s="813"/>
      <c r="ECJ106" s="813"/>
      <c r="ECK106" s="813"/>
      <c r="ECL106" s="813"/>
      <c r="ECM106" s="813"/>
      <c r="ECN106" s="813"/>
      <c r="ECO106" s="813"/>
      <c r="ECP106" s="813"/>
      <c r="ECQ106" s="813"/>
      <c r="ECR106" s="813"/>
      <c r="ECS106" s="813"/>
      <c r="ECT106" s="813"/>
      <c r="ECU106" s="813"/>
      <c r="ECV106" s="813"/>
      <c r="ECW106" s="813"/>
      <c r="ECX106" s="813"/>
      <c r="ECY106" s="813"/>
      <c r="ECZ106" s="813"/>
      <c r="EDA106" s="813"/>
      <c r="EDB106" s="813"/>
      <c r="EDC106" s="813"/>
      <c r="EDD106" s="813"/>
      <c r="EDE106" s="813"/>
      <c r="EDF106" s="813"/>
      <c r="EDG106" s="813"/>
      <c r="EDH106" s="813"/>
      <c r="EDI106" s="813"/>
      <c r="EDJ106" s="813"/>
      <c r="EDK106" s="813"/>
      <c r="EDL106" s="813"/>
      <c r="EDM106" s="813"/>
      <c r="EDN106" s="813"/>
      <c r="EDO106" s="813"/>
      <c r="EDP106" s="813"/>
      <c r="EDQ106" s="813"/>
      <c r="EDR106" s="813"/>
      <c r="EDS106" s="813"/>
      <c r="EDT106" s="813"/>
      <c r="EDU106" s="813"/>
      <c r="EDV106" s="813"/>
      <c r="EDW106" s="813"/>
      <c r="EDX106" s="813"/>
      <c r="EDY106" s="813"/>
      <c r="EDZ106" s="813"/>
      <c r="EEA106" s="813"/>
      <c r="EEB106" s="813"/>
      <c r="EEC106" s="813"/>
      <c r="EED106" s="813"/>
      <c r="EEE106" s="813"/>
      <c r="EEF106" s="813"/>
      <c r="EEG106" s="813"/>
      <c r="EEH106" s="813"/>
      <c r="EEI106" s="813"/>
      <c r="EEJ106" s="813"/>
      <c r="EEK106" s="813"/>
      <c r="EEL106" s="813"/>
      <c r="EEM106" s="813"/>
      <c r="EEN106" s="813"/>
      <c r="EEO106" s="813"/>
      <c r="EEP106" s="813"/>
      <c r="EEQ106" s="813"/>
      <c r="EER106" s="813"/>
      <c r="EES106" s="813"/>
      <c r="EET106" s="813"/>
      <c r="EEU106" s="813"/>
      <c r="EEV106" s="813"/>
      <c r="EEW106" s="813"/>
      <c r="EEX106" s="813"/>
      <c r="EEY106" s="813"/>
      <c r="EEZ106" s="813"/>
      <c r="EFA106" s="813"/>
      <c r="EFB106" s="813"/>
      <c r="EFC106" s="813"/>
      <c r="EFD106" s="813"/>
      <c r="EFE106" s="813"/>
      <c r="EFF106" s="813"/>
      <c r="EFG106" s="813"/>
      <c r="EFH106" s="813"/>
      <c r="EFI106" s="813"/>
      <c r="EFJ106" s="813"/>
      <c r="EFK106" s="813"/>
      <c r="EFL106" s="813"/>
      <c r="EFM106" s="813"/>
      <c r="EFN106" s="813"/>
      <c r="EFO106" s="813"/>
      <c r="EFP106" s="813"/>
      <c r="EFQ106" s="813"/>
      <c r="EFR106" s="813"/>
      <c r="EFS106" s="813"/>
      <c r="EFT106" s="813"/>
      <c r="EFU106" s="813"/>
      <c r="EFV106" s="813"/>
      <c r="EFW106" s="813"/>
      <c r="EFX106" s="813"/>
      <c r="EFY106" s="813"/>
      <c r="EFZ106" s="813"/>
      <c r="EGA106" s="813"/>
      <c r="EGB106" s="813"/>
      <c r="EGC106" s="813"/>
      <c r="EGD106" s="813"/>
      <c r="EGE106" s="813"/>
      <c r="EGF106" s="813"/>
      <c r="EGG106" s="813"/>
      <c r="EGH106" s="813"/>
      <c r="EGI106" s="813"/>
      <c r="EGJ106" s="813"/>
      <c r="EGK106" s="813"/>
      <c r="EGL106" s="813"/>
      <c r="EGM106" s="813"/>
      <c r="EGN106" s="813"/>
      <c r="EGO106" s="813"/>
      <c r="EGP106" s="813"/>
      <c r="EGQ106" s="813"/>
      <c r="EGR106" s="813"/>
      <c r="EGS106" s="813"/>
      <c r="EGT106" s="813"/>
      <c r="EGU106" s="813"/>
      <c r="EGV106" s="813"/>
      <c r="EGW106" s="813"/>
      <c r="EGX106" s="813"/>
      <c r="EGY106" s="813"/>
      <c r="EGZ106" s="813"/>
      <c r="EHA106" s="813"/>
      <c r="EHB106" s="813"/>
      <c r="EHC106" s="813"/>
      <c r="EHD106" s="813"/>
      <c r="EHE106" s="813"/>
      <c r="EHF106" s="813"/>
      <c r="EHG106" s="813"/>
      <c r="EHH106" s="813"/>
      <c r="EHI106" s="813"/>
      <c r="EHJ106" s="813"/>
      <c r="EHK106" s="813"/>
      <c r="EHL106" s="813"/>
      <c r="EHM106" s="813"/>
      <c r="EHN106" s="813"/>
      <c r="EHO106" s="813"/>
      <c r="EHP106" s="813"/>
      <c r="EHQ106" s="813"/>
      <c r="EHR106" s="813"/>
      <c r="EHS106" s="813"/>
      <c r="EHT106" s="813"/>
      <c r="EHU106" s="813"/>
      <c r="EHV106" s="813"/>
      <c r="EHW106" s="813"/>
      <c r="EHX106" s="813"/>
      <c r="EHY106" s="813"/>
      <c r="EHZ106" s="813"/>
      <c r="EIA106" s="813"/>
      <c r="EIB106" s="813"/>
      <c r="EIC106" s="813"/>
      <c r="EID106" s="813"/>
      <c r="EIE106" s="813"/>
      <c r="EIF106" s="813"/>
      <c r="EIG106" s="813"/>
      <c r="EIH106" s="813"/>
      <c r="EII106" s="813"/>
      <c r="EIJ106" s="813"/>
      <c r="EIK106" s="813"/>
      <c r="EIL106" s="813"/>
      <c r="EIM106" s="813"/>
      <c r="EIN106" s="813"/>
      <c r="EIO106" s="813"/>
      <c r="EIP106" s="813"/>
      <c r="EIQ106" s="813"/>
      <c r="EIR106" s="813"/>
      <c r="EIS106" s="813"/>
      <c r="EIT106" s="813"/>
      <c r="EIU106" s="813"/>
      <c r="EIV106" s="813"/>
      <c r="EIW106" s="813"/>
      <c r="EIX106" s="813"/>
      <c r="EIY106" s="813"/>
      <c r="EIZ106" s="813"/>
      <c r="EJA106" s="813"/>
      <c r="EJB106" s="813"/>
      <c r="EJC106" s="813"/>
      <c r="EJD106" s="813"/>
      <c r="EJE106" s="813"/>
      <c r="EJF106" s="813"/>
      <c r="EJG106" s="813"/>
      <c r="EJH106" s="813"/>
      <c r="EJI106" s="813"/>
      <c r="EJJ106" s="813"/>
      <c r="EJK106" s="813"/>
      <c r="EJL106" s="813"/>
      <c r="EJM106" s="813"/>
      <c r="EJN106" s="813"/>
      <c r="EJO106" s="813"/>
      <c r="EJP106" s="813"/>
      <c r="EJQ106" s="813"/>
      <c r="EJR106" s="813"/>
      <c r="EJS106" s="813"/>
      <c r="EJT106" s="813"/>
      <c r="EJU106" s="813"/>
      <c r="EJV106" s="813"/>
      <c r="EJW106" s="813"/>
      <c r="EJX106" s="813"/>
      <c r="EJY106" s="813"/>
      <c r="EJZ106" s="813"/>
      <c r="EKA106" s="813"/>
      <c r="EKB106" s="813"/>
      <c r="EKC106" s="813"/>
      <c r="EKD106" s="813"/>
      <c r="EKE106" s="813"/>
      <c r="EKF106" s="813"/>
      <c r="EKG106" s="813"/>
      <c r="EKH106" s="813"/>
      <c r="EKI106" s="813"/>
      <c r="EKJ106" s="813"/>
      <c r="EKK106" s="813"/>
      <c r="EKL106" s="813"/>
      <c r="EKM106" s="813"/>
      <c r="EKN106" s="813"/>
      <c r="EKO106" s="813"/>
      <c r="EKP106" s="813"/>
      <c r="EKQ106" s="813"/>
      <c r="EKR106" s="813"/>
      <c r="EKS106" s="813"/>
      <c r="EKT106" s="813"/>
      <c r="EKU106" s="813"/>
      <c r="EKV106" s="813"/>
      <c r="EKW106" s="813"/>
      <c r="EKX106" s="813"/>
      <c r="EKY106" s="813"/>
      <c r="EKZ106" s="813"/>
      <c r="ELA106" s="813"/>
      <c r="ELB106" s="813"/>
      <c r="ELC106" s="813"/>
      <c r="ELD106" s="813"/>
      <c r="ELE106" s="813"/>
      <c r="ELF106" s="813"/>
      <c r="ELG106" s="813"/>
      <c r="ELH106" s="813"/>
      <c r="ELI106" s="813"/>
      <c r="ELJ106" s="813"/>
      <c r="ELK106" s="813"/>
      <c r="ELL106" s="813"/>
      <c r="ELM106" s="813"/>
      <c r="ELN106" s="813"/>
      <c r="ELO106" s="813"/>
      <c r="ELP106" s="813"/>
      <c r="ELQ106" s="813"/>
      <c r="ELR106" s="813"/>
      <c r="ELS106" s="813"/>
      <c r="ELT106" s="813"/>
      <c r="ELU106" s="813"/>
      <c r="ELV106" s="813"/>
      <c r="ELW106" s="813"/>
      <c r="ELX106" s="813"/>
      <c r="ELY106" s="813"/>
      <c r="ELZ106" s="813"/>
      <c r="EMA106" s="813"/>
      <c r="EMB106" s="813"/>
      <c r="EMC106" s="813"/>
      <c r="EMD106" s="813"/>
      <c r="EME106" s="813"/>
      <c r="EMF106" s="813"/>
      <c r="EMG106" s="813"/>
      <c r="EMH106" s="813"/>
      <c r="EMI106" s="813"/>
      <c r="EMJ106" s="813"/>
      <c r="EMK106" s="813"/>
      <c r="EML106" s="813"/>
      <c r="EMM106" s="813"/>
      <c r="EMN106" s="813"/>
      <c r="EMO106" s="813"/>
      <c r="EMP106" s="813"/>
      <c r="EMQ106" s="813"/>
      <c r="EMR106" s="813"/>
      <c r="EMS106" s="813"/>
      <c r="EMT106" s="813"/>
      <c r="EMU106" s="813"/>
      <c r="EMV106" s="813"/>
      <c r="EMW106" s="813"/>
      <c r="EMX106" s="813"/>
      <c r="EMY106" s="813"/>
      <c r="EMZ106" s="813"/>
      <c r="ENA106" s="813"/>
      <c r="ENB106" s="813"/>
      <c r="ENC106" s="813"/>
      <c r="END106" s="813"/>
      <c r="ENE106" s="813"/>
      <c r="ENF106" s="813"/>
      <c r="ENG106" s="813"/>
      <c r="ENH106" s="813"/>
      <c r="ENI106" s="813"/>
      <c r="ENJ106" s="813"/>
      <c r="ENK106" s="813"/>
      <c r="ENL106" s="813"/>
      <c r="ENM106" s="813"/>
      <c r="ENN106" s="813"/>
      <c r="ENO106" s="813"/>
      <c r="ENP106" s="813"/>
      <c r="ENQ106" s="813"/>
      <c r="ENR106" s="813"/>
      <c r="ENS106" s="813"/>
      <c r="ENT106" s="813"/>
      <c r="ENU106" s="813"/>
      <c r="ENV106" s="813"/>
      <c r="ENW106" s="813"/>
      <c r="ENX106" s="813"/>
      <c r="ENY106" s="813"/>
      <c r="ENZ106" s="813"/>
      <c r="EOA106" s="813"/>
      <c r="EOB106" s="813"/>
      <c r="EOC106" s="813"/>
      <c r="EOD106" s="813"/>
      <c r="EOE106" s="813"/>
      <c r="EOF106" s="813"/>
      <c r="EOG106" s="813"/>
      <c r="EOH106" s="813"/>
      <c r="EOI106" s="813"/>
      <c r="EOJ106" s="813"/>
      <c r="EOK106" s="813"/>
      <c r="EOL106" s="813"/>
      <c r="EOM106" s="813"/>
      <c r="EON106" s="813"/>
      <c r="EOO106" s="813"/>
      <c r="EOP106" s="813"/>
      <c r="EOQ106" s="813"/>
      <c r="EOR106" s="813"/>
      <c r="EOS106" s="813"/>
      <c r="EOT106" s="813"/>
      <c r="EOU106" s="813"/>
      <c r="EOV106" s="813"/>
      <c r="EOW106" s="813"/>
      <c r="EOX106" s="813"/>
      <c r="EOY106" s="813"/>
      <c r="EOZ106" s="813"/>
      <c r="EPA106" s="813"/>
      <c r="EPB106" s="813"/>
      <c r="EPC106" s="813"/>
      <c r="EPD106" s="813"/>
      <c r="EPE106" s="813"/>
      <c r="EPF106" s="813"/>
      <c r="EPG106" s="813"/>
      <c r="EPH106" s="813"/>
      <c r="EPI106" s="813"/>
      <c r="EPJ106" s="813"/>
      <c r="EPK106" s="813"/>
      <c r="EPL106" s="813"/>
      <c r="EPM106" s="813"/>
      <c r="EPN106" s="813"/>
      <c r="EPO106" s="813"/>
      <c r="EPP106" s="813"/>
      <c r="EPQ106" s="813"/>
      <c r="EPR106" s="813"/>
      <c r="EPS106" s="813"/>
      <c r="EPT106" s="813"/>
      <c r="EPU106" s="813"/>
      <c r="EPV106" s="813"/>
      <c r="EPW106" s="813"/>
      <c r="EPX106" s="813"/>
      <c r="EPY106" s="813"/>
      <c r="EPZ106" s="813"/>
      <c r="EQA106" s="813"/>
      <c r="EQB106" s="813"/>
      <c r="EQC106" s="813"/>
      <c r="EQD106" s="813"/>
      <c r="EQE106" s="813"/>
      <c r="EQF106" s="813"/>
      <c r="EQG106" s="813"/>
      <c r="EQH106" s="813"/>
      <c r="EQI106" s="813"/>
      <c r="EQJ106" s="813"/>
      <c r="EQK106" s="813"/>
      <c r="EQL106" s="813"/>
      <c r="EQM106" s="813"/>
      <c r="EQN106" s="813"/>
      <c r="EQO106" s="813"/>
      <c r="EQP106" s="813"/>
      <c r="EQQ106" s="813"/>
      <c r="EQR106" s="813"/>
      <c r="EQS106" s="813"/>
      <c r="EQT106" s="813"/>
      <c r="EQU106" s="813"/>
      <c r="EQV106" s="813"/>
      <c r="EQW106" s="813"/>
      <c r="EQX106" s="813"/>
      <c r="EQY106" s="813"/>
      <c r="EQZ106" s="813"/>
      <c r="ERA106" s="813"/>
      <c r="ERB106" s="813"/>
      <c r="ERC106" s="813"/>
      <c r="ERD106" s="813"/>
      <c r="ERE106" s="813"/>
      <c r="ERF106" s="813"/>
      <c r="ERG106" s="813"/>
      <c r="ERH106" s="813"/>
      <c r="ERI106" s="813"/>
      <c r="ERJ106" s="813"/>
      <c r="ERK106" s="813"/>
      <c r="ERL106" s="813"/>
      <c r="ERM106" s="813"/>
      <c r="ERN106" s="813"/>
      <c r="ERO106" s="813"/>
      <c r="ERP106" s="813"/>
      <c r="ERQ106" s="813"/>
      <c r="ERR106" s="813"/>
      <c r="ERS106" s="813"/>
      <c r="ERT106" s="813"/>
      <c r="ERU106" s="813"/>
      <c r="ERV106" s="813"/>
      <c r="ERW106" s="813"/>
      <c r="ERX106" s="813"/>
      <c r="ERY106" s="813"/>
      <c r="ERZ106" s="813"/>
      <c r="ESA106" s="813"/>
      <c r="ESB106" s="813"/>
      <c r="ESC106" s="813"/>
      <c r="ESD106" s="813"/>
      <c r="ESE106" s="813"/>
      <c r="ESF106" s="813"/>
      <c r="ESG106" s="813"/>
      <c r="ESH106" s="813"/>
      <c r="ESI106" s="813"/>
      <c r="ESJ106" s="813"/>
      <c r="ESK106" s="813"/>
      <c r="ESL106" s="813"/>
      <c r="ESM106" s="813"/>
      <c r="ESN106" s="813"/>
      <c r="ESO106" s="813"/>
      <c r="ESP106" s="813"/>
      <c r="ESQ106" s="813"/>
      <c r="ESR106" s="813"/>
      <c r="ESS106" s="813"/>
      <c r="EST106" s="813"/>
      <c r="ESU106" s="813"/>
      <c r="ESV106" s="813"/>
      <c r="ESW106" s="813"/>
      <c r="ESX106" s="813"/>
      <c r="ESY106" s="813"/>
      <c r="ESZ106" s="813"/>
      <c r="ETA106" s="813"/>
      <c r="ETB106" s="813"/>
      <c r="ETC106" s="813"/>
      <c r="ETD106" s="813"/>
      <c r="ETE106" s="813"/>
      <c r="ETF106" s="813"/>
      <c r="ETG106" s="813"/>
      <c r="ETH106" s="813"/>
      <c r="ETI106" s="813"/>
      <c r="ETJ106" s="813"/>
      <c r="ETK106" s="813"/>
      <c r="ETL106" s="813"/>
      <c r="ETM106" s="813"/>
      <c r="ETN106" s="813"/>
      <c r="ETO106" s="813"/>
      <c r="ETP106" s="813"/>
      <c r="ETQ106" s="813"/>
      <c r="ETR106" s="813"/>
      <c r="ETS106" s="813"/>
      <c r="ETT106" s="813"/>
      <c r="ETU106" s="813"/>
      <c r="ETV106" s="813"/>
      <c r="ETW106" s="813"/>
      <c r="ETX106" s="813"/>
      <c r="ETY106" s="813"/>
      <c r="ETZ106" s="813"/>
      <c r="EUA106" s="813"/>
      <c r="EUB106" s="813"/>
      <c r="EUC106" s="813"/>
      <c r="EUD106" s="813"/>
      <c r="EUE106" s="813"/>
      <c r="EUF106" s="813"/>
      <c r="EUG106" s="813"/>
      <c r="EUH106" s="813"/>
      <c r="EUI106" s="813"/>
      <c r="EUJ106" s="813"/>
      <c r="EUK106" s="813"/>
      <c r="EUL106" s="813"/>
      <c r="EUM106" s="813"/>
      <c r="EUN106" s="813"/>
      <c r="EUO106" s="813"/>
      <c r="EUP106" s="813"/>
      <c r="EUQ106" s="813"/>
      <c r="EUR106" s="813"/>
      <c r="EUS106" s="813"/>
      <c r="EUT106" s="813"/>
      <c r="EUU106" s="813"/>
      <c r="EUV106" s="813"/>
      <c r="EUW106" s="813"/>
      <c r="EUX106" s="813"/>
      <c r="EUY106" s="813"/>
      <c r="EUZ106" s="813"/>
      <c r="EVA106" s="813"/>
      <c r="EVB106" s="813"/>
      <c r="EVC106" s="813"/>
      <c r="EVD106" s="813"/>
      <c r="EVE106" s="813"/>
      <c r="EVF106" s="813"/>
      <c r="EVG106" s="813"/>
      <c r="EVH106" s="813"/>
      <c r="EVI106" s="813"/>
      <c r="EVJ106" s="813"/>
      <c r="EVK106" s="813"/>
      <c r="EVL106" s="813"/>
      <c r="EVM106" s="813"/>
      <c r="EVN106" s="813"/>
      <c r="EVO106" s="813"/>
      <c r="EVP106" s="813"/>
      <c r="EVQ106" s="813"/>
      <c r="EVR106" s="813"/>
      <c r="EVS106" s="813"/>
      <c r="EVT106" s="813"/>
      <c r="EVU106" s="813"/>
      <c r="EVV106" s="813"/>
      <c r="EVW106" s="813"/>
      <c r="EVX106" s="813"/>
      <c r="EVY106" s="813"/>
      <c r="EVZ106" s="813"/>
      <c r="EWA106" s="813"/>
      <c r="EWB106" s="813"/>
      <c r="EWC106" s="813"/>
      <c r="EWD106" s="813"/>
      <c r="EWE106" s="813"/>
      <c r="EWF106" s="813"/>
      <c r="EWG106" s="813"/>
      <c r="EWH106" s="813"/>
      <c r="EWI106" s="813"/>
      <c r="EWJ106" s="813"/>
      <c r="EWK106" s="813"/>
      <c r="EWL106" s="813"/>
      <c r="EWM106" s="813"/>
      <c r="EWN106" s="813"/>
      <c r="EWO106" s="813"/>
      <c r="EWP106" s="813"/>
      <c r="EWQ106" s="813"/>
      <c r="EWR106" s="813"/>
      <c r="EWS106" s="813"/>
      <c r="EWT106" s="813"/>
      <c r="EWU106" s="813"/>
      <c r="EWV106" s="813"/>
      <c r="EWW106" s="813"/>
      <c r="EWX106" s="813"/>
      <c r="EWY106" s="813"/>
      <c r="EWZ106" s="813"/>
      <c r="EXA106" s="813"/>
      <c r="EXB106" s="813"/>
      <c r="EXC106" s="813"/>
      <c r="EXD106" s="813"/>
      <c r="EXE106" s="813"/>
      <c r="EXF106" s="813"/>
      <c r="EXG106" s="813"/>
      <c r="EXH106" s="813"/>
      <c r="EXI106" s="813"/>
      <c r="EXJ106" s="813"/>
      <c r="EXK106" s="813"/>
      <c r="EXL106" s="813"/>
      <c r="EXM106" s="813"/>
      <c r="EXN106" s="813"/>
      <c r="EXO106" s="813"/>
      <c r="EXP106" s="813"/>
      <c r="EXQ106" s="813"/>
      <c r="EXR106" s="813"/>
      <c r="EXS106" s="813"/>
      <c r="EXT106" s="813"/>
      <c r="EXU106" s="813"/>
      <c r="EXV106" s="813"/>
      <c r="EXW106" s="813"/>
      <c r="EXX106" s="813"/>
      <c r="EXY106" s="813"/>
      <c r="EXZ106" s="813"/>
      <c r="EYA106" s="813"/>
      <c r="EYB106" s="813"/>
      <c r="EYC106" s="813"/>
      <c r="EYD106" s="813"/>
      <c r="EYE106" s="813"/>
      <c r="EYF106" s="813"/>
      <c r="EYG106" s="813"/>
      <c r="EYH106" s="813"/>
      <c r="EYI106" s="813"/>
      <c r="EYJ106" s="813"/>
      <c r="EYK106" s="813"/>
      <c r="EYL106" s="813"/>
      <c r="EYM106" s="813"/>
      <c r="EYN106" s="813"/>
      <c r="EYO106" s="813"/>
      <c r="EYP106" s="813"/>
      <c r="EYQ106" s="813"/>
      <c r="EYR106" s="813"/>
      <c r="EYS106" s="813"/>
      <c r="EYT106" s="813"/>
      <c r="EYU106" s="813"/>
      <c r="EYV106" s="813"/>
      <c r="EYW106" s="813"/>
      <c r="EYX106" s="813"/>
      <c r="EYY106" s="813"/>
      <c r="EYZ106" s="813"/>
      <c r="EZA106" s="813"/>
      <c r="EZB106" s="813"/>
      <c r="EZC106" s="813"/>
      <c r="EZD106" s="813"/>
      <c r="EZE106" s="813"/>
      <c r="EZF106" s="813"/>
      <c r="EZG106" s="813"/>
      <c r="EZH106" s="813"/>
      <c r="EZI106" s="813"/>
      <c r="EZJ106" s="813"/>
      <c r="EZK106" s="813"/>
      <c r="EZL106" s="813"/>
      <c r="EZM106" s="813"/>
      <c r="EZN106" s="813"/>
      <c r="EZO106" s="813"/>
      <c r="EZP106" s="813"/>
      <c r="EZQ106" s="813"/>
      <c r="EZR106" s="813"/>
      <c r="EZS106" s="813"/>
      <c r="EZT106" s="813"/>
      <c r="EZU106" s="813"/>
      <c r="EZV106" s="813"/>
      <c r="EZW106" s="813"/>
      <c r="EZX106" s="813"/>
      <c r="EZY106" s="813"/>
      <c r="EZZ106" s="813"/>
      <c r="FAA106" s="813"/>
      <c r="FAB106" s="813"/>
      <c r="FAC106" s="813"/>
      <c r="FAD106" s="813"/>
      <c r="FAE106" s="813"/>
      <c r="FAF106" s="813"/>
      <c r="FAG106" s="813"/>
      <c r="FAH106" s="813"/>
      <c r="FAI106" s="813"/>
      <c r="FAJ106" s="813"/>
      <c r="FAK106" s="813"/>
      <c r="FAL106" s="813"/>
      <c r="FAM106" s="813"/>
      <c r="FAN106" s="813"/>
      <c r="FAO106" s="813"/>
      <c r="FAP106" s="813"/>
      <c r="FAQ106" s="813"/>
      <c r="FAR106" s="813"/>
      <c r="FAS106" s="813"/>
      <c r="FAT106" s="813"/>
      <c r="FAU106" s="813"/>
      <c r="FAV106" s="813"/>
      <c r="FAW106" s="813"/>
      <c r="FAX106" s="813"/>
      <c r="FAY106" s="813"/>
      <c r="FAZ106" s="813"/>
      <c r="FBA106" s="813"/>
      <c r="FBB106" s="813"/>
      <c r="FBC106" s="813"/>
      <c r="FBD106" s="813"/>
      <c r="FBE106" s="813"/>
      <c r="FBF106" s="813"/>
      <c r="FBG106" s="813"/>
      <c r="FBH106" s="813"/>
      <c r="FBI106" s="813"/>
      <c r="FBJ106" s="813"/>
      <c r="FBK106" s="813"/>
      <c r="FBL106" s="813"/>
      <c r="FBM106" s="813"/>
      <c r="FBN106" s="813"/>
      <c r="FBO106" s="813"/>
      <c r="FBP106" s="813"/>
      <c r="FBQ106" s="813"/>
      <c r="FBR106" s="813"/>
      <c r="FBS106" s="813"/>
      <c r="FBT106" s="813"/>
      <c r="FBU106" s="813"/>
      <c r="FBV106" s="813"/>
      <c r="FBW106" s="813"/>
      <c r="FBX106" s="813"/>
      <c r="FBY106" s="813"/>
      <c r="FBZ106" s="813"/>
      <c r="FCA106" s="813"/>
      <c r="FCB106" s="813"/>
      <c r="FCC106" s="813"/>
      <c r="FCD106" s="813"/>
      <c r="FCE106" s="813"/>
      <c r="FCF106" s="813"/>
      <c r="FCG106" s="813"/>
      <c r="FCH106" s="813"/>
      <c r="FCI106" s="813"/>
      <c r="FCJ106" s="813"/>
      <c r="FCK106" s="813"/>
      <c r="FCL106" s="813"/>
      <c r="FCM106" s="813"/>
      <c r="FCN106" s="813"/>
      <c r="FCO106" s="813"/>
      <c r="FCP106" s="813"/>
      <c r="FCQ106" s="813"/>
      <c r="FCR106" s="813"/>
      <c r="FCS106" s="813"/>
      <c r="FCT106" s="813"/>
      <c r="FCU106" s="813"/>
      <c r="FCV106" s="813"/>
      <c r="FCW106" s="813"/>
      <c r="FCX106" s="813"/>
      <c r="FCY106" s="813"/>
      <c r="FCZ106" s="813"/>
      <c r="FDA106" s="813"/>
      <c r="FDB106" s="813"/>
      <c r="FDC106" s="813"/>
      <c r="FDD106" s="813"/>
      <c r="FDE106" s="813"/>
      <c r="FDF106" s="813"/>
      <c r="FDG106" s="813"/>
      <c r="FDH106" s="813"/>
      <c r="FDI106" s="813"/>
      <c r="FDJ106" s="813"/>
      <c r="FDK106" s="813"/>
      <c r="FDL106" s="813"/>
      <c r="FDM106" s="813"/>
      <c r="FDN106" s="813"/>
      <c r="FDO106" s="813"/>
      <c r="FDP106" s="813"/>
      <c r="FDQ106" s="813"/>
      <c r="FDR106" s="813"/>
      <c r="FDS106" s="813"/>
      <c r="FDT106" s="813"/>
      <c r="FDU106" s="813"/>
      <c r="FDV106" s="813"/>
      <c r="FDW106" s="813"/>
      <c r="FDX106" s="813"/>
      <c r="FDY106" s="813"/>
      <c r="FDZ106" s="813"/>
      <c r="FEA106" s="813"/>
      <c r="FEB106" s="813"/>
      <c r="FEC106" s="813"/>
      <c r="FED106" s="813"/>
      <c r="FEE106" s="813"/>
      <c r="FEF106" s="813"/>
      <c r="FEG106" s="813"/>
      <c r="FEH106" s="813"/>
      <c r="FEI106" s="813"/>
      <c r="FEJ106" s="813"/>
      <c r="FEK106" s="813"/>
      <c r="FEL106" s="813"/>
      <c r="FEM106" s="813"/>
      <c r="FEN106" s="813"/>
      <c r="FEO106" s="813"/>
      <c r="FEP106" s="813"/>
      <c r="FEQ106" s="813"/>
      <c r="FER106" s="813"/>
      <c r="FES106" s="813"/>
      <c r="FET106" s="813"/>
      <c r="FEU106" s="813"/>
      <c r="FEV106" s="813"/>
      <c r="FEW106" s="813"/>
      <c r="FEX106" s="813"/>
      <c r="FEY106" s="813"/>
      <c r="FEZ106" s="813"/>
      <c r="FFA106" s="813"/>
      <c r="FFB106" s="813"/>
      <c r="FFC106" s="813"/>
      <c r="FFD106" s="813"/>
      <c r="FFE106" s="813"/>
      <c r="FFF106" s="813"/>
      <c r="FFG106" s="813"/>
      <c r="FFH106" s="813"/>
      <c r="FFI106" s="813"/>
      <c r="FFJ106" s="813"/>
      <c r="FFK106" s="813"/>
      <c r="FFL106" s="813"/>
      <c r="FFM106" s="813"/>
      <c r="FFN106" s="813"/>
      <c r="FFO106" s="813"/>
      <c r="FFP106" s="813"/>
      <c r="FFQ106" s="813"/>
      <c r="FFR106" s="813"/>
      <c r="FFS106" s="813"/>
      <c r="FFT106" s="813"/>
      <c r="FFU106" s="813"/>
      <c r="FFV106" s="813"/>
      <c r="FFW106" s="813"/>
      <c r="FFX106" s="813"/>
      <c r="FFY106" s="813"/>
      <c r="FFZ106" s="813"/>
      <c r="FGA106" s="813"/>
      <c r="FGB106" s="813"/>
      <c r="FGC106" s="813"/>
      <c r="FGD106" s="813"/>
      <c r="FGE106" s="813"/>
      <c r="FGF106" s="813"/>
      <c r="FGG106" s="813"/>
      <c r="FGH106" s="813"/>
      <c r="FGI106" s="813"/>
      <c r="FGJ106" s="813"/>
      <c r="FGK106" s="813"/>
      <c r="FGL106" s="813"/>
      <c r="FGM106" s="813"/>
      <c r="FGN106" s="813"/>
      <c r="FGO106" s="813"/>
      <c r="FGP106" s="813"/>
      <c r="FGQ106" s="813"/>
      <c r="FGR106" s="813"/>
      <c r="FGS106" s="813"/>
      <c r="FGT106" s="813"/>
      <c r="FGU106" s="813"/>
      <c r="FGV106" s="813"/>
      <c r="FGW106" s="813"/>
      <c r="FGX106" s="813"/>
      <c r="FGY106" s="813"/>
      <c r="FGZ106" s="813"/>
      <c r="FHA106" s="813"/>
      <c r="FHB106" s="813"/>
      <c r="FHC106" s="813"/>
      <c r="FHD106" s="813"/>
      <c r="FHE106" s="813"/>
      <c r="FHF106" s="813"/>
      <c r="FHG106" s="813"/>
      <c r="FHH106" s="813"/>
      <c r="FHI106" s="813"/>
      <c r="FHJ106" s="813"/>
      <c r="FHK106" s="813"/>
      <c r="FHL106" s="813"/>
      <c r="FHM106" s="813"/>
      <c r="FHN106" s="813"/>
      <c r="FHO106" s="813"/>
      <c r="FHP106" s="813"/>
      <c r="FHQ106" s="813"/>
      <c r="FHR106" s="813"/>
      <c r="FHS106" s="813"/>
      <c r="FHT106" s="813"/>
      <c r="FHU106" s="813"/>
      <c r="FHV106" s="813"/>
      <c r="FHW106" s="813"/>
      <c r="FHX106" s="813"/>
      <c r="FHY106" s="813"/>
      <c r="FHZ106" s="813"/>
      <c r="FIA106" s="813"/>
      <c r="FIB106" s="813"/>
      <c r="FIC106" s="813"/>
      <c r="FID106" s="813"/>
      <c r="FIE106" s="813"/>
      <c r="FIF106" s="813"/>
      <c r="FIG106" s="813"/>
      <c r="FIH106" s="813"/>
      <c r="FII106" s="813"/>
      <c r="FIJ106" s="813"/>
      <c r="FIK106" s="813"/>
      <c r="FIL106" s="813"/>
      <c r="FIM106" s="813"/>
      <c r="FIN106" s="813"/>
      <c r="FIO106" s="813"/>
      <c r="FIP106" s="813"/>
      <c r="FIQ106" s="813"/>
      <c r="FIR106" s="813"/>
      <c r="FIS106" s="813"/>
      <c r="FIT106" s="813"/>
      <c r="FIU106" s="813"/>
      <c r="FIV106" s="813"/>
      <c r="FIW106" s="813"/>
      <c r="FIX106" s="813"/>
      <c r="FIY106" s="813"/>
      <c r="FIZ106" s="813"/>
      <c r="FJA106" s="813"/>
      <c r="FJB106" s="813"/>
      <c r="FJC106" s="813"/>
      <c r="FJD106" s="813"/>
      <c r="FJE106" s="813"/>
      <c r="FJF106" s="813"/>
      <c r="FJG106" s="813"/>
      <c r="FJH106" s="813"/>
      <c r="FJI106" s="813"/>
      <c r="FJJ106" s="813"/>
      <c r="FJK106" s="813"/>
      <c r="FJL106" s="813"/>
      <c r="FJM106" s="813"/>
      <c r="FJN106" s="813"/>
      <c r="FJO106" s="813"/>
      <c r="FJP106" s="813"/>
      <c r="FJQ106" s="813"/>
      <c r="FJR106" s="813"/>
      <c r="FJS106" s="813"/>
      <c r="FJT106" s="813"/>
      <c r="FJU106" s="813"/>
      <c r="FJV106" s="813"/>
      <c r="FJW106" s="813"/>
      <c r="FJX106" s="813"/>
      <c r="FJY106" s="813"/>
      <c r="FJZ106" s="813"/>
      <c r="FKA106" s="813"/>
      <c r="FKB106" s="813"/>
      <c r="FKC106" s="813"/>
      <c r="FKD106" s="813"/>
      <c r="FKE106" s="813"/>
      <c r="FKF106" s="813"/>
      <c r="FKG106" s="813"/>
      <c r="FKH106" s="813"/>
      <c r="FKI106" s="813"/>
      <c r="FKJ106" s="813"/>
      <c r="FKK106" s="813"/>
      <c r="FKL106" s="813"/>
      <c r="FKM106" s="813"/>
      <c r="FKN106" s="813"/>
      <c r="FKO106" s="813"/>
      <c r="FKP106" s="813"/>
      <c r="FKQ106" s="813"/>
      <c r="FKR106" s="813"/>
      <c r="FKS106" s="813"/>
      <c r="FKT106" s="813"/>
      <c r="FKU106" s="813"/>
      <c r="FKV106" s="813"/>
      <c r="FKW106" s="813"/>
      <c r="FKX106" s="813"/>
      <c r="FKY106" s="813"/>
      <c r="FKZ106" s="813"/>
      <c r="FLA106" s="813"/>
      <c r="FLB106" s="813"/>
      <c r="FLC106" s="813"/>
      <c r="FLD106" s="813"/>
      <c r="FLE106" s="813"/>
      <c r="FLF106" s="813"/>
      <c r="FLG106" s="813"/>
      <c r="FLH106" s="813"/>
      <c r="FLI106" s="813"/>
      <c r="FLJ106" s="813"/>
      <c r="FLK106" s="813"/>
      <c r="FLL106" s="813"/>
      <c r="FLM106" s="813"/>
      <c r="FLN106" s="813"/>
      <c r="FLO106" s="813"/>
      <c r="FLP106" s="813"/>
      <c r="FLQ106" s="813"/>
      <c r="FLR106" s="813"/>
      <c r="FLS106" s="813"/>
      <c r="FLT106" s="813"/>
      <c r="FLU106" s="813"/>
      <c r="FLV106" s="813"/>
      <c r="FLW106" s="813"/>
      <c r="FLX106" s="813"/>
      <c r="FLY106" s="813"/>
      <c r="FLZ106" s="813"/>
      <c r="FMA106" s="813"/>
      <c r="FMB106" s="813"/>
      <c r="FMC106" s="813"/>
      <c r="FMD106" s="813"/>
      <c r="FME106" s="813"/>
      <c r="FMF106" s="813"/>
      <c r="FMG106" s="813"/>
      <c r="FMH106" s="813"/>
      <c r="FMI106" s="813"/>
      <c r="FMJ106" s="813"/>
      <c r="FMK106" s="813"/>
      <c r="FML106" s="813"/>
      <c r="FMM106" s="813"/>
      <c r="FMN106" s="813"/>
      <c r="FMO106" s="813"/>
      <c r="FMP106" s="813"/>
      <c r="FMQ106" s="813"/>
      <c r="FMR106" s="813"/>
      <c r="FMS106" s="813"/>
      <c r="FMT106" s="813"/>
      <c r="FMU106" s="813"/>
      <c r="FMV106" s="813"/>
      <c r="FMW106" s="813"/>
      <c r="FMX106" s="813"/>
      <c r="FMY106" s="813"/>
      <c r="FMZ106" s="813"/>
      <c r="FNA106" s="813"/>
      <c r="FNB106" s="813"/>
      <c r="FNC106" s="813"/>
      <c r="FND106" s="813"/>
      <c r="FNE106" s="813"/>
      <c r="FNF106" s="813"/>
      <c r="FNG106" s="813"/>
      <c r="FNH106" s="813"/>
      <c r="FNI106" s="813"/>
      <c r="FNJ106" s="813"/>
      <c r="FNK106" s="813"/>
      <c r="FNL106" s="813"/>
      <c r="FNM106" s="813"/>
      <c r="FNN106" s="813"/>
      <c r="FNO106" s="813"/>
      <c r="FNP106" s="813"/>
      <c r="FNQ106" s="813"/>
      <c r="FNR106" s="813"/>
      <c r="FNS106" s="813"/>
      <c r="FNT106" s="813"/>
      <c r="FNU106" s="813"/>
      <c r="FNV106" s="813"/>
      <c r="FNW106" s="813"/>
      <c r="FNX106" s="813"/>
      <c r="FNY106" s="813"/>
      <c r="FNZ106" s="813"/>
      <c r="FOA106" s="813"/>
      <c r="FOB106" s="813"/>
      <c r="FOC106" s="813"/>
      <c r="FOD106" s="813"/>
      <c r="FOE106" s="813"/>
      <c r="FOF106" s="813"/>
      <c r="FOG106" s="813"/>
      <c r="FOH106" s="813"/>
      <c r="FOI106" s="813"/>
      <c r="FOJ106" s="813"/>
      <c r="FOK106" s="813"/>
      <c r="FOL106" s="813"/>
      <c r="FOM106" s="813"/>
      <c r="FON106" s="813"/>
      <c r="FOO106" s="813"/>
      <c r="FOP106" s="813"/>
      <c r="FOQ106" s="813"/>
      <c r="FOR106" s="813"/>
      <c r="FOS106" s="813"/>
      <c r="FOT106" s="813"/>
      <c r="FOU106" s="813"/>
      <c r="FOV106" s="813"/>
      <c r="FOW106" s="813"/>
      <c r="FOX106" s="813"/>
      <c r="FOY106" s="813"/>
      <c r="FOZ106" s="813"/>
      <c r="FPA106" s="813"/>
      <c r="FPB106" s="813"/>
      <c r="FPC106" s="813"/>
      <c r="FPD106" s="813"/>
      <c r="FPE106" s="813"/>
      <c r="FPF106" s="813"/>
      <c r="FPG106" s="813"/>
      <c r="FPH106" s="813"/>
      <c r="FPI106" s="813"/>
      <c r="FPJ106" s="813"/>
      <c r="FPK106" s="813"/>
      <c r="FPL106" s="813"/>
      <c r="FPM106" s="813"/>
      <c r="FPN106" s="813"/>
      <c r="FPO106" s="813"/>
      <c r="FPP106" s="813"/>
      <c r="FPQ106" s="813"/>
      <c r="FPR106" s="813"/>
      <c r="FPS106" s="813"/>
      <c r="FPT106" s="813"/>
      <c r="FPU106" s="813"/>
      <c r="FPV106" s="813"/>
      <c r="FPW106" s="813"/>
      <c r="FPX106" s="813"/>
      <c r="FPY106" s="813"/>
      <c r="FPZ106" s="813"/>
      <c r="FQA106" s="813"/>
      <c r="FQB106" s="813"/>
      <c r="FQC106" s="813"/>
      <c r="FQD106" s="813"/>
      <c r="FQE106" s="813"/>
      <c r="FQF106" s="813"/>
      <c r="FQG106" s="813"/>
      <c r="FQH106" s="813"/>
      <c r="FQI106" s="813"/>
      <c r="FQJ106" s="813"/>
      <c r="FQK106" s="813"/>
      <c r="FQL106" s="813"/>
      <c r="FQM106" s="813"/>
      <c r="FQN106" s="813"/>
      <c r="FQO106" s="813"/>
      <c r="FQP106" s="813"/>
      <c r="FQQ106" s="813"/>
      <c r="FQR106" s="813"/>
      <c r="FQS106" s="813"/>
      <c r="FQT106" s="813"/>
      <c r="FQU106" s="813"/>
      <c r="FQV106" s="813"/>
      <c r="FQW106" s="813"/>
      <c r="FQX106" s="813"/>
      <c r="FQY106" s="813"/>
      <c r="FQZ106" s="813"/>
      <c r="FRA106" s="813"/>
      <c r="FRB106" s="813"/>
      <c r="FRC106" s="813"/>
      <c r="FRD106" s="813"/>
      <c r="FRE106" s="813"/>
      <c r="FRF106" s="813"/>
      <c r="FRG106" s="813"/>
      <c r="FRH106" s="813"/>
      <c r="FRI106" s="813"/>
      <c r="FRJ106" s="813"/>
      <c r="FRK106" s="813"/>
      <c r="FRL106" s="813"/>
      <c r="FRM106" s="813"/>
      <c r="FRN106" s="813"/>
      <c r="FRO106" s="813"/>
      <c r="FRP106" s="813"/>
      <c r="FRQ106" s="813"/>
      <c r="FRR106" s="813"/>
      <c r="FRS106" s="813"/>
      <c r="FRT106" s="813"/>
      <c r="FRU106" s="813"/>
      <c r="FRV106" s="813"/>
      <c r="FRW106" s="813"/>
      <c r="FRX106" s="813"/>
      <c r="FRY106" s="813"/>
      <c r="FRZ106" s="813"/>
      <c r="FSA106" s="813"/>
      <c r="FSB106" s="813"/>
      <c r="FSC106" s="813"/>
      <c r="FSD106" s="813"/>
      <c r="FSE106" s="813"/>
      <c r="FSF106" s="813"/>
      <c r="FSG106" s="813"/>
      <c r="FSH106" s="813"/>
      <c r="FSI106" s="813"/>
      <c r="FSJ106" s="813"/>
      <c r="FSK106" s="813"/>
      <c r="FSL106" s="813"/>
      <c r="FSM106" s="813"/>
      <c r="FSN106" s="813"/>
      <c r="FSO106" s="813"/>
      <c r="FSP106" s="813"/>
      <c r="FSQ106" s="813"/>
      <c r="FSR106" s="813"/>
      <c r="FSS106" s="813"/>
      <c r="FST106" s="813"/>
      <c r="FSU106" s="813"/>
      <c r="FSV106" s="813"/>
      <c r="FSW106" s="813"/>
      <c r="FSX106" s="813"/>
      <c r="FSY106" s="813"/>
      <c r="FSZ106" s="813"/>
      <c r="FTA106" s="813"/>
      <c r="FTB106" s="813"/>
      <c r="FTC106" s="813"/>
      <c r="FTD106" s="813"/>
      <c r="FTE106" s="813"/>
      <c r="FTF106" s="813"/>
      <c r="FTG106" s="813"/>
      <c r="FTH106" s="813"/>
      <c r="FTI106" s="813"/>
      <c r="FTJ106" s="813"/>
      <c r="FTK106" s="813"/>
      <c r="FTL106" s="813"/>
      <c r="FTM106" s="813"/>
      <c r="FTN106" s="813"/>
      <c r="FTO106" s="813"/>
      <c r="FTP106" s="813"/>
      <c r="FTQ106" s="813"/>
      <c r="FTR106" s="813"/>
      <c r="FTS106" s="813"/>
      <c r="FTT106" s="813"/>
      <c r="FTU106" s="813"/>
      <c r="FTV106" s="813"/>
      <c r="FTW106" s="813"/>
      <c r="FTX106" s="813"/>
      <c r="FTY106" s="813"/>
      <c r="FTZ106" s="813"/>
      <c r="FUA106" s="813"/>
      <c r="FUB106" s="813"/>
      <c r="FUC106" s="813"/>
      <c r="FUD106" s="813"/>
      <c r="FUE106" s="813"/>
      <c r="FUF106" s="813"/>
      <c r="FUG106" s="813"/>
      <c r="FUH106" s="813"/>
      <c r="FUI106" s="813"/>
      <c r="FUJ106" s="813"/>
      <c r="FUK106" s="813"/>
      <c r="FUL106" s="813"/>
      <c r="FUM106" s="813"/>
      <c r="FUN106" s="813"/>
      <c r="FUO106" s="813"/>
      <c r="FUP106" s="813"/>
      <c r="FUQ106" s="813"/>
      <c r="FUR106" s="813"/>
      <c r="FUS106" s="813"/>
      <c r="FUT106" s="813"/>
      <c r="FUU106" s="813"/>
      <c r="FUV106" s="813"/>
      <c r="FUW106" s="813"/>
      <c r="FUX106" s="813"/>
      <c r="FUY106" s="813"/>
      <c r="FUZ106" s="813"/>
      <c r="FVA106" s="813"/>
      <c r="FVB106" s="813"/>
      <c r="FVC106" s="813"/>
      <c r="FVD106" s="813"/>
      <c r="FVE106" s="813"/>
      <c r="FVF106" s="813"/>
      <c r="FVG106" s="813"/>
      <c r="FVH106" s="813"/>
      <c r="FVI106" s="813"/>
      <c r="FVJ106" s="813"/>
      <c r="FVK106" s="813"/>
      <c r="FVL106" s="813"/>
      <c r="FVM106" s="813"/>
      <c r="FVN106" s="813"/>
      <c r="FVO106" s="813"/>
      <c r="FVP106" s="813"/>
      <c r="FVQ106" s="813"/>
      <c r="FVR106" s="813"/>
      <c r="FVS106" s="813"/>
      <c r="FVT106" s="813"/>
      <c r="FVU106" s="813"/>
      <c r="FVV106" s="813"/>
      <c r="FVW106" s="813"/>
      <c r="FVX106" s="813"/>
      <c r="FVY106" s="813"/>
      <c r="FVZ106" s="813"/>
      <c r="FWA106" s="813"/>
      <c r="FWB106" s="813"/>
      <c r="FWC106" s="813"/>
      <c r="FWD106" s="813"/>
      <c r="FWE106" s="813"/>
      <c r="FWF106" s="813"/>
      <c r="FWG106" s="813"/>
      <c r="FWH106" s="813"/>
      <c r="FWI106" s="813"/>
      <c r="FWJ106" s="813"/>
      <c r="FWK106" s="813"/>
      <c r="FWL106" s="813"/>
      <c r="FWM106" s="813"/>
      <c r="FWN106" s="813"/>
      <c r="FWO106" s="813"/>
      <c r="FWP106" s="813"/>
      <c r="FWQ106" s="813"/>
      <c r="FWR106" s="813"/>
      <c r="FWS106" s="813"/>
      <c r="FWT106" s="813"/>
      <c r="FWU106" s="813"/>
      <c r="FWV106" s="813"/>
      <c r="FWW106" s="813"/>
      <c r="FWX106" s="813"/>
      <c r="FWY106" s="813"/>
      <c r="FWZ106" s="813"/>
      <c r="FXA106" s="813"/>
      <c r="FXB106" s="813"/>
      <c r="FXC106" s="813"/>
      <c r="FXD106" s="813"/>
      <c r="FXE106" s="813"/>
      <c r="FXF106" s="813"/>
      <c r="FXG106" s="813"/>
      <c r="FXH106" s="813"/>
      <c r="FXI106" s="813"/>
      <c r="FXJ106" s="813"/>
      <c r="FXK106" s="813"/>
      <c r="FXL106" s="813"/>
      <c r="FXM106" s="813"/>
      <c r="FXN106" s="813"/>
      <c r="FXO106" s="813"/>
      <c r="FXP106" s="813"/>
      <c r="FXQ106" s="813"/>
      <c r="FXR106" s="813"/>
      <c r="FXS106" s="813"/>
      <c r="FXT106" s="813"/>
      <c r="FXU106" s="813"/>
      <c r="FXV106" s="813"/>
      <c r="FXW106" s="813"/>
      <c r="FXX106" s="813"/>
      <c r="FXY106" s="813"/>
      <c r="FXZ106" s="813"/>
      <c r="FYA106" s="813"/>
      <c r="FYB106" s="813"/>
      <c r="FYC106" s="813"/>
      <c r="FYD106" s="813"/>
      <c r="FYE106" s="813"/>
      <c r="FYF106" s="813"/>
      <c r="FYG106" s="813"/>
      <c r="FYH106" s="813"/>
      <c r="FYI106" s="813"/>
      <c r="FYJ106" s="813"/>
      <c r="FYK106" s="813"/>
      <c r="FYL106" s="813"/>
      <c r="FYM106" s="813"/>
      <c r="FYN106" s="813"/>
      <c r="FYO106" s="813"/>
      <c r="FYP106" s="813"/>
      <c r="FYQ106" s="813"/>
      <c r="FYR106" s="813"/>
      <c r="FYS106" s="813"/>
      <c r="FYT106" s="813"/>
      <c r="FYU106" s="813"/>
      <c r="FYV106" s="813"/>
      <c r="FYW106" s="813"/>
      <c r="FYX106" s="813"/>
      <c r="FYY106" s="813"/>
      <c r="FYZ106" s="813"/>
      <c r="FZA106" s="813"/>
      <c r="FZB106" s="813"/>
      <c r="FZC106" s="813"/>
      <c r="FZD106" s="813"/>
      <c r="FZE106" s="813"/>
      <c r="FZF106" s="813"/>
      <c r="FZG106" s="813"/>
      <c r="FZH106" s="813"/>
      <c r="FZI106" s="813"/>
      <c r="FZJ106" s="813"/>
      <c r="FZK106" s="813"/>
      <c r="FZL106" s="813"/>
      <c r="FZM106" s="813"/>
      <c r="FZN106" s="813"/>
      <c r="FZO106" s="813"/>
      <c r="FZP106" s="813"/>
      <c r="FZQ106" s="813"/>
      <c r="FZR106" s="813"/>
      <c r="FZS106" s="813"/>
      <c r="FZT106" s="813"/>
      <c r="FZU106" s="813"/>
      <c r="FZV106" s="813"/>
      <c r="FZW106" s="813"/>
      <c r="FZX106" s="813"/>
      <c r="FZY106" s="813"/>
      <c r="FZZ106" s="813"/>
      <c r="GAA106" s="813"/>
      <c r="GAB106" s="813"/>
      <c r="GAC106" s="813"/>
      <c r="GAD106" s="813"/>
      <c r="GAE106" s="813"/>
      <c r="GAF106" s="813"/>
      <c r="GAG106" s="813"/>
      <c r="GAH106" s="813"/>
      <c r="GAI106" s="813"/>
      <c r="GAJ106" s="813"/>
      <c r="GAK106" s="813"/>
      <c r="GAL106" s="813"/>
      <c r="GAM106" s="813"/>
      <c r="GAN106" s="813"/>
      <c r="GAO106" s="813"/>
      <c r="GAP106" s="813"/>
      <c r="GAQ106" s="813"/>
      <c r="GAR106" s="813"/>
      <c r="GAS106" s="813"/>
      <c r="GAT106" s="813"/>
      <c r="GAU106" s="813"/>
      <c r="GAV106" s="813"/>
      <c r="GAW106" s="813"/>
      <c r="GAX106" s="813"/>
      <c r="GAY106" s="813"/>
      <c r="GAZ106" s="813"/>
      <c r="GBA106" s="813"/>
      <c r="GBB106" s="813"/>
      <c r="GBC106" s="813"/>
      <c r="GBD106" s="813"/>
      <c r="GBE106" s="813"/>
      <c r="GBF106" s="813"/>
      <c r="GBG106" s="813"/>
      <c r="GBH106" s="813"/>
      <c r="GBI106" s="813"/>
      <c r="GBJ106" s="813"/>
      <c r="GBK106" s="813"/>
      <c r="GBL106" s="813"/>
      <c r="GBM106" s="813"/>
      <c r="GBN106" s="813"/>
      <c r="GBO106" s="813"/>
      <c r="GBP106" s="813"/>
      <c r="GBQ106" s="813"/>
      <c r="GBR106" s="813"/>
      <c r="GBS106" s="813"/>
      <c r="GBT106" s="813"/>
      <c r="GBU106" s="813"/>
      <c r="GBV106" s="813"/>
      <c r="GBW106" s="813"/>
      <c r="GBX106" s="813"/>
      <c r="GBY106" s="813"/>
      <c r="GBZ106" s="813"/>
      <c r="GCA106" s="813"/>
      <c r="GCB106" s="813"/>
      <c r="GCC106" s="813"/>
      <c r="GCD106" s="813"/>
      <c r="GCE106" s="813"/>
      <c r="GCF106" s="813"/>
      <c r="GCG106" s="813"/>
      <c r="GCH106" s="813"/>
      <c r="GCI106" s="813"/>
      <c r="GCJ106" s="813"/>
      <c r="GCK106" s="813"/>
      <c r="GCL106" s="813"/>
      <c r="GCM106" s="813"/>
      <c r="GCN106" s="813"/>
      <c r="GCO106" s="813"/>
      <c r="GCP106" s="813"/>
      <c r="GCQ106" s="813"/>
      <c r="GCR106" s="813"/>
      <c r="GCS106" s="813"/>
      <c r="GCT106" s="813"/>
      <c r="GCU106" s="813"/>
      <c r="GCV106" s="813"/>
      <c r="GCW106" s="813"/>
      <c r="GCX106" s="813"/>
      <c r="GCY106" s="813"/>
      <c r="GCZ106" s="813"/>
      <c r="GDA106" s="813"/>
      <c r="GDB106" s="813"/>
      <c r="GDC106" s="813"/>
      <c r="GDD106" s="813"/>
      <c r="GDE106" s="813"/>
      <c r="GDF106" s="813"/>
      <c r="GDG106" s="813"/>
      <c r="GDH106" s="813"/>
      <c r="GDI106" s="813"/>
      <c r="GDJ106" s="813"/>
      <c r="GDK106" s="813"/>
      <c r="GDL106" s="813"/>
      <c r="GDM106" s="813"/>
      <c r="GDN106" s="813"/>
      <c r="GDO106" s="813"/>
      <c r="GDP106" s="813"/>
      <c r="GDQ106" s="813"/>
      <c r="GDR106" s="813"/>
      <c r="GDS106" s="813"/>
      <c r="GDT106" s="813"/>
      <c r="GDU106" s="813"/>
      <c r="GDV106" s="813"/>
      <c r="GDW106" s="813"/>
      <c r="GDX106" s="813"/>
      <c r="GDY106" s="813"/>
      <c r="GDZ106" s="813"/>
      <c r="GEA106" s="813"/>
      <c r="GEB106" s="813"/>
      <c r="GEC106" s="813"/>
      <c r="GED106" s="813"/>
      <c r="GEE106" s="813"/>
      <c r="GEF106" s="813"/>
      <c r="GEG106" s="813"/>
      <c r="GEH106" s="813"/>
      <c r="GEI106" s="813"/>
      <c r="GEJ106" s="813"/>
      <c r="GEK106" s="813"/>
      <c r="GEL106" s="813"/>
      <c r="GEM106" s="813"/>
      <c r="GEN106" s="813"/>
      <c r="GEO106" s="813"/>
      <c r="GEP106" s="813"/>
      <c r="GEQ106" s="813"/>
      <c r="GER106" s="813"/>
      <c r="GES106" s="813"/>
      <c r="GET106" s="813"/>
      <c r="GEU106" s="813"/>
      <c r="GEV106" s="813"/>
      <c r="GEW106" s="813"/>
      <c r="GEX106" s="813"/>
      <c r="GEY106" s="813"/>
      <c r="GEZ106" s="813"/>
      <c r="GFA106" s="813"/>
      <c r="GFB106" s="813"/>
      <c r="GFC106" s="813"/>
      <c r="GFD106" s="813"/>
      <c r="GFE106" s="813"/>
      <c r="GFF106" s="813"/>
      <c r="GFG106" s="813"/>
      <c r="GFH106" s="813"/>
      <c r="GFI106" s="813"/>
      <c r="GFJ106" s="813"/>
      <c r="GFK106" s="813"/>
      <c r="GFL106" s="813"/>
      <c r="GFM106" s="813"/>
      <c r="GFN106" s="813"/>
      <c r="GFO106" s="813"/>
      <c r="GFP106" s="813"/>
      <c r="GFQ106" s="813"/>
      <c r="GFR106" s="813"/>
      <c r="GFS106" s="813"/>
      <c r="GFT106" s="813"/>
      <c r="GFU106" s="813"/>
      <c r="GFV106" s="813"/>
      <c r="GFW106" s="813"/>
      <c r="GFX106" s="813"/>
      <c r="GFY106" s="813"/>
      <c r="GFZ106" s="813"/>
      <c r="GGA106" s="813"/>
      <c r="GGB106" s="813"/>
      <c r="GGC106" s="813"/>
      <c r="GGD106" s="813"/>
      <c r="GGE106" s="813"/>
      <c r="GGF106" s="813"/>
      <c r="GGG106" s="813"/>
      <c r="GGH106" s="813"/>
      <c r="GGI106" s="813"/>
      <c r="GGJ106" s="813"/>
      <c r="GGK106" s="813"/>
      <c r="GGL106" s="813"/>
      <c r="GGM106" s="813"/>
      <c r="GGN106" s="813"/>
      <c r="GGO106" s="813"/>
      <c r="GGP106" s="813"/>
      <c r="GGQ106" s="813"/>
      <c r="GGR106" s="813"/>
      <c r="GGS106" s="813"/>
      <c r="GGT106" s="813"/>
      <c r="GGU106" s="813"/>
      <c r="GGV106" s="813"/>
      <c r="GGW106" s="813"/>
      <c r="GGX106" s="813"/>
      <c r="GGY106" s="813"/>
      <c r="GGZ106" s="813"/>
      <c r="GHA106" s="813"/>
      <c r="GHB106" s="813"/>
      <c r="GHC106" s="813"/>
      <c r="GHD106" s="813"/>
      <c r="GHE106" s="813"/>
      <c r="GHF106" s="813"/>
      <c r="GHG106" s="813"/>
      <c r="GHH106" s="813"/>
      <c r="GHI106" s="813"/>
      <c r="GHJ106" s="813"/>
      <c r="GHK106" s="813"/>
      <c r="GHL106" s="813"/>
      <c r="GHM106" s="813"/>
      <c r="GHN106" s="813"/>
      <c r="GHO106" s="813"/>
      <c r="GHP106" s="813"/>
      <c r="GHQ106" s="813"/>
      <c r="GHR106" s="813"/>
      <c r="GHS106" s="813"/>
      <c r="GHT106" s="813"/>
      <c r="GHU106" s="813"/>
      <c r="GHV106" s="813"/>
      <c r="GHW106" s="813"/>
      <c r="GHX106" s="813"/>
      <c r="GHY106" s="813"/>
      <c r="GHZ106" s="813"/>
      <c r="GIA106" s="813"/>
      <c r="GIB106" s="813"/>
      <c r="GIC106" s="813"/>
      <c r="GID106" s="813"/>
      <c r="GIE106" s="813"/>
      <c r="GIF106" s="813"/>
      <c r="GIG106" s="813"/>
      <c r="GIH106" s="813"/>
      <c r="GII106" s="813"/>
      <c r="GIJ106" s="813"/>
      <c r="GIK106" s="813"/>
      <c r="GIL106" s="813"/>
      <c r="GIM106" s="813"/>
      <c r="GIN106" s="813"/>
      <c r="GIO106" s="813"/>
      <c r="GIP106" s="813"/>
      <c r="GIQ106" s="813"/>
      <c r="GIR106" s="813"/>
      <c r="GIS106" s="813"/>
      <c r="GIT106" s="813"/>
      <c r="GIU106" s="813"/>
      <c r="GIV106" s="813"/>
      <c r="GIW106" s="813"/>
      <c r="GIX106" s="813"/>
      <c r="GIY106" s="813"/>
      <c r="GIZ106" s="813"/>
      <c r="GJA106" s="813"/>
      <c r="GJB106" s="813"/>
      <c r="GJC106" s="813"/>
      <c r="GJD106" s="813"/>
      <c r="GJE106" s="813"/>
      <c r="GJF106" s="813"/>
      <c r="GJG106" s="813"/>
      <c r="GJH106" s="813"/>
      <c r="GJI106" s="813"/>
      <c r="GJJ106" s="813"/>
      <c r="GJK106" s="813"/>
      <c r="GJL106" s="813"/>
      <c r="GJM106" s="813"/>
      <c r="GJN106" s="813"/>
      <c r="GJO106" s="813"/>
      <c r="GJP106" s="813"/>
      <c r="GJQ106" s="813"/>
      <c r="GJR106" s="813"/>
      <c r="GJS106" s="813"/>
      <c r="GJT106" s="813"/>
      <c r="GJU106" s="813"/>
      <c r="GJV106" s="813"/>
      <c r="GJW106" s="813"/>
      <c r="GJX106" s="813"/>
      <c r="GJY106" s="813"/>
      <c r="GJZ106" s="813"/>
      <c r="GKA106" s="813"/>
      <c r="GKB106" s="813"/>
      <c r="GKC106" s="813"/>
      <c r="GKD106" s="813"/>
      <c r="GKE106" s="813"/>
      <c r="GKF106" s="813"/>
      <c r="GKG106" s="813"/>
      <c r="GKH106" s="813"/>
      <c r="GKI106" s="813"/>
      <c r="GKJ106" s="813"/>
      <c r="GKK106" s="813"/>
      <c r="GKL106" s="813"/>
      <c r="GKM106" s="813"/>
      <c r="GKN106" s="813"/>
      <c r="GKO106" s="813"/>
      <c r="GKP106" s="813"/>
      <c r="GKQ106" s="813"/>
      <c r="GKR106" s="813"/>
      <c r="GKS106" s="813"/>
      <c r="GKT106" s="813"/>
      <c r="GKU106" s="813"/>
      <c r="GKV106" s="813"/>
      <c r="GKW106" s="813"/>
      <c r="GKX106" s="813"/>
      <c r="GKY106" s="813"/>
      <c r="GKZ106" s="813"/>
      <c r="GLA106" s="813"/>
      <c r="GLB106" s="813"/>
      <c r="GLC106" s="813"/>
      <c r="GLD106" s="813"/>
      <c r="GLE106" s="813"/>
      <c r="GLF106" s="813"/>
      <c r="GLG106" s="813"/>
      <c r="GLH106" s="813"/>
      <c r="GLI106" s="813"/>
      <c r="GLJ106" s="813"/>
      <c r="GLK106" s="813"/>
      <c r="GLL106" s="813"/>
      <c r="GLM106" s="813"/>
      <c r="GLN106" s="813"/>
      <c r="GLO106" s="813"/>
      <c r="GLP106" s="813"/>
      <c r="GLQ106" s="813"/>
      <c r="GLR106" s="813"/>
      <c r="GLS106" s="813"/>
      <c r="GLT106" s="813"/>
      <c r="GLU106" s="813"/>
      <c r="GLV106" s="813"/>
      <c r="GLW106" s="813"/>
      <c r="GLX106" s="813"/>
      <c r="GLY106" s="813"/>
      <c r="GLZ106" s="813"/>
      <c r="GMA106" s="813"/>
      <c r="GMB106" s="813"/>
      <c r="GMC106" s="813"/>
      <c r="GMD106" s="813"/>
      <c r="GME106" s="813"/>
      <c r="GMF106" s="813"/>
      <c r="GMG106" s="813"/>
      <c r="GMH106" s="813"/>
      <c r="GMI106" s="813"/>
      <c r="GMJ106" s="813"/>
      <c r="GMK106" s="813"/>
      <c r="GML106" s="813"/>
      <c r="GMM106" s="813"/>
      <c r="GMN106" s="813"/>
      <c r="GMO106" s="813"/>
      <c r="GMP106" s="813"/>
      <c r="GMQ106" s="813"/>
      <c r="GMR106" s="813"/>
      <c r="GMS106" s="813"/>
      <c r="GMT106" s="813"/>
      <c r="GMU106" s="813"/>
      <c r="GMV106" s="813"/>
      <c r="GMW106" s="813"/>
      <c r="GMX106" s="813"/>
      <c r="GMY106" s="813"/>
      <c r="GMZ106" s="813"/>
      <c r="GNA106" s="813"/>
      <c r="GNB106" s="813"/>
      <c r="GNC106" s="813"/>
      <c r="GND106" s="813"/>
      <c r="GNE106" s="813"/>
      <c r="GNF106" s="813"/>
      <c r="GNG106" s="813"/>
      <c r="GNH106" s="813"/>
      <c r="GNI106" s="813"/>
      <c r="GNJ106" s="813"/>
      <c r="GNK106" s="813"/>
      <c r="GNL106" s="813"/>
      <c r="GNM106" s="813"/>
      <c r="GNN106" s="813"/>
      <c r="GNO106" s="813"/>
      <c r="GNP106" s="813"/>
      <c r="GNQ106" s="813"/>
      <c r="GNR106" s="813"/>
      <c r="GNS106" s="813"/>
      <c r="GNT106" s="813"/>
      <c r="GNU106" s="813"/>
      <c r="GNV106" s="813"/>
      <c r="GNW106" s="813"/>
      <c r="GNX106" s="813"/>
      <c r="GNY106" s="813"/>
      <c r="GNZ106" s="813"/>
      <c r="GOA106" s="813"/>
      <c r="GOB106" s="813"/>
      <c r="GOC106" s="813"/>
      <c r="GOD106" s="813"/>
      <c r="GOE106" s="813"/>
      <c r="GOF106" s="813"/>
      <c r="GOG106" s="813"/>
      <c r="GOH106" s="813"/>
      <c r="GOI106" s="813"/>
      <c r="GOJ106" s="813"/>
      <c r="GOK106" s="813"/>
      <c r="GOL106" s="813"/>
      <c r="GOM106" s="813"/>
      <c r="GON106" s="813"/>
      <c r="GOO106" s="813"/>
      <c r="GOP106" s="813"/>
      <c r="GOQ106" s="813"/>
      <c r="GOR106" s="813"/>
      <c r="GOS106" s="813"/>
      <c r="GOT106" s="813"/>
      <c r="GOU106" s="813"/>
      <c r="GOV106" s="813"/>
      <c r="GOW106" s="813"/>
      <c r="GOX106" s="813"/>
      <c r="GOY106" s="813"/>
      <c r="GOZ106" s="813"/>
      <c r="GPA106" s="813"/>
      <c r="GPB106" s="813"/>
      <c r="GPC106" s="813"/>
      <c r="GPD106" s="813"/>
      <c r="GPE106" s="813"/>
      <c r="GPF106" s="813"/>
      <c r="GPG106" s="813"/>
      <c r="GPH106" s="813"/>
      <c r="GPI106" s="813"/>
      <c r="GPJ106" s="813"/>
      <c r="GPK106" s="813"/>
      <c r="GPL106" s="813"/>
      <c r="GPM106" s="813"/>
      <c r="GPN106" s="813"/>
      <c r="GPO106" s="813"/>
      <c r="GPP106" s="813"/>
      <c r="GPQ106" s="813"/>
      <c r="GPR106" s="813"/>
      <c r="GPS106" s="813"/>
      <c r="GPT106" s="813"/>
      <c r="GPU106" s="813"/>
      <c r="GPV106" s="813"/>
      <c r="GPW106" s="813"/>
      <c r="GPX106" s="813"/>
      <c r="GPY106" s="813"/>
      <c r="GPZ106" s="813"/>
      <c r="GQA106" s="813"/>
      <c r="GQB106" s="813"/>
      <c r="GQC106" s="813"/>
      <c r="GQD106" s="813"/>
      <c r="GQE106" s="813"/>
      <c r="GQF106" s="813"/>
      <c r="GQG106" s="813"/>
      <c r="GQH106" s="813"/>
      <c r="GQI106" s="813"/>
      <c r="GQJ106" s="813"/>
      <c r="GQK106" s="813"/>
      <c r="GQL106" s="813"/>
      <c r="GQM106" s="813"/>
      <c r="GQN106" s="813"/>
      <c r="GQO106" s="813"/>
      <c r="GQP106" s="813"/>
      <c r="GQQ106" s="813"/>
      <c r="GQR106" s="813"/>
      <c r="GQS106" s="813"/>
      <c r="GQT106" s="813"/>
      <c r="GQU106" s="813"/>
      <c r="GQV106" s="813"/>
      <c r="GQW106" s="813"/>
      <c r="GQX106" s="813"/>
      <c r="GQY106" s="813"/>
      <c r="GQZ106" s="813"/>
      <c r="GRA106" s="813"/>
      <c r="GRB106" s="813"/>
      <c r="GRC106" s="813"/>
      <c r="GRD106" s="813"/>
      <c r="GRE106" s="813"/>
      <c r="GRF106" s="813"/>
      <c r="GRG106" s="813"/>
      <c r="GRH106" s="813"/>
      <c r="GRI106" s="813"/>
      <c r="GRJ106" s="813"/>
      <c r="GRK106" s="813"/>
      <c r="GRL106" s="813"/>
      <c r="GRM106" s="813"/>
      <c r="GRN106" s="813"/>
      <c r="GRO106" s="813"/>
      <c r="GRP106" s="813"/>
      <c r="GRQ106" s="813"/>
      <c r="GRR106" s="813"/>
      <c r="GRS106" s="813"/>
      <c r="GRT106" s="813"/>
      <c r="GRU106" s="813"/>
      <c r="GRV106" s="813"/>
      <c r="GRW106" s="813"/>
      <c r="GRX106" s="813"/>
      <c r="GRY106" s="813"/>
      <c r="GRZ106" s="813"/>
      <c r="GSA106" s="813"/>
      <c r="GSB106" s="813"/>
      <c r="GSC106" s="813"/>
      <c r="GSD106" s="813"/>
      <c r="GSE106" s="813"/>
      <c r="GSF106" s="813"/>
      <c r="GSG106" s="813"/>
      <c r="GSH106" s="813"/>
      <c r="GSI106" s="813"/>
      <c r="GSJ106" s="813"/>
      <c r="GSK106" s="813"/>
      <c r="GSL106" s="813"/>
      <c r="GSM106" s="813"/>
      <c r="GSN106" s="813"/>
      <c r="GSO106" s="813"/>
      <c r="GSP106" s="813"/>
      <c r="GSQ106" s="813"/>
      <c r="GSR106" s="813"/>
      <c r="GSS106" s="813"/>
      <c r="GST106" s="813"/>
      <c r="GSU106" s="813"/>
      <c r="GSV106" s="813"/>
      <c r="GSW106" s="813"/>
      <c r="GSX106" s="813"/>
      <c r="GSY106" s="813"/>
      <c r="GSZ106" s="813"/>
      <c r="GTA106" s="813"/>
      <c r="GTB106" s="813"/>
      <c r="GTC106" s="813"/>
      <c r="GTD106" s="813"/>
      <c r="GTE106" s="813"/>
      <c r="GTF106" s="813"/>
      <c r="GTG106" s="813"/>
      <c r="GTH106" s="813"/>
      <c r="GTI106" s="813"/>
      <c r="GTJ106" s="813"/>
      <c r="GTK106" s="813"/>
      <c r="GTL106" s="813"/>
      <c r="GTM106" s="813"/>
      <c r="GTN106" s="813"/>
      <c r="GTO106" s="813"/>
      <c r="GTP106" s="813"/>
      <c r="GTQ106" s="813"/>
      <c r="GTR106" s="813"/>
      <c r="GTS106" s="813"/>
      <c r="GTT106" s="813"/>
      <c r="GTU106" s="813"/>
      <c r="GTV106" s="813"/>
      <c r="GTW106" s="813"/>
      <c r="GTX106" s="813"/>
      <c r="GTY106" s="813"/>
      <c r="GTZ106" s="813"/>
      <c r="GUA106" s="813"/>
      <c r="GUB106" s="813"/>
      <c r="GUC106" s="813"/>
      <c r="GUD106" s="813"/>
      <c r="GUE106" s="813"/>
      <c r="GUF106" s="813"/>
      <c r="GUG106" s="813"/>
      <c r="GUH106" s="813"/>
      <c r="GUI106" s="813"/>
      <c r="GUJ106" s="813"/>
      <c r="GUK106" s="813"/>
      <c r="GUL106" s="813"/>
      <c r="GUM106" s="813"/>
      <c r="GUN106" s="813"/>
      <c r="GUO106" s="813"/>
      <c r="GUP106" s="813"/>
      <c r="GUQ106" s="813"/>
      <c r="GUR106" s="813"/>
      <c r="GUS106" s="813"/>
      <c r="GUT106" s="813"/>
      <c r="GUU106" s="813"/>
      <c r="GUV106" s="813"/>
      <c r="GUW106" s="813"/>
      <c r="GUX106" s="813"/>
      <c r="GUY106" s="813"/>
      <c r="GUZ106" s="813"/>
      <c r="GVA106" s="813"/>
      <c r="GVB106" s="813"/>
      <c r="GVC106" s="813"/>
      <c r="GVD106" s="813"/>
      <c r="GVE106" s="813"/>
      <c r="GVF106" s="813"/>
      <c r="GVG106" s="813"/>
      <c r="GVH106" s="813"/>
      <c r="GVI106" s="813"/>
      <c r="GVJ106" s="813"/>
      <c r="GVK106" s="813"/>
      <c r="GVL106" s="813"/>
      <c r="GVM106" s="813"/>
      <c r="GVN106" s="813"/>
      <c r="GVO106" s="813"/>
      <c r="GVP106" s="813"/>
      <c r="GVQ106" s="813"/>
      <c r="GVR106" s="813"/>
      <c r="GVS106" s="813"/>
      <c r="GVT106" s="813"/>
      <c r="GVU106" s="813"/>
      <c r="GVV106" s="813"/>
      <c r="GVW106" s="813"/>
      <c r="GVX106" s="813"/>
      <c r="GVY106" s="813"/>
      <c r="GVZ106" s="813"/>
      <c r="GWA106" s="813"/>
      <c r="GWB106" s="813"/>
      <c r="GWC106" s="813"/>
      <c r="GWD106" s="813"/>
      <c r="GWE106" s="813"/>
      <c r="GWF106" s="813"/>
      <c r="GWG106" s="813"/>
      <c r="GWH106" s="813"/>
      <c r="GWI106" s="813"/>
      <c r="GWJ106" s="813"/>
      <c r="GWK106" s="813"/>
      <c r="GWL106" s="813"/>
      <c r="GWM106" s="813"/>
      <c r="GWN106" s="813"/>
      <c r="GWO106" s="813"/>
      <c r="GWP106" s="813"/>
      <c r="GWQ106" s="813"/>
      <c r="GWR106" s="813"/>
      <c r="GWS106" s="813"/>
      <c r="GWT106" s="813"/>
      <c r="GWU106" s="813"/>
      <c r="GWV106" s="813"/>
      <c r="GWW106" s="813"/>
      <c r="GWX106" s="813"/>
      <c r="GWY106" s="813"/>
      <c r="GWZ106" s="813"/>
      <c r="GXA106" s="813"/>
      <c r="GXB106" s="813"/>
      <c r="GXC106" s="813"/>
      <c r="GXD106" s="813"/>
      <c r="GXE106" s="813"/>
      <c r="GXF106" s="813"/>
      <c r="GXG106" s="813"/>
      <c r="GXH106" s="813"/>
      <c r="GXI106" s="813"/>
      <c r="GXJ106" s="813"/>
      <c r="GXK106" s="813"/>
      <c r="GXL106" s="813"/>
      <c r="GXM106" s="813"/>
      <c r="GXN106" s="813"/>
      <c r="GXO106" s="813"/>
      <c r="GXP106" s="813"/>
      <c r="GXQ106" s="813"/>
      <c r="GXR106" s="813"/>
      <c r="GXS106" s="813"/>
      <c r="GXT106" s="813"/>
      <c r="GXU106" s="813"/>
      <c r="GXV106" s="813"/>
      <c r="GXW106" s="813"/>
      <c r="GXX106" s="813"/>
      <c r="GXY106" s="813"/>
      <c r="GXZ106" s="813"/>
      <c r="GYA106" s="813"/>
      <c r="GYB106" s="813"/>
      <c r="GYC106" s="813"/>
      <c r="GYD106" s="813"/>
      <c r="GYE106" s="813"/>
      <c r="GYF106" s="813"/>
      <c r="GYG106" s="813"/>
      <c r="GYH106" s="813"/>
      <c r="GYI106" s="813"/>
      <c r="GYJ106" s="813"/>
      <c r="GYK106" s="813"/>
      <c r="GYL106" s="813"/>
      <c r="GYM106" s="813"/>
      <c r="GYN106" s="813"/>
      <c r="GYO106" s="813"/>
      <c r="GYP106" s="813"/>
      <c r="GYQ106" s="813"/>
      <c r="GYR106" s="813"/>
      <c r="GYS106" s="813"/>
      <c r="GYT106" s="813"/>
      <c r="GYU106" s="813"/>
      <c r="GYV106" s="813"/>
      <c r="GYW106" s="813"/>
      <c r="GYX106" s="813"/>
      <c r="GYY106" s="813"/>
      <c r="GYZ106" s="813"/>
      <c r="GZA106" s="813"/>
      <c r="GZB106" s="813"/>
      <c r="GZC106" s="813"/>
      <c r="GZD106" s="813"/>
      <c r="GZE106" s="813"/>
      <c r="GZF106" s="813"/>
      <c r="GZG106" s="813"/>
      <c r="GZH106" s="813"/>
      <c r="GZI106" s="813"/>
      <c r="GZJ106" s="813"/>
      <c r="GZK106" s="813"/>
      <c r="GZL106" s="813"/>
      <c r="GZM106" s="813"/>
      <c r="GZN106" s="813"/>
      <c r="GZO106" s="813"/>
      <c r="GZP106" s="813"/>
      <c r="GZQ106" s="813"/>
      <c r="GZR106" s="813"/>
      <c r="GZS106" s="813"/>
      <c r="GZT106" s="813"/>
      <c r="GZU106" s="813"/>
      <c r="GZV106" s="813"/>
      <c r="GZW106" s="813"/>
      <c r="GZX106" s="813"/>
      <c r="GZY106" s="813"/>
      <c r="GZZ106" s="813"/>
      <c r="HAA106" s="813"/>
      <c r="HAB106" s="813"/>
      <c r="HAC106" s="813"/>
      <c r="HAD106" s="813"/>
      <c r="HAE106" s="813"/>
      <c r="HAF106" s="813"/>
      <c r="HAG106" s="813"/>
      <c r="HAH106" s="813"/>
      <c r="HAI106" s="813"/>
      <c r="HAJ106" s="813"/>
      <c r="HAK106" s="813"/>
      <c r="HAL106" s="813"/>
      <c r="HAM106" s="813"/>
      <c r="HAN106" s="813"/>
      <c r="HAO106" s="813"/>
      <c r="HAP106" s="813"/>
      <c r="HAQ106" s="813"/>
      <c r="HAR106" s="813"/>
      <c r="HAS106" s="813"/>
      <c r="HAT106" s="813"/>
      <c r="HAU106" s="813"/>
      <c r="HAV106" s="813"/>
      <c r="HAW106" s="813"/>
      <c r="HAX106" s="813"/>
      <c r="HAY106" s="813"/>
      <c r="HAZ106" s="813"/>
      <c r="HBA106" s="813"/>
      <c r="HBB106" s="813"/>
      <c r="HBC106" s="813"/>
      <c r="HBD106" s="813"/>
      <c r="HBE106" s="813"/>
      <c r="HBF106" s="813"/>
      <c r="HBG106" s="813"/>
      <c r="HBH106" s="813"/>
      <c r="HBI106" s="813"/>
      <c r="HBJ106" s="813"/>
      <c r="HBK106" s="813"/>
      <c r="HBL106" s="813"/>
      <c r="HBM106" s="813"/>
      <c r="HBN106" s="813"/>
      <c r="HBO106" s="813"/>
      <c r="HBP106" s="813"/>
      <c r="HBQ106" s="813"/>
      <c r="HBR106" s="813"/>
      <c r="HBS106" s="813"/>
      <c r="HBT106" s="813"/>
      <c r="HBU106" s="813"/>
      <c r="HBV106" s="813"/>
      <c r="HBW106" s="813"/>
      <c r="HBX106" s="813"/>
      <c r="HBY106" s="813"/>
      <c r="HBZ106" s="813"/>
      <c r="HCA106" s="813"/>
      <c r="HCB106" s="813"/>
      <c r="HCC106" s="813"/>
      <c r="HCD106" s="813"/>
      <c r="HCE106" s="813"/>
      <c r="HCF106" s="813"/>
      <c r="HCG106" s="813"/>
      <c r="HCH106" s="813"/>
      <c r="HCI106" s="813"/>
      <c r="HCJ106" s="813"/>
      <c r="HCK106" s="813"/>
      <c r="HCL106" s="813"/>
      <c r="HCM106" s="813"/>
      <c r="HCN106" s="813"/>
      <c r="HCO106" s="813"/>
      <c r="HCP106" s="813"/>
      <c r="HCQ106" s="813"/>
      <c r="HCR106" s="813"/>
      <c r="HCS106" s="813"/>
      <c r="HCT106" s="813"/>
      <c r="HCU106" s="813"/>
      <c r="HCV106" s="813"/>
      <c r="HCW106" s="813"/>
      <c r="HCX106" s="813"/>
      <c r="HCY106" s="813"/>
      <c r="HCZ106" s="813"/>
      <c r="HDA106" s="813"/>
      <c r="HDB106" s="813"/>
      <c r="HDC106" s="813"/>
      <c r="HDD106" s="813"/>
      <c r="HDE106" s="813"/>
      <c r="HDF106" s="813"/>
      <c r="HDG106" s="813"/>
      <c r="HDH106" s="813"/>
      <c r="HDI106" s="813"/>
      <c r="HDJ106" s="813"/>
      <c r="HDK106" s="813"/>
      <c r="HDL106" s="813"/>
      <c r="HDM106" s="813"/>
      <c r="HDN106" s="813"/>
      <c r="HDO106" s="813"/>
      <c r="HDP106" s="813"/>
      <c r="HDQ106" s="813"/>
      <c r="HDR106" s="813"/>
      <c r="HDS106" s="813"/>
      <c r="HDT106" s="813"/>
      <c r="HDU106" s="813"/>
      <c r="HDV106" s="813"/>
      <c r="HDW106" s="813"/>
      <c r="HDX106" s="813"/>
      <c r="HDY106" s="813"/>
      <c r="HDZ106" s="813"/>
      <c r="HEA106" s="813"/>
      <c r="HEB106" s="813"/>
      <c r="HEC106" s="813"/>
      <c r="HED106" s="813"/>
      <c r="HEE106" s="813"/>
      <c r="HEF106" s="813"/>
      <c r="HEG106" s="813"/>
      <c r="HEH106" s="813"/>
      <c r="HEI106" s="813"/>
      <c r="HEJ106" s="813"/>
      <c r="HEK106" s="813"/>
      <c r="HEL106" s="813"/>
      <c r="HEM106" s="813"/>
      <c r="HEN106" s="813"/>
      <c r="HEO106" s="813"/>
      <c r="HEP106" s="813"/>
      <c r="HEQ106" s="813"/>
      <c r="HER106" s="813"/>
      <c r="HES106" s="813"/>
      <c r="HET106" s="813"/>
      <c r="HEU106" s="813"/>
      <c r="HEV106" s="813"/>
      <c r="HEW106" s="813"/>
      <c r="HEX106" s="813"/>
      <c r="HEY106" s="813"/>
      <c r="HEZ106" s="813"/>
      <c r="HFA106" s="813"/>
      <c r="HFB106" s="813"/>
      <c r="HFC106" s="813"/>
      <c r="HFD106" s="813"/>
      <c r="HFE106" s="813"/>
      <c r="HFF106" s="813"/>
      <c r="HFG106" s="813"/>
      <c r="HFH106" s="813"/>
      <c r="HFI106" s="813"/>
      <c r="HFJ106" s="813"/>
      <c r="HFK106" s="813"/>
      <c r="HFL106" s="813"/>
      <c r="HFM106" s="813"/>
      <c r="HFN106" s="813"/>
      <c r="HFO106" s="813"/>
      <c r="HFP106" s="813"/>
      <c r="HFQ106" s="813"/>
      <c r="HFR106" s="813"/>
      <c r="HFS106" s="813"/>
      <c r="HFT106" s="813"/>
      <c r="HFU106" s="813"/>
      <c r="HFV106" s="813"/>
      <c r="HFW106" s="813"/>
      <c r="HFX106" s="813"/>
      <c r="HFY106" s="813"/>
      <c r="HFZ106" s="813"/>
      <c r="HGA106" s="813"/>
      <c r="HGB106" s="813"/>
      <c r="HGC106" s="813"/>
      <c r="HGD106" s="813"/>
      <c r="HGE106" s="813"/>
      <c r="HGF106" s="813"/>
      <c r="HGG106" s="813"/>
      <c r="HGH106" s="813"/>
      <c r="HGI106" s="813"/>
      <c r="HGJ106" s="813"/>
      <c r="HGK106" s="813"/>
      <c r="HGL106" s="813"/>
      <c r="HGM106" s="813"/>
      <c r="HGN106" s="813"/>
      <c r="HGO106" s="813"/>
      <c r="HGP106" s="813"/>
      <c r="HGQ106" s="813"/>
      <c r="HGR106" s="813"/>
      <c r="HGS106" s="813"/>
      <c r="HGT106" s="813"/>
      <c r="HGU106" s="813"/>
      <c r="HGV106" s="813"/>
      <c r="HGW106" s="813"/>
      <c r="HGX106" s="813"/>
      <c r="HGY106" s="813"/>
      <c r="HGZ106" s="813"/>
      <c r="HHA106" s="813"/>
      <c r="HHB106" s="813"/>
      <c r="HHC106" s="813"/>
      <c r="HHD106" s="813"/>
      <c r="HHE106" s="813"/>
      <c r="HHF106" s="813"/>
      <c r="HHG106" s="813"/>
      <c r="HHH106" s="813"/>
      <c r="HHI106" s="813"/>
      <c r="HHJ106" s="813"/>
      <c r="HHK106" s="813"/>
      <c r="HHL106" s="813"/>
      <c r="HHM106" s="813"/>
      <c r="HHN106" s="813"/>
      <c r="HHO106" s="813"/>
      <c r="HHP106" s="813"/>
      <c r="HHQ106" s="813"/>
      <c r="HHR106" s="813"/>
      <c r="HHS106" s="813"/>
      <c r="HHT106" s="813"/>
      <c r="HHU106" s="813"/>
      <c r="HHV106" s="813"/>
      <c r="HHW106" s="813"/>
      <c r="HHX106" s="813"/>
      <c r="HHY106" s="813"/>
      <c r="HHZ106" s="813"/>
      <c r="HIA106" s="813"/>
      <c r="HIB106" s="813"/>
      <c r="HIC106" s="813"/>
      <c r="HID106" s="813"/>
      <c r="HIE106" s="813"/>
      <c r="HIF106" s="813"/>
      <c r="HIG106" s="813"/>
      <c r="HIH106" s="813"/>
      <c r="HII106" s="813"/>
      <c r="HIJ106" s="813"/>
      <c r="HIK106" s="813"/>
      <c r="HIL106" s="813"/>
      <c r="HIM106" s="813"/>
      <c r="HIN106" s="813"/>
      <c r="HIO106" s="813"/>
      <c r="HIP106" s="813"/>
      <c r="HIQ106" s="813"/>
      <c r="HIR106" s="813"/>
      <c r="HIS106" s="813"/>
      <c r="HIT106" s="813"/>
      <c r="HIU106" s="813"/>
      <c r="HIV106" s="813"/>
      <c r="HIW106" s="813"/>
      <c r="HIX106" s="813"/>
      <c r="HIY106" s="813"/>
      <c r="HIZ106" s="813"/>
      <c r="HJA106" s="813"/>
      <c r="HJB106" s="813"/>
      <c r="HJC106" s="813"/>
      <c r="HJD106" s="813"/>
      <c r="HJE106" s="813"/>
      <c r="HJF106" s="813"/>
      <c r="HJG106" s="813"/>
      <c r="HJH106" s="813"/>
      <c r="HJI106" s="813"/>
      <c r="HJJ106" s="813"/>
      <c r="HJK106" s="813"/>
      <c r="HJL106" s="813"/>
      <c r="HJM106" s="813"/>
      <c r="HJN106" s="813"/>
      <c r="HJO106" s="813"/>
      <c r="HJP106" s="813"/>
      <c r="HJQ106" s="813"/>
      <c r="HJR106" s="813"/>
      <c r="HJS106" s="813"/>
      <c r="HJT106" s="813"/>
      <c r="HJU106" s="813"/>
      <c r="HJV106" s="813"/>
      <c r="HJW106" s="813"/>
      <c r="HJX106" s="813"/>
      <c r="HJY106" s="813"/>
      <c r="HJZ106" s="813"/>
      <c r="HKA106" s="813"/>
      <c r="HKB106" s="813"/>
      <c r="HKC106" s="813"/>
      <c r="HKD106" s="813"/>
      <c r="HKE106" s="813"/>
      <c r="HKF106" s="813"/>
      <c r="HKG106" s="813"/>
      <c r="HKH106" s="813"/>
      <c r="HKI106" s="813"/>
      <c r="HKJ106" s="813"/>
      <c r="HKK106" s="813"/>
      <c r="HKL106" s="813"/>
      <c r="HKM106" s="813"/>
      <c r="HKN106" s="813"/>
      <c r="HKO106" s="813"/>
      <c r="HKP106" s="813"/>
      <c r="HKQ106" s="813"/>
      <c r="HKR106" s="813"/>
      <c r="HKS106" s="813"/>
      <c r="HKT106" s="813"/>
      <c r="HKU106" s="813"/>
      <c r="HKV106" s="813"/>
      <c r="HKW106" s="813"/>
      <c r="HKX106" s="813"/>
      <c r="HKY106" s="813"/>
      <c r="HKZ106" s="813"/>
      <c r="HLA106" s="813"/>
      <c r="HLB106" s="813"/>
      <c r="HLC106" s="813"/>
      <c r="HLD106" s="813"/>
      <c r="HLE106" s="813"/>
      <c r="HLF106" s="813"/>
      <c r="HLG106" s="813"/>
      <c r="HLH106" s="813"/>
      <c r="HLI106" s="813"/>
      <c r="HLJ106" s="813"/>
      <c r="HLK106" s="813"/>
      <c r="HLL106" s="813"/>
      <c r="HLM106" s="813"/>
      <c r="HLN106" s="813"/>
      <c r="HLO106" s="813"/>
      <c r="HLP106" s="813"/>
      <c r="HLQ106" s="813"/>
      <c r="HLR106" s="813"/>
      <c r="HLS106" s="813"/>
      <c r="HLT106" s="813"/>
      <c r="HLU106" s="813"/>
      <c r="HLV106" s="813"/>
      <c r="HLW106" s="813"/>
      <c r="HLX106" s="813"/>
      <c r="HLY106" s="813"/>
      <c r="HLZ106" s="813"/>
      <c r="HMA106" s="813"/>
      <c r="HMB106" s="813"/>
      <c r="HMC106" s="813"/>
      <c r="HMD106" s="813"/>
      <c r="HME106" s="813"/>
      <c r="HMF106" s="813"/>
      <c r="HMG106" s="813"/>
      <c r="HMH106" s="813"/>
      <c r="HMI106" s="813"/>
      <c r="HMJ106" s="813"/>
      <c r="HMK106" s="813"/>
      <c r="HML106" s="813"/>
      <c r="HMM106" s="813"/>
      <c r="HMN106" s="813"/>
      <c r="HMO106" s="813"/>
      <c r="HMP106" s="813"/>
      <c r="HMQ106" s="813"/>
      <c r="HMR106" s="813"/>
      <c r="HMS106" s="813"/>
      <c r="HMT106" s="813"/>
      <c r="HMU106" s="813"/>
      <c r="HMV106" s="813"/>
      <c r="HMW106" s="813"/>
      <c r="HMX106" s="813"/>
      <c r="HMY106" s="813"/>
      <c r="HMZ106" s="813"/>
      <c r="HNA106" s="813"/>
      <c r="HNB106" s="813"/>
      <c r="HNC106" s="813"/>
      <c r="HND106" s="813"/>
      <c r="HNE106" s="813"/>
      <c r="HNF106" s="813"/>
      <c r="HNG106" s="813"/>
      <c r="HNH106" s="813"/>
      <c r="HNI106" s="813"/>
      <c r="HNJ106" s="813"/>
      <c r="HNK106" s="813"/>
      <c r="HNL106" s="813"/>
      <c r="HNM106" s="813"/>
      <c r="HNN106" s="813"/>
      <c r="HNO106" s="813"/>
      <c r="HNP106" s="813"/>
      <c r="HNQ106" s="813"/>
      <c r="HNR106" s="813"/>
      <c r="HNS106" s="813"/>
      <c r="HNT106" s="813"/>
      <c r="HNU106" s="813"/>
      <c r="HNV106" s="813"/>
      <c r="HNW106" s="813"/>
      <c r="HNX106" s="813"/>
      <c r="HNY106" s="813"/>
      <c r="HNZ106" s="813"/>
      <c r="HOA106" s="813"/>
      <c r="HOB106" s="813"/>
      <c r="HOC106" s="813"/>
      <c r="HOD106" s="813"/>
      <c r="HOE106" s="813"/>
      <c r="HOF106" s="813"/>
      <c r="HOG106" s="813"/>
      <c r="HOH106" s="813"/>
      <c r="HOI106" s="813"/>
      <c r="HOJ106" s="813"/>
      <c r="HOK106" s="813"/>
      <c r="HOL106" s="813"/>
      <c r="HOM106" s="813"/>
      <c r="HON106" s="813"/>
      <c r="HOO106" s="813"/>
      <c r="HOP106" s="813"/>
      <c r="HOQ106" s="813"/>
      <c r="HOR106" s="813"/>
      <c r="HOS106" s="813"/>
      <c r="HOT106" s="813"/>
      <c r="HOU106" s="813"/>
      <c r="HOV106" s="813"/>
      <c r="HOW106" s="813"/>
      <c r="HOX106" s="813"/>
      <c r="HOY106" s="813"/>
      <c r="HOZ106" s="813"/>
      <c r="HPA106" s="813"/>
      <c r="HPB106" s="813"/>
      <c r="HPC106" s="813"/>
      <c r="HPD106" s="813"/>
      <c r="HPE106" s="813"/>
      <c r="HPF106" s="813"/>
      <c r="HPG106" s="813"/>
      <c r="HPH106" s="813"/>
      <c r="HPI106" s="813"/>
      <c r="HPJ106" s="813"/>
      <c r="HPK106" s="813"/>
      <c r="HPL106" s="813"/>
      <c r="HPM106" s="813"/>
      <c r="HPN106" s="813"/>
      <c r="HPO106" s="813"/>
      <c r="HPP106" s="813"/>
      <c r="HPQ106" s="813"/>
      <c r="HPR106" s="813"/>
      <c r="HPS106" s="813"/>
      <c r="HPT106" s="813"/>
      <c r="HPU106" s="813"/>
      <c r="HPV106" s="813"/>
      <c r="HPW106" s="813"/>
      <c r="HPX106" s="813"/>
      <c r="HPY106" s="813"/>
      <c r="HPZ106" s="813"/>
      <c r="HQA106" s="813"/>
      <c r="HQB106" s="813"/>
      <c r="HQC106" s="813"/>
      <c r="HQD106" s="813"/>
      <c r="HQE106" s="813"/>
      <c r="HQF106" s="813"/>
      <c r="HQG106" s="813"/>
      <c r="HQH106" s="813"/>
      <c r="HQI106" s="813"/>
      <c r="HQJ106" s="813"/>
      <c r="HQK106" s="813"/>
      <c r="HQL106" s="813"/>
      <c r="HQM106" s="813"/>
      <c r="HQN106" s="813"/>
      <c r="HQO106" s="813"/>
      <c r="HQP106" s="813"/>
      <c r="HQQ106" s="813"/>
      <c r="HQR106" s="813"/>
      <c r="HQS106" s="813"/>
      <c r="HQT106" s="813"/>
      <c r="HQU106" s="813"/>
      <c r="HQV106" s="813"/>
      <c r="HQW106" s="813"/>
      <c r="HQX106" s="813"/>
      <c r="HQY106" s="813"/>
      <c r="HQZ106" s="813"/>
      <c r="HRA106" s="813"/>
      <c r="HRB106" s="813"/>
      <c r="HRC106" s="813"/>
      <c r="HRD106" s="813"/>
      <c r="HRE106" s="813"/>
      <c r="HRF106" s="813"/>
      <c r="HRG106" s="813"/>
      <c r="HRH106" s="813"/>
      <c r="HRI106" s="813"/>
      <c r="HRJ106" s="813"/>
      <c r="HRK106" s="813"/>
      <c r="HRL106" s="813"/>
      <c r="HRM106" s="813"/>
      <c r="HRN106" s="813"/>
      <c r="HRO106" s="813"/>
      <c r="HRP106" s="813"/>
      <c r="HRQ106" s="813"/>
      <c r="HRR106" s="813"/>
      <c r="HRS106" s="813"/>
      <c r="HRT106" s="813"/>
      <c r="HRU106" s="813"/>
      <c r="HRV106" s="813"/>
      <c r="HRW106" s="813"/>
      <c r="HRX106" s="813"/>
      <c r="HRY106" s="813"/>
      <c r="HRZ106" s="813"/>
      <c r="HSA106" s="813"/>
      <c r="HSB106" s="813"/>
      <c r="HSC106" s="813"/>
      <c r="HSD106" s="813"/>
      <c r="HSE106" s="813"/>
      <c r="HSF106" s="813"/>
      <c r="HSG106" s="813"/>
      <c r="HSH106" s="813"/>
      <c r="HSI106" s="813"/>
      <c r="HSJ106" s="813"/>
      <c r="HSK106" s="813"/>
      <c r="HSL106" s="813"/>
      <c r="HSM106" s="813"/>
      <c r="HSN106" s="813"/>
      <c r="HSO106" s="813"/>
      <c r="HSP106" s="813"/>
      <c r="HSQ106" s="813"/>
      <c r="HSR106" s="813"/>
      <c r="HSS106" s="813"/>
      <c r="HST106" s="813"/>
      <c r="HSU106" s="813"/>
      <c r="HSV106" s="813"/>
      <c r="HSW106" s="813"/>
      <c r="HSX106" s="813"/>
      <c r="HSY106" s="813"/>
      <c r="HSZ106" s="813"/>
      <c r="HTA106" s="813"/>
      <c r="HTB106" s="813"/>
      <c r="HTC106" s="813"/>
      <c r="HTD106" s="813"/>
      <c r="HTE106" s="813"/>
      <c r="HTF106" s="813"/>
      <c r="HTG106" s="813"/>
      <c r="HTH106" s="813"/>
      <c r="HTI106" s="813"/>
      <c r="HTJ106" s="813"/>
      <c r="HTK106" s="813"/>
      <c r="HTL106" s="813"/>
      <c r="HTM106" s="813"/>
      <c r="HTN106" s="813"/>
      <c r="HTO106" s="813"/>
      <c r="HTP106" s="813"/>
      <c r="HTQ106" s="813"/>
      <c r="HTR106" s="813"/>
      <c r="HTS106" s="813"/>
      <c r="HTT106" s="813"/>
      <c r="HTU106" s="813"/>
      <c r="HTV106" s="813"/>
      <c r="HTW106" s="813"/>
      <c r="HTX106" s="813"/>
      <c r="HTY106" s="813"/>
      <c r="HTZ106" s="813"/>
      <c r="HUA106" s="813"/>
      <c r="HUB106" s="813"/>
      <c r="HUC106" s="813"/>
      <c r="HUD106" s="813"/>
      <c r="HUE106" s="813"/>
      <c r="HUF106" s="813"/>
      <c r="HUG106" s="813"/>
      <c r="HUH106" s="813"/>
      <c r="HUI106" s="813"/>
      <c r="HUJ106" s="813"/>
      <c r="HUK106" s="813"/>
      <c r="HUL106" s="813"/>
      <c r="HUM106" s="813"/>
      <c r="HUN106" s="813"/>
      <c r="HUO106" s="813"/>
      <c r="HUP106" s="813"/>
      <c r="HUQ106" s="813"/>
      <c r="HUR106" s="813"/>
      <c r="HUS106" s="813"/>
      <c r="HUT106" s="813"/>
      <c r="HUU106" s="813"/>
      <c r="HUV106" s="813"/>
      <c r="HUW106" s="813"/>
      <c r="HUX106" s="813"/>
      <c r="HUY106" s="813"/>
      <c r="HUZ106" s="813"/>
      <c r="HVA106" s="813"/>
      <c r="HVB106" s="813"/>
      <c r="HVC106" s="813"/>
      <c r="HVD106" s="813"/>
      <c r="HVE106" s="813"/>
      <c r="HVF106" s="813"/>
      <c r="HVG106" s="813"/>
      <c r="HVH106" s="813"/>
      <c r="HVI106" s="813"/>
      <c r="HVJ106" s="813"/>
      <c r="HVK106" s="813"/>
      <c r="HVL106" s="813"/>
      <c r="HVM106" s="813"/>
      <c r="HVN106" s="813"/>
      <c r="HVO106" s="813"/>
      <c r="HVP106" s="813"/>
      <c r="HVQ106" s="813"/>
      <c r="HVR106" s="813"/>
      <c r="HVS106" s="813"/>
      <c r="HVT106" s="813"/>
      <c r="HVU106" s="813"/>
      <c r="HVV106" s="813"/>
      <c r="HVW106" s="813"/>
      <c r="HVX106" s="813"/>
      <c r="HVY106" s="813"/>
      <c r="HVZ106" s="813"/>
      <c r="HWA106" s="813"/>
      <c r="HWB106" s="813"/>
      <c r="HWC106" s="813"/>
      <c r="HWD106" s="813"/>
      <c r="HWE106" s="813"/>
      <c r="HWF106" s="813"/>
      <c r="HWG106" s="813"/>
      <c r="HWH106" s="813"/>
      <c r="HWI106" s="813"/>
      <c r="HWJ106" s="813"/>
      <c r="HWK106" s="813"/>
      <c r="HWL106" s="813"/>
      <c r="HWM106" s="813"/>
      <c r="HWN106" s="813"/>
      <c r="HWO106" s="813"/>
      <c r="HWP106" s="813"/>
      <c r="HWQ106" s="813"/>
      <c r="HWR106" s="813"/>
      <c r="HWS106" s="813"/>
      <c r="HWT106" s="813"/>
      <c r="HWU106" s="813"/>
      <c r="HWV106" s="813"/>
      <c r="HWW106" s="813"/>
      <c r="HWX106" s="813"/>
      <c r="HWY106" s="813"/>
      <c r="HWZ106" s="813"/>
      <c r="HXA106" s="813"/>
      <c r="HXB106" s="813"/>
      <c r="HXC106" s="813"/>
      <c r="HXD106" s="813"/>
      <c r="HXE106" s="813"/>
      <c r="HXF106" s="813"/>
      <c r="HXG106" s="813"/>
      <c r="HXH106" s="813"/>
      <c r="HXI106" s="813"/>
      <c r="HXJ106" s="813"/>
      <c r="HXK106" s="813"/>
      <c r="HXL106" s="813"/>
      <c r="HXM106" s="813"/>
      <c r="HXN106" s="813"/>
      <c r="HXO106" s="813"/>
      <c r="HXP106" s="813"/>
      <c r="HXQ106" s="813"/>
      <c r="HXR106" s="813"/>
      <c r="HXS106" s="813"/>
      <c r="HXT106" s="813"/>
      <c r="HXU106" s="813"/>
      <c r="HXV106" s="813"/>
      <c r="HXW106" s="813"/>
      <c r="HXX106" s="813"/>
      <c r="HXY106" s="813"/>
      <c r="HXZ106" s="813"/>
      <c r="HYA106" s="813"/>
      <c r="HYB106" s="813"/>
      <c r="HYC106" s="813"/>
      <c r="HYD106" s="813"/>
      <c r="HYE106" s="813"/>
      <c r="HYF106" s="813"/>
      <c r="HYG106" s="813"/>
      <c r="HYH106" s="813"/>
      <c r="HYI106" s="813"/>
      <c r="HYJ106" s="813"/>
      <c r="HYK106" s="813"/>
      <c r="HYL106" s="813"/>
      <c r="HYM106" s="813"/>
      <c r="HYN106" s="813"/>
      <c r="HYO106" s="813"/>
      <c r="HYP106" s="813"/>
      <c r="HYQ106" s="813"/>
      <c r="HYR106" s="813"/>
      <c r="HYS106" s="813"/>
      <c r="HYT106" s="813"/>
      <c r="HYU106" s="813"/>
      <c r="HYV106" s="813"/>
      <c r="HYW106" s="813"/>
      <c r="HYX106" s="813"/>
      <c r="HYY106" s="813"/>
      <c r="HYZ106" s="813"/>
      <c r="HZA106" s="813"/>
      <c r="HZB106" s="813"/>
      <c r="HZC106" s="813"/>
      <c r="HZD106" s="813"/>
      <c r="HZE106" s="813"/>
      <c r="HZF106" s="813"/>
      <c r="HZG106" s="813"/>
      <c r="HZH106" s="813"/>
      <c r="HZI106" s="813"/>
      <c r="HZJ106" s="813"/>
      <c r="HZK106" s="813"/>
      <c r="HZL106" s="813"/>
      <c r="HZM106" s="813"/>
      <c r="HZN106" s="813"/>
      <c r="HZO106" s="813"/>
      <c r="HZP106" s="813"/>
      <c r="HZQ106" s="813"/>
      <c r="HZR106" s="813"/>
      <c r="HZS106" s="813"/>
      <c r="HZT106" s="813"/>
      <c r="HZU106" s="813"/>
      <c r="HZV106" s="813"/>
      <c r="HZW106" s="813"/>
      <c r="HZX106" s="813"/>
      <c r="HZY106" s="813"/>
      <c r="HZZ106" s="813"/>
      <c r="IAA106" s="813"/>
      <c r="IAB106" s="813"/>
      <c r="IAC106" s="813"/>
      <c r="IAD106" s="813"/>
      <c r="IAE106" s="813"/>
      <c r="IAF106" s="813"/>
      <c r="IAG106" s="813"/>
      <c r="IAH106" s="813"/>
      <c r="IAI106" s="813"/>
      <c r="IAJ106" s="813"/>
      <c r="IAK106" s="813"/>
      <c r="IAL106" s="813"/>
      <c r="IAM106" s="813"/>
      <c r="IAN106" s="813"/>
      <c r="IAO106" s="813"/>
      <c r="IAP106" s="813"/>
      <c r="IAQ106" s="813"/>
      <c r="IAR106" s="813"/>
      <c r="IAS106" s="813"/>
      <c r="IAT106" s="813"/>
      <c r="IAU106" s="813"/>
      <c r="IAV106" s="813"/>
      <c r="IAW106" s="813"/>
      <c r="IAX106" s="813"/>
      <c r="IAY106" s="813"/>
      <c r="IAZ106" s="813"/>
      <c r="IBA106" s="813"/>
      <c r="IBB106" s="813"/>
      <c r="IBC106" s="813"/>
      <c r="IBD106" s="813"/>
      <c r="IBE106" s="813"/>
      <c r="IBF106" s="813"/>
      <c r="IBG106" s="813"/>
      <c r="IBH106" s="813"/>
      <c r="IBI106" s="813"/>
      <c r="IBJ106" s="813"/>
      <c r="IBK106" s="813"/>
      <c r="IBL106" s="813"/>
      <c r="IBM106" s="813"/>
      <c r="IBN106" s="813"/>
      <c r="IBO106" s="813"/>
      <c r="IBP106" s="813"/>
      <c r="IBQ106" s="813"/>
      <c r="IBR106" s="813"/>
      <c r="IBS106" s="813"/>
      <c r="IBT106" s="813"/>
      <c r="IBU106" s="813"/>
      <c r="IBV106" s="813"/>
      <c r="IBW106" s="813"/>
      <c r="IBX106" s="813"/>
      <c r="IBY106" s="813"/>
      <c r="IBZ106" s="813"/>
      <c r="ICA106" s="813"/>
      <c r="ICB106" s="813"/>
      <c r="ICC106" s="813"/>
      <c r="ICD106" s="813"/>
      <c r="ICE106" s="813"/>
      <c r="ICF106" s="813"/>
      <c r="ICG106" s="813"/>
      <c r="ICH106" s="813"/>
      <c r="ICI106" s="813"/>
      <c r="ICJ106" s="813"/>
      <c r="ICK106" s="813"/>
      <c r="ICL106" s="813"/>
      <c r="ICM106" s="813"/>
      <c r="ICN106" s="813"/>
      <c r="ICO106" s="813"/>
      <c r="ICP106" s="813"/>
      <c r="ICQ106" s="813"/>
      <c r="ICR106" s="813"/>
      <c r="ICS106" s="813"/>
      <c r="ICT106" s="813"/>
      <c r="ICU106" s="813"/>
      <c r="ICV106" s="813"/>
      <c r="ICW106" s="813"/>
      <c r="ICX106" s="813"/>
      <c r="ICY106" s="813"/>
      <c r="ICZ106" s="813"/>
      <c r="IDA106" s="813"/>
      <c r="IDB106" s="813"/>
      <c r="IDC106" s="813"/>
      <c r="IDD106" s="813"/>
      <c r="IDE106" s="813"/>
      <c r="IDF106" s="813"/>
      <c r="IDG106" s="813"/>
      <c r="IDH106" s="813"/>
      <c r="IDI106" s="813"/>
      <c r="IDJ106" s="813"/>
      <c r="IDK106" s="813"/>
      <c r="IDL106" s="813"/>
      <c r="IDM106" s="813"/>
      <c r="IDN106" s="813"/>
      <c r="IDO106" s="813"/>
      <c r="IDP106" s="813"/>
      <c r="IDQ106" s="813"/>
      <c r="IDR106" s="813"/>
      <c r="IDS106" s="813"/>
      <c r="IDT106" s="813"/>
      <c r="IDU106" s="813"/>
      <c r="IDV106" s="813"/>
      <c r="IDW106" s="813"/>
      <c r="IDX106" s="813"/>
      <c r="IDY106" s="813"/>
      <c r="IDZ106" s="813"/>
      <c r="IEA106" s="813"/>
      <c r="IEB106" s="813"/>
      <c r="IEC106" s="813"/>
      <c r="IED106" s="813"/>
      <c r="IEE106" s="813"/>
      <c r="IEF106" s="813"/>
      <c r="IEG106" s="813"/>
      <c r="IEH106" s="813"/>
      <c r="IEI106" s="813"/>
      <c r="IEJ106" s="813"/>
      <c r="IEK106" s="813"/>
      <c r="IEL106" s="813"/>
      <c r="IEM106" s="813"/>
      <c r="IEN106" s="813"/>
      <c r="IEO106" s="813"/>
      <c r="IEP106" s="813"/>
      <c r="IEQ106" s="813"/>
      <c r="IER106" s="813"/>
      <c r="IES106" s="813"/>
      <c r="IET106" s="813"/>
      <c r="IEU106" s="813"/>
      <c r="IEV106" s="813"/>
      <c r="IEW106" s="813"/>
      <c r="IEX106" s="813"/>
      <c r="IEY106" s="813"/>
      <c r="IEZ106" s="813"/>
      <c r="IFA106" s="813"/>
      <c r="IFB106" s="813"/>
      <c r="IFC106" s="813"/>
      <c r="IFD106" s="813"/>
      <c r="IFE106" s="813"/>
      <c r="IFF106" s="813"/>
      <c r="IFG106" s="813"/>
      <c r="IFH106" s="813"/>
      <c r="IFI106" s="813"/>
      <c r="IFJ106" s="813"/>
      <c r="IFK106" s="813"/>
      <c r="IFL106" s="813"/>
      <c r="IFM106" s="813"/>
      <c r="IFN106" s="813"/>
      <c r="IFO106" s="813"/>
      <c r="IFP106" s="813"/>
      <c r="IFQ106" s="813"/>
      <c r="IFR106" s="813"/>
      <c r="IFS106" s="813"/>
      <c r="IFT106" s="813"/>
      <c r="IFU106" s="813"/>
      <c r="IFV106" s="813"/>
      <c r="IFW106" s="813"/>
      <c r="IFX106" s="813"/>
      <c r="IFY106" s="813"/>
      <c r="IFZ106" s="813"/>
      <c r="IGA106" s="813"/>
      <c r="IGB106" s="813"/>
      <c r="IGC106" s="813"/>
      <c r="IGD106" s="813"/>
      <c r="IGE106" s="813"/>
      <c r="IGF106" s="813"/>
      <c r="IGG106" s="813"/>
      <c r="IGH106" s="813"/>
      <c r="IGI106" s="813"/>
      <c r="IGJ106" s="813"/>
      <c r="IGK106" s="813"/>
      <c r="IGL106" s="813"/>
      <c r="IGM106" s="813"/>
      <c r="IGN106" s="813"/>
      <c r="IGO106" s="813"/>
      <c r="IGP106" s="813"/>
      <c r="IGQ106" s="813"/>
      <c r="IGR106" s="813"/>
      <c r="IGS106" s="813"/>
      <c r="IGT106" s="813"/>
      <c r="IGU106" s="813"/>
      <c r="IGV106" s="813"/>
      <c r="IGW106" s="813"/>
      <c r="IGX106" s="813"/>
      <c r="IGY106" s="813"/>
      <c r="IGZ106" s="813"/>
      <c r="IHA106" s="813"/>
      <c r="IHB106" s="813"/>
      <c r="IHC106" s="813"/>
      <c r="IHD106" s="813"/>
      <c r="IHE106" s="813"/>
      <c r="IHF106" s="813"/>
      <c r="IHG106" s="813"/>
      <c r="IHH106" s="813"/>
      <c r="IHI106" s="813"/>
      <c r="IHJ106" s="813"/>
      <c r="IHK106" s="813"/>
      <c r="IHL106" s="813"/>
      <c r="IHM106" s="813"/>
      <c r="IHN106" s="813"/>
      <c r="IHO106" s="813"/>
      <c r="IHP106" s="813"/>
      <c r="IHQ106" s="813"/>
      <c r="IHR106" s="813"/>
      <c r="IHS106" s="813"/>
      <c r="IHT106" s="813"/>
      <c r="IHU106" s="813"/>
      <c r="IHV106" s="813"/>
      <c r="IHW106" s="813"/>
      <c r="IHX106" s="813"/>
      <c r="IHY106" s="813"/>
      <c r="IHZ106" s="813"/>
      <c r="IIA106" s="813"/>
      <c r="IIB106" s="813"/>
      <c r="IIC106" s="813"/>
      <c r="IID106" s="813"/>
      <c r="IIE106" s="813"/>
      <c r="IIF106" s="813"/>
      <c r="IIG106" s="813"/>
      <c r="IIH106" s="813"/>
      <c r="III106" s="813"/>
      <c r="IIJ106" s="813"/>
      <c r="IIK106" s="813"/>
      <c r="IIL106" s="813"/>
      <c r="IIM106" s="813"/>
      <c r="IIN106" s="813"/>
      <c r="IIO106" s="813"/>
      <c r="IIP106" s="813"/>
      <c r="IIQ106" s="813"/>
      <c r="IIR106" s="813"/>
      <c r="IIS106" s="813"/>
      <c r="IIT106" s="813"/>
      <c r="IIU106" s="813"/>
      <c r="IIV106" s="813"/>
      <c r="IIW106" s="813"/>
      <c r="IIX106" s="813"/>
      <c r="IIY106" s="813"/>
      <c r="IIZ106" s="813"/>
      <c r="IJA106" s="813"/>
      <c r="IJB106" s="813"/>
      <c r="IJC106" s="813"/>
      <c r="IJD106" s="813"/>
      <c r="IJE106" s="813"/>
      <c r="IJF106" s="813"/>
      <c r="IJG106" s="813"/>
      <c r="IJH106" s="813"/>
      <c r="IJI106" s="813"/>
      <c r="IJJ106" s="813"/>
      <c r="IJK106" s="813"/>
      <c r="IJL106" s="813"/>
      <c r="IJM106" s="813"/>
      <c r="IJN106" s="813"/>
      <c r="IJO106" s="813"/>
      <c r="IJP106" s="813"/>
      <c r="IJQ106" s="813"/>
      <c r="IJR106" s="813"/>
      <c r="IJS106" s="813"/>
      <c r="IJT106" s="813"/>
      <c r="IJU106" s="813"/>
      <c r="IJV106" s="813"/>
      <c r="IJW106" s="813"/>
      <c r="IJX106" s="813"/>
      <c r="IJY106" s="813"/>
      <c r="IJZ106" s="813"/>
      <c r="IKA106" s="813"/>
      <c r="IKB106" s="813"/>
      <c r="IKC106" s="813"/>
      <c r="IKD106" s="813"/>
      <c r="IKE106" s="813"/>
      <c r="IKF106" s="813"/>
      <c r="IKG106" s="813"/>
      <c r="IKH106" s="813"/>
      <c r="IKI106" s="813"/>
      <c r="IKJ106" s="813"/>
      <c r="IKK106" s="813"/>
      <c r="IKL106" s="813"/>
      <c r="IKM106" s="813"/>
      <c r="IKN106" s="813"/>
      <c r="IKO106" s="813"/>
      <c r="IKP106" s="813"/>
      <c r="IKQ106" s="813"/>
      <c r="IKR106" s="813"/>
      <c r="IKS106" s="813"/>
      <c r="IKT106" s="813"/>
      <c r="IKU106" s="813"/>
      <c r="IKV106" s="813"/>
      <c r="IKW106" s="813"/>
      <c r="IKX106" s="813"/>
      <c r="IKY106" s="813"/>
      <c r="IKZ106" s="813"/>
      <c r="ILA106" s="813"/>
      <c r="ILB106" s="813"/>
      <c r="ILC106" s="813"/>
      <c r="ILD106" s="813"/>
      <c r="ILE106" s="813"/>
      <c r="ILF106" s="813"/>
      <c r="ILG106" s="813"/>
      <c r="ILH106" s="813"/>
      <c r="ILI106" s="813"/>
      <c r="ILJ106" s="813"/>
      <c r="ILK106" s="813"/>
      <c r="ILL106" s="813"/>
      <c r="ILM106" s="813"/>
      <c r="ILN106" s="813"/>
      <c r="ILO106" s="813"/>
      <c r="ILP106" s="813"/>
      <c r="ILQ106" s="813"/>
      <c r="ILR106" s="813"/>
      <c r="ILS106" s="813"/>
      <c r="ILT106" s="813"/>
      <c r="ILU106" s="813"/>
      <c r="ILV106" s="813"/>
      <c r="ILW106" s="813"/>
      <c r="ILX106" s="813"/>
      <c r="ILY106" s="813"/>
      <c r="ILZ106" s="813"/>
      <c r="IMA106" s="813"/>
      <c r="IMB106" s="813"/>
      <c r="IMC106" s="813"/>
      <c r="IMD106" s="813"/>
      <c r="IME106" s="813"/>
      <c r="IMF106" s="813"/>
      <c r="IMG106" s="813"/>
      <c r="IMH106" s="813"/>
      <c r="IMI106" s="813"/>
      <c r="IMJ106" s="813"/>
      <c r="IMK106" s="813"/>
      <c r="IML106" s="813"/>
      <c r="IMM106" s="813"/>
      <c r="IMN106" s="813"/>
      <c r="IMO106" s="813"/>
      <c r="IMP106" s="813"/>
      <c r="IMQ106" s="813"/>
      <c r="IMR106" s="813"/>
      <c r="IMS106" s="813"/>
      <c r="IMT106" s="813"/>
      <c r="IMU106" s="813"/>
      <c r="IMV106" s="813"/>
      <c r="IMW106" s="813"/>
      <c r="IMX106" s="813"/>
      <c r="IMY106" s="813"/>
      <c r="IMZ106" s="813"/>
      <c r="INA106" s="813"/>
      <c r="INB106" s="813"/>
      <c r="INC106" s="813"/>
      <c r="IND106" s="813"/>
      <c r="INE106" s="813"/>
      <c r="INF106" s="813"/>
      <c r="ING106" s="813"/>
      <c r="INH106" s="813"/>
      <c r="INI106" s="813"/>
      <c r="INJ106" s="813"/>
      <c r="INK106" s="813"/>
      <c r="INL106" s="813"/>
      <c r="INM106" s="813"/>
      <c r="INN106" s="813"/>
      <c r="INO106" s="813"/>
      <c r="INP106" s="813"/>
      <c r="INQ106" s="813"/>
      <c r="INR106" s="813"/>
      <c r="INS106" s="813"/>
      <c r="INT106" s="813"/>
      <c r="INU106" s="813"/>
      <c r="INV106" s="813"/>
      <c r="INW106" s="813"/>
      <c r="INX106" s="813"/>
      <c r="INY106" s="813"/>
      <c r="INZ106" s="813"/>
      <c r="IOA106" s="813"/>
      <c r="IOB106" s="813"/>
      <c r="IOC106" s="813"/>
      <c r="IOD106" s="813"/>
      <c r="IOE106" s="813"/>
      <c r="IOF106" s="813"/>
      <c r="IOG106" s="813"/>
      <c r="IOH106" s="813"/>
      <c r="IOI106" s="813"/>
      <c r="IOJ106" s="813"/>
      <c r="IOK106" s="813"/>
      <c r="IOL106" s="813"/>
      <c r="IOM106" s="813"/>
      <c r="ION106" s="813"/>
      <c r="IOO106" s="813"/>
      <c r="IOP106" s="813"/>
      <c r="IOQ106" s="813"/>
      <c r="IOR106" s="813"/>
      <c r="IOS106" s="813"/>
      <c r="IOT106" s="813"/>
      <c r="IOU106" s="813"/>
      <c r="IOV106" s="813"/>
      <c r="IOW106" s="813"/>
      <c r="IOX106" s="813"/>
      <c r="IOY106" s="813"/>
      <c r="IOZ106" s="813"/>
      <c r="IPA106" s="813"/>
      <c r="IPB106" s="813"/>
      <c r="IPC106" s="813"/>
      <c r="IPD106" s="813"/>
      <c r="IPE106" s="813"/>
      <c r="IPF106" s="813"/>
      <c r="IPG106" s="813"/>
      <c r="IPH106" s="813"/>
      <c r="IPI106" s="813"/>
      <c r="IPJ106" s="813"/>
      <c r="IPK106" s="813"/>
      <c r="IPL106" s="813"/>
      <c r="IPM106" s="813"/>
      <c r="IPN106" s="813"/>
      <c r="IPO106" s="813"/>
      <c r="IPP106" s="813"/>
      <c r="IPQ106" s="813"/>
      <c r="IPR106" s="813"/>
      <c r="IPS106" s="813"/>
      <c r="IPT106" s="813"/>
      <c r="IPU106" s="813"/>
      <c r="IPV106" s="813"/>
      <c r="IPW106" s="813"/>
      <c r="IPX106" s="813"/>
      <c r="IPY106" s="813"/>
      <c r="IPZ106" s="813"/>
      <c r="IQA106" s="813"/>
      <c r="IQB106" s="813"/>
      <c r="IQC106" s="813"/>
      <c r="IQD106" s="813"/>
      <c r="IQE106" s="813"/>
      <c r="IQF106" s="813"/>
      <c r="IQG106" s="813"/>
      <c r="IQH106" s="813"/>
      <c r="IQI106" s="813"/>
      <c r="IQJ106" s="813"/>
      <c r="IQK106" s="813"/>
      <c r="IQL106" s="813"/>
      <c r="IQM106" s="813"/>
      <c r="IQN106" s="813"/>
      <c r="IQO106" s="813"/>
      <c r="IQP106" s="813"/>
      <c r="IQQ106" s="813"/>
      <c r="IQR106" s="813"/>
      <c r="IQS106" s="813"/>
      <c r="IQT106" s="813"/>
      <c r="IQU106" s="813"/>
      <c r="IQV106" s="813"/>
      <c r="IQW106" s="813"/>
      <c r="IQX106" s="813"/>
      <c r="IQY106" s="813"/>
      <c r="IQZ106" s="813"/>
      <c r="IRA106" s="813"/>
      <c r="IRB106" s="813"/>
      <c r="IRC106" s="813"/>
      <c r="IRD106" s="813"/>
      <c r="IRE106" s="813"/>
      <c r="IRF106" s="813"/>
      <c r="IRG106" s="813"/>
      <c r="IRH106" s="813"/>
      <c r="IRI106" s="813"/>
      <c r="IRJ106" s="813"/>
      <c r="IRK106" s="813"/>
      <c r="IRL106" s="813"/>
      <c r="IRM106" s="813"/>
      <c r="IRN106" s="813"/>
      <c r="IRO106" s="813"/>
      <c r="IRP106" s="813"/>
      <c r="IRQ106" s="813"/>
      <c r="IRR106" s="813"/>
      <c r="IRS106" s="813"/>
      <c r="IRT106" s="813"/>
      <c r="IRU106" s="813"/>
      <c r="IRV106" s="813"/>
      <c r="IRW106" s="813"/>
      <c r="IRX106" s="813"/>
      <c r="IRY106" s="813"/>
      <c r="IRZ106" s="813"/>
      <c r="ISA106" s="813"/>
      <c r="ISB106" s="813"/>
      <c r="ISC106" s="813"/>
      <c r="ISD106" s="813"/>
      <c r="ISE106" s="813"/>
      <c r="ISF106" s="813"/>
      <c r="ISG106" s="813"/>
      <c r="ISH106" s="813"/>
      <c r="ISI106" s="813"/>
      <c r="ISJ106" s="813"/>
      <c r="ISK106" s="813"/>
      <c r="ISL106" s="813"/>
      <c r="ISM106" s="813"/>
      <c r="ISN106" s="813"/>
      <c r="ISO106" s="813"/>
      <c r="ISP106" s="813"/>
      <c r="ISQ106" s="813"/>
      <c r="ISR106" s="813"/>
      <c r="ISS106" s="813"/>
      <c r="IST106" s="813"/>
      <c r="ISU106" s="813"/>
      <c r="ISV106" s="813"/>
      <c r="ISW106" s="813"/>
      <c r="ISX106" s="813"/>
      <c r="ISY106" s="813"/>
      <c r="ISZ106" s="813"/>
      <c r="ITA106" s="813"/>
      <c r="ITB106" s="813"/>
      <c r="ITC106" s="813"/>
      <c r="ITD106" s="813"/>
      <c r="ITE106" s="813"/>
      <c r="ITF106" s="813"/>
      <c r="ITG106" s="813"/>
      <c r="ITH106" s="813"/>
      <c r="ITI106" s="813"/>
      <c r="ITJ106" s="813"/>
      <c r="ITK106" s="813"/>
      <c r="ITL106" s="813"/>
      <c r="ITM106" s="813"/>
      <c r="ITN106" s="813"/>
      <c r="ITO106" s="813"/>
      <c r="ITP106" s="813"/>
      <c r="ITQ106" s="813"/>
      <c r="ITR106" s="813"/>
      <c r="ITS106" s="813"/>
      <c r="ITT106" s="813"/>
      <c r="ITU106" s="813"/>
      <c r="ITV106" s="813"/>
      <c r="ITW106" s="813"/>
      <c r="ITX106" s="813"/>
      <c r="ITY106" s="813"/>
      <c r="ITZ106" s="813"/>
      <c r="IUA106" s="813"/>
      <c r="IUB106" s="813"/>
      <c r="IUC106" s="813"/>
      <c r="IUD106" s="813"/>
      <c r="IUE106" s="813"/>
      <c r="IUF106" s="813"/>
      <c r="IUG106" s="813"/>
      <c r="IUH106" s="813"/>
      <c r="IUI106" s="813"/>
      <c r="IUJ106" s="813"/>
      <c r="IUK106" s="813"/>
      <c r="IUL106" s="813"/>
      <c r="IUM106" s="813"/>
      <c r="IUN106" s="813"/>
      <c r="IUO106" s="813"/>
      <c r="IUP106" s="813"/>
      <c r="IUQ106" s="813"/>
      <c r="IUR106" s="813"/>
      <c r="IUS106" s="813"/>
      <c r="IUT106" s="813"/>
      <c r="IUU106" s="813"/>
      <c r="IUV106" s="813"/>
      <c r="IUW106" s="813"/>
      <c r="IUX106" s="813"/>
      <c r="IUY106" s="813"/>
      <c r="IUZ106" s="813"/>
      <c r="IVA106" s="813"/>
      <c r="IVB106" s="813"/>
      <c r="IVC106" s="813"/>
      <c r="IVD106" s="813"/>
      <c r="IVE106" s="813"/>
      <c r="IVF106" s="813"/>
      <c r="IVG106" s="813"/>
      <c r="IVH106" s="813"/>
      <c r="IVI106" s="813"/>
      <c r="IVJ106" s="813"/>
      <c r="IVK106" s="813"/>
      <c r="IVL106" s="813"/>
      <c r="IVM106" s="813"/>
      <c r="IVN106" s="813"/>
      <c r="IVO106" s="813"/>
      <c r="IVP106" s="813"/>
      <c r="IVQ106" s="813"/>
      <c r="IVR106" s="813"/>
      <c r="IVS106" s="813"/>
      <c r="IVT106" s="813"/>
      <c r="IVU106" s="813"/>
      <c r="IVV106" s="813"/>
      <c r="IVW106" s="813"/>
      <c r="IVX106" s="813"/>
      <c r="IVY106" s="813"/>
      <c r="IVZ106" s="813"/>
      <c r="IWA106" s="813"/>
      <c r="IWB106" s="813"/>
      <c r="IWC106" s="813"/>
      <c r="IWD106" s="813"/>
      <c r="IWE106" s="813"/>
      <c r="IWF106" s="813"/>
      <c r="IWG106" s="813"/>
      <c r="IWH106" s="813"/>
      <c r="IWI106" s="813"/>
      <c r="IWJ106" s="813"/>
      <c r="IWK106" s="813"/>
      <c r="IWL106" s="813"/>
      <c r="IWM106" s="813"/>
      <c r="IWN106" s="813"/>
      <c r="IWO106" s="813"/>
      <c r="IWP106" s="813"/>
      <c r="IWQ106" s="813"/>
      <c r="IWR106" s="813"/>
      <c r="IWS106" s="813"/>
      <c r="IWT106" s="813"/>
      <c r="IWU106" s="813"/>
      <c r="IWV106" s="813"/>
      <c r="IWW106" s="813"/>
      <c r="IWX106" s="813"/>
      <c r="IWY106" s="813"/>
      <c r="IWZ106" s="813"/>
      <c r="IXA106" s="813"/>
      <c r="IXB106" s="813"/>
      <c r="IXC106" s="813"/>
      <c r="IXD106" s="813"/>
      <c r="IXE106" s="813"/>
      <c r="IXF106" s="813"/>
      <c r="IXG106" s="813"/>
      <c r="IXH106" s="813"/>
      <c r="IXI106" s="813"/>
      <c r="IXJ106" s="813"/>
      <c r="IXK106" s="813"/>
      <c r="IXL106" s="813"/>
      <c r="IXM106" s="813"/>
      <c r="IXN106" s="813"/>
      <c r="IXO106" s="813"/>
      <c r="IXP106" s="813"/>
      <c r="IXQ106" s="813"/>
      <c r="IXR106" s="813"/>
      <c r="IXS106" s="813"/>
      <c r="IXT106" s="813"/>
      <c r="IXU106" s="813"/>
      <c r="IXV106" s="813"/>
      <c r="IXW106" s="813"/>
      <c r="IXX106" s="813"/>
      <c r="IXY106" s="813"/>
      <c r="IXZ106" s="813"/>
      <c r="IYA106" s="813"/>
      <c r="IYB106" s="813"/>
      <c r="IYC106" s="813"/>
      <c r="IYD106" s="813"/>
      <c r="IYE106" s="813"/>
      <c r="IYF106" s="813"/>
      <c r="IYG106" s="813"/>
      <c r="IYH106" s="813"/>
      <c r="IYI106" s="813"/>
      <c r="IYJ106" s="813"/>
      <c r="IYK106" s="813"/>
      <c r="IYL106" s="813"/>
      <c r="IYM106" s="813"/>
      <c r="IYN106" s="813"/>
      <c r="IYO106" s="813"/>
      <c r="IYP106" s="813"/>
      <c r="IYQ106" s="813"/>
      <c r="IYR106" s="813"/>
      <c r="IYS106" s="813"/>
      <c r="IYT106" s="813"/>
      <c r="IYU106" s="813"/>
      <c r="IYV106" s="813"/>
      <c r="IYW106" s="813"/>
      <c r="IYX106" s="813"/>
      <c r="IYY106" s="813"/>
      <c r="IYZ106" s="813"/>
      <c r="IZA106" s="813"/>
      <c r="IZB106" s="813"/>
      <c r="IZC106" s="813"/>
      <c r="IZD106" s="813"/>
      <c r="IZE106" s="813"/>
      <c r="IZF106" s="813"/>
      <c r="IZG106" s="813"/>
      <c r="IZH106" s="813"/>
      <c r="IZI106" s="813"/>
      <c r="IZJ106" s="813"/>
      <c r="IZK106" s="813"/>
      <c r="IZL106" s="813"/>
      <c r="IZM106" s="813"/>
      <c r="IZN106" s="813"/>
      <c r="IZO106" s="813"/>
      <c r="IZP106" s="813"/>
      <c r="IZQ106" s="813"/>
      <c r="IZR106" s="813"/>
      <c r="IZS106" s="813"/>
      <c r="IZT106" s="813"/>
      <c r="IZU106" s="813"/>
      <c r="IZV106" s="813"/>
      <c r="IZW106" s="813"/>
      <c r="IZX106" s="813"/>
      <c r="IZY106" s="813"/>
      <c r="IZZ106" s="813"/>
      <c r="JAA106" s="813"/>
      <c r="JAB106" s="813"/>
      <c r="JAC106" s="813"/>
      <c r="JAD106" s="813"/>
      <c r="JAE106" s="813"/>
      <c r="JAF106" s="813"/>
      <c r="JAG106" s="813"/>
      <c r="JAH106" s="813"/>
      <c r="JAI106" s="813"/>
      <c r="JAJ106" s="813"/>
      <c r="JAK106" s="813"/>
      <c r="JAL106" s="813"/>
      <c r="JAM106" s="813"/>
      <c r="JAN106" s="813"/>
      <c r="JAO106" s="813"/>
      <c r="JAP106" s="813"/>
      <c r="JAQ106" s="813"/>
      <c r="JAR106" s="813"/>
      <c r="JAS106" s="813"/>
      <c r="JAT106" s="813"/>
      <c r="JAU106" s="813"/>
      <c r="JAV106" s="813"/>
      <c r="JAW106" s="813"/>
      <c r="JAX106" s="813"/>
      <c r="JAY106" s="813"/>
      <c r="JAZ106" s="813"/>
      <c r="JBA106" s="813"/>
      <c r="JBB106" s="813"/>
      <c r="JBC106" s="813"/>
      <c r="JBD106" s="813"/>
      <c r="JBE106" s="813"/>
      <c r="JBF106" s="813"/>
      <c r="JBG106" s="813"/>
      <c r="JBH106" s="813"/>
      <c r="JBI106" s="813"/>
      <c r="JBJ106" s="813"/>
      <c r="JBK106" s="813"/>
      <c r="JBL106" s="813"/>
      <c r="JBM106" s="813"/>
      <c r="JBN106" s="813"/>
      <c r="JBO106" s="813"/>
      <c r="JBP106" s="813"/>
      <c r="JBQ106" s="813"/>
      <c r="JBR106" s="813"/>
      <c r="JBS106" s="813"/>
      <c r="JBT106" s="813"/>
      <c r="JBU106" s="813"/>
      <c r="JBV106" s="813"/>
      <c r="JBW106" s="813"/>
      <c r="JBX106" s="813"/>
      <c r="JBY106" s="813"/>
      <c r="JBZ106" s="813"/>
      <c r="JCA106" s="813"/>
      <c r="JCB106" s="813"/>
      <c r="JCC106" s="813"/>
      <c r="JCD106" s="813"/>
      <c r="JCE106" s="813"/>
      <c r="JCF106" s="813"/>
      <c r="JCG106" s="813"/>
      <c r="JCH106" s="813"/>
      <c r="JCI106" s="813"/>
      <c r="JCJ106" s="813"/>
      <c r="JCK106" s="813"/>
      <c r="JCL106" s="813"/>
      <c r="JCM106" s="813"/>
      <c r="JCN106" s="813"/>
      <c r="JCO106" s="813"/>
      <c r="JCP106" s="813"/>
      <c r="JCQ106" s="813"/>
      <c r="JCR106" s="813"/>
      <c r="JCS106" s="813"/>
      <c r="JCT106" s="813"/>
      <c r="JCU106" s="813"/>
      <c r="JCV106" s="813"/>
      <c r="JCW106" s="813"/>
      <c r="JCX106" s="813"/>
      <c r="JCY106" s="813"/>
      <c r="JCZ106" s="813"/>
      <c r="JDA106" s="813"/>
      <c r="JDB106" s="813"/>
      <c r="JDC106" s="813"/>
      <c r="JDD106" s="813"/>
      <c r="JDE106" s="813"/>
      <c r="JDF106" s="813"/>
      <c r="JDG106" s="813"/>
      <c r="JDH106" s="813"/>
      <c r="JDI106" s="813"/>
      <c r="JDJ106" s="813"/>
      <c r="JDK106" s="813"/>
      <c r="JDL106" s="813"/>
      <c r="JDM106" s="813"/>
      <c r="JDN106" s="813"/>
      <c r="JDO106" s="813"/>
      <c r="JDP106" s="813"/>
      <c r="JDQ106" s="813"/>
      <c r="JDR106" s="813"/>
      <c r="JDS106" s="813"/>
      <c r="JDT106" s="813"/>
      <c r="JDU106" s="813"/>
      <c r="JDV106" s="813"/>
      <c r="JDW106" s="813"/>
      <c r="JDX106" s="813"/>
      <c r="JDY106" s="813"/>
      <c r="JDZ106" s="813"/>
      <c r="JEA106" s="813"/>
      <c r="JEB106" s="813"/>
      <c r="JEC106" s="813"/>
      <c r="JED106" s="813"/>
      <c r="JEE106" s="813"/>
      <c r="JEF106" s="813"/>
      <c r="JEG106" s="813"/>
      <c r="JEH106" s="813"/>
      <c r="JEI106" s="813"/>
      <c r="JEJ106" s="813"/>
      <c r="JEK106" s="813"/>
      <c r="JEL106" s="813"/>
      <c r="JEM106" s="813"/>
      <c r="JEN106" s="813"/>
      <c r="JEO106" s="813"/>
      <c r="JEP106" s="813"/>
      <c r="JEQ106" s="813"/>
      <c r="JER106" s="813"/>
      <c r="JES106" s="813"/>
      <c r="JET106" s="813"/>
      <c r="JEU106" s="813"/>
      <c r="JEV106" s="813"/>
      <c r="JEW106" s="813"/>
      <c r="JEX106" s="813"/>
      <c r="JEY106" s="813"/>
      <c r="JEZ106" s="813"/>
      <c r="JFA106" s="813"/>
      <c r="JFB106" s="813"/>
      <c r="JFC106" s="813"/>
      <c r="JFD106" s="813"/>
      <c r="JFE106" s="813"/>
      <c r="JFF106" s="813"/>
      <c r="JFG106" s="813"/>
      <c r="JFH106" s="813"/>
      <c r="JFI106" s="813"/>
      <c r="JFJ106" s="813"/>
      <c r="JFK106" s="813"/>
      <c r="JFL106" s="813"/>
      <c r="JFM106" s="813"/>
      <c r="JFN106" s="813"/>
      <c r="JFO106" s="813"/>
      <c r="JFP106" s="813"/>
      <c r="JFQ106" s="813"/>
      <c r="JFR106" s="813"/>
      <c r="JFS106" s="813"/>
      <c r="JFT106" s="813"/>
      <c r="JFU106" s="813"/>
      <c r="JFV106" s="813"/>
      <c r="JFW106" s="813"/>
      <c r="JFX106" s="813"/>
      <c r="JFY106" s="813"/>
      <c r="JFZ106" s="813"/>
      <c r="JGA106" s="813"/>
      <c r="JGB106" s="813"/>
      <c r="JGC106" s="813"/>
      <c r="JGD106" s="813"/>
      <c r="JGE106" s="813"/>
      <c r="JGF106" s="813"/>
      <c r="JGG106" s="813"/>
      <c r="JGH106" s="813"/>
      <c r="JGI106" s="813"/>
      <c r="JGJ106" s="813"/>
      <c r="JGK106" s="813"/>
      <c r="JGL106" s="813"/>
      <c r="JGM106" s="813"/>
      <c r="JGN106" s="813"/>
      <c r="JGO106" s="813"/>
      <c r="JGP106" s="813"/>
      <c r="JGQ106" s="813"/>
      <c r="JGR106" s="813"/>
      <c r="JGS106" s="813"/>
      <c r="JGT106" s="813"/>
      <c r="JGU106" s="813"/>
      <c r="JGV106" s="813"/>
      <c r="JGW106" s="813"/>
      <c r="JGX106" s="813"/>
      <c r="JGY106" s="813"/>
      <c r="JGZ106" s="813"/>
      <c r="JHA106" s="813"/>
      <c r="JHB106" s="813"/>
      <c r="JHC106" s="813"/>
      <c r="JHD106" s="813"/>
      <c r="JHE106" s="813"/>
      <c r="JHF106" s="813"/>
      <c r="JHG106" s="813"/>
      <c r="JHH106" s="813"/>
      <c r="JHI106" s="813"/>
      <c r="JHJ106" s="813"/>
      <c r="JHK106" s="813"/>
      <c r="JHL106" s="813"/>
      <c r="JHM106" s="813"/>
      <c r="JHN106" s="813"/>
      <c r="JHO106" s="813"/>
      <c r="JHP106" s="813"/>
      <c r="JHQ106" s="813"/>
      <c r="JHR106" s="813"/>
      <c r="JHS106" s="813"/>
      <c r="JHT106" s="813"/>
      <c r="JHU106" s="813"/>
      <c r="JHV106" s="813"/>
      <c r="JHW106" s="813"/>
      <c r="JHX106" s="813"/>
      <c r="JHY106" s="813"/>
      <c r="JHZ106" s="813"/>
      <c r="JIA106" s="813"/>
      <c r="JIB106" s="813"/>
      <c r="JIC106" s="813"/>
      <c r="JID106" s="813"/>
      <c r="JIE106" s="813"/>
      <c r="JIF106" s="813"/>
      <c r="JIG106" s="813"/>
      <c r="JIH106" s="813"/>
      <c r="JII106" s="813"/>
      <c r="JIJ106" s="813"/>
      <c r="JIK106" s="813"/>
      <c r="JIL106" s="813"/>
      <c r="JIM106" s="813"/>
      <c r="JIN106" s="813"/>
      <c r="JIO106" s="813"/>
      <c r="JIP106" s="813"/>
      <c r="JIQ106" s="813"/>
      <c r="JIR106" s="813"/>
      <c r="JIS106" s="813"/>
      <c r="JIT106" s="813"/>
      <c r="JIU106" s="813"/>
      <c r="JIV106" s="813"/>
      <c r="JIW106" s="813"/>
      <c r="JIX106" s="813"/>
      <c r="JIY106" s="813"/>
      <c r="JIZ106" s="813"/>
      <c r="JJA106" s="813"/>
      <c r="JJB106" s="813"/>
      <c r="JJC106" s="813"/>
      <c r="JJD106" s="813"/>
      <c r="JJE106" s="813"/>
      <c r="JJF106" s="813"/>
      <c r="JJG106" s="813"/>
      <c r="JJH106" s="813"/>
      <c r="JJI106" s="813"/>
      <c r="JJJ106" s="813"/>
      <c r="JJK106" s="813"/>
      <c r="JJL106" s="813"/>
      <c r="JJM106" s="813"/>
      <c r="JJN106" s="813"/>
      <c r="JJO106" s="813"/>
      <c r="JJP106" s="813"/>
      <c r="JJQ106" s="813"/>
      <c r="JJR106" s="813"/>
      <c r="JJS106" s="813"/>
      <c r="JJT106" s="813"/>
      <c r="JJU106" s="813"/>
      <c r="JJV106" s="813"/>
      <c r="JJW106" s="813"/>
      <c r="JJX106" s="813"/>
      <c r="JJY106" s="813"/>
      <c r="JJZ106" s="813"/>
      <c r="JKA106" s="813"/>
      <c r="JKB106" s="813"/>
      <c r="JKC106" s="813"/>
      <c r="JKD106" s="813"/>
      <c r="JKE106" s="813"/>
      <c r="JKF106" s="813"/>
      <c r="JKG106" s="813"/>
      <c r="JKH106" s="813"/>
      <c r="JKI106" s="813"/>
      <c r="JKJ106" s="813"/>
      <c r="JKK106" s="813"/>
      <c r="JKL106" s="813"/>
      <c r="JKM106" s="813"/>
      <c r="JKN106" s="813"/>
      <c r="JKO106" s="813"/>
      <c r="JKP106" s="813"/>
      <c r="JKQ106" s="813"/>
      <c r="JKR106" s="813"/>
      <c r="JKS106" s="813"/>
      <c r="JKT106" s="813"/>
      <c r="JKU106" s="813"/>
      <c r="JKV106" s="813"/>
      <c r="JKW106" s="813"/>
      <c r="JKX106" s="813"/>
      <c r="JKY106" s="813"/>
      <c r="JKZ106" s="813"/>
      <c r="JLA106" s="813"/>
      <c r="JLB106" s="813"/>
      <c r="JLC106" s="813"/>
      <c r="JLD106" s="813"/>
      <c r="JLE106" s="813"/>
      <c r="JLF106" s="813"/>
      <c r="JLG106" s="813"/>
      <c r="JLH106" s="813"/>
      <c r="JLI106" s="813"/>
      <c r="JLJ106" s="813"/>
      <c r="JLK106" s="813"/>
      <c r="JLL106" s="813"/>
      <c r="JLM106" s="813"/>
      <c r="JLN106" s="813"/>
      <c r="JLO106" s="813"/>
      <c r="JLP106" s="813"/>
      <c r="JLQ106" s="813"/>
      <c r="JLR106" s="813"/>
      <c r="JLS106" s="813"/>
      <c r="JLT106" s="813"/>
      <c r="JLU106" s="813"/>
      <c r="JLV106" s="813"/>
      <c r="JLW106" s="813"/>
      <c r="JLX106" s="813"/>
      <c r="JLY106" s="813"/>
      <c r="JLZ106" s="813"/>
      <c r="JMA106" s="813"/>
      <c r="JMB106" s="813"/>
      <c r="JMC106" s="813"/>
      <c r="JMD106" s="813"/>
      <c r="JME106" s="813"/>
      <c r="JMF106" s="813"/>
      <c r="JMG106" s="813"/>
      <c r="JMH106" s="813"/>
      <c r="JMI106" s="813"/>
      <c r="JMJ106" s="813"/>
      <c r="JMK106" s="813"/>
      <c r="JML106" s="813"/>
      <c r="JMM106" s="813"/>
      <c r="JMN106" s="813"/>
      <c r="JMO106" s="813"/>
      <c r="JMP106" s="813"/>
      <c r="JMQ106" s="813"/>
      <c r="JMR106" s="813"/>
      <c r="JMS106" s="813"/>
      <c r="JMT106" s="813"/>
      <c r="JMU106" s="813"/>
      <c r="JMV106" s="813"/>
      <c r="JMW106" s="813"/>
      <c r="JMX106" s="813"/>
      <c r="JMY106" s="813"/>
      <c r="JMZ106" s="813"/>
      <c r="JNA106" s="813"/>
      <c r="JNB106" s="813"/>
      <c r="JNC106" s="813"/>
      <c r="JND106" s="813"/>
      <c r="JNE106" s="813"/>
      <c r="JNF106" s="813"/>
      <c r="JNG106" s="813"/>
      <c r="JNH106" s="813"/>
      <c r="JNI106" s="813"/>
      <c r="JNJ106" s="813"/>
      <c r="JNK106" s="813"/>
      <c r="JNL106" s="813"/>
      <c r="JNM106" s="813"/>
      <c r="JNN106" s="813"/>
      <c r="JNO106" s="813"/>
      <c r="JNP106" s="813"/>
      <c r="JNQ106" s="813"/>
      <c r="JNR106" s="813"/>
      <c r="JNS106" s="813"/>
      <c r="JNT106" s="813"/>
      <c r="JNU106" s="813"/>
      <c r="JNV106" s="813"/>
      <c r="JNW106" s="813"/>
      <c r="JNX106" s="813"/>
      <c r="JNY106" s="813"/>
      <c r="JNZ106" s="813"/>
      <c r="JOA106" s="813"/>
      <c r="JOB106" s="813"/>
      <c r="JOC106" s="813"/>
      <c r="JOD106" s="813"/>
      <c r="JOE106" s="813"/>
      <c r="JOF106" s="813"/>
      <c r="JOG106" s="813"/>
      <c r="JOH106" s="813"/>
      <c r="JOI106" s="813"/>
      <c r="JOJ106" s="813"/>
      <c r="JOK106" s="813"/>
      <c r="JOL106" s="813"/>
      <c r="JOM106" s="813"/>
      <c r="JON106" s="813"/>
      <c r="JOO106" s="813"/>
      <c r="JOP106" s="813"/>
      <c r="JOQ106" s="813"/>
      <c r="JOR106" s="813"/>
      <c r="JOS106" s="813"/>
      <c r="JOT106" s="813"/>
      <c r="JOU106" s="813"/>
      <c r="JOV106" s="813"/>
      <c r="JOW106" s="813"/>
      <c r="JOX106" s="813"/>
      <c r="JOY106" s="813"/>
      <c r="JOZ106" s="813"/>
      <c r="JPA106" s="813"/>
      <c r="JPB106" s="813"/>
      <c r="JPC106" s="813"/>
      <c r="JPD106" s="813"/>
      <c r="JPE106" s="813"/>
      <c r="JPF106" s="813"/>
      <c r="JPG106" s="813"/>
      <c r="JPH106" s="813"/>
      <c r="JPI106" s="813"/>
      <c r="JPJ106" s="813"/>
      <c r="JPK106" s="813"/>
      <c r="JPL106" s="813"/>
      <c r="JPM106" s="813"/>
      <c r="JPN106" s="813"/>
      <c r="JPO106" s="813"/>
      <c r="JPP106" s="813"/>
      <c r="JPQ106" s="813"/>
      <c r="JPR106" s="813"/>
      <c r="JPS106" s="813"/>
      <c r="JPT106" s="813"/>
      <c r="JPU106" s="813"/>
      <c r="JPV106" s="813"/>
      <c r="JPW106" s="813"/>
      <c r="JPX106" s="813"/>
      <c r="JPY106" s="813"/>
      <c r="JPZ106" s="813"/>
      <c r="JQA106" s="813"/>
      <c r="JQB106" s="813"/>
      <c r="JQC106" s="813"/>
      <c r="JQD106" s="813"/>
      <c r="JQE106" s="813"/>
      <c r="JQF106" s="813"/>
      <c r="JQG106" s="813"/>
      <c r="JQH106" s="813"/>
      <c r="JQI106" s="813"/>
      <c r="JQJ106" s="813"/>
      <c r="JQK106" s="813"/>
      <c r="JQL106" s="813"/>
      <c r="JQM106" s="813"/>
      <c r="JQN106" s="813"/>
      <c r="JQO106" s="813"/>
      <c r="JQP106" s="813"/>
      <c r="JQQ106" s="813"/>
      <c r="JQR106" s="813"/>
      <c r="JQS106" s="813"/>
      <c r="JQT106" s="813"/>
      <c r="JQU106" s="813"/>
      <c r="JQV106" s="813"/>
      <c r="JQW106" s="813"/>
      <c r="JQX106" s="813"/>
      <c r="JQY106" s="813"/>
      <c r="JQZ106" s="813"/>
      <c r="JRA106" s="813"/>
      <c r="JRB106" s="813"/>
      <c r="JRC106" s="813"/>
      <c r="JRD106" s="813"/>
      <c r="JRE106" s="813"/>
      <c r="JRF106" s="813"/>
      <c r="JRG106" s="813"/>
      <c r="JRH106" s="813"/>
      <c r="JRI106" s="813"/>
      <c r="JRJ106" s="813"/>
      <c r="JRK106" s="813"/>
      <c r="JRL106" s="813"/>
      <c r="JRM106" s="813"/>
      <c r="JRN106" s="813"/>
      <c r="JRO106" s="813"/>
      <c r="JRP106" s="813"/>
      <c r="JRQ106" s="813"/>
      <c r="JRR106" s="813"/>
      <c r="JRS106" s="813"/>
      <c r="JRT106" s="813"/>
      <c r="JRU106" s="813"/>
      <c r="JRV106" s="813"/>
      <c r="JRW106" s="813"/>
      <c r="JRX106" s="813"/>
      <c r="JRY106" s="813"/>
      <c r="JRZ106" s="813"/>
      <c r="JSA106" s="813"/>
      <c r="JSB106" s="813"/>
      <c r="JSC106" s="813"/>
      <c r="JSD106" s="813"/>
      <c r="JSE106" s="813"/>
      <c r="JSF106" s="813"/>
      <c r="JSG106" s="813"/>
      <c r="JSH106" s="813"/>
      <c r="JSI106" s="813"/>
      <c r="JSJ106" s="813"/>
      <c r="JSK106" s="813"/>
      <c r="JSL106" s="813"/>
      <c r="JSM106" s="813"/>
      <c r="JSN106" s="813"/>
      <c r="JSO106" s="813"/>
      <c r="JSP106" s="813"/>
      <c r="JSQ106" s="813"/>
      <c r="JSR106" s="813"/>
      <c r="JSS106" s="813"/>
      <c r="JST106" s="813"/>
      <c r="JSU106" s="813"/>
      <c r="JSV106" s="813"/>
      <c r="JSW106" s="813"/>
      <c r="JSX106" s="813"/>
      <c r="JSY106" s="813"/>
      <c r="JSZ106" s="813"/>
      <c r="JTA106" s="813"/>
      <c r="JTB106" s="813"/>
      <c r="JTC106" s="813"/>
      <c r="JTD106" s="813"/>
      <c r="JTE106" s="813"/>
      <c r="JTF106" s="813"/>
      <c r="JTG106" s="813"/>
      <c r="JTH106" s="813"/>
      <c r="JTI106" s="813"/>
      <c r="JTJ106" s="813"/>
      <c r="JTK106" s="813"/>
      <c r="JTL106" s="813"/>
      <c r="JTM106" s="813"/>
      <c r="JTN106" s="813"/>
      <c r="JTO106" s="813"/>
      <c r="JTP106" s="813"/>
      <c r="JTQ106" s="813"/>
      <c r="JTR106" s="813"/>
      <c r="JTS106" s="813"/>
      <c r="JTT106" s="813"/>
      <c r="JTU106" s="813"/>
      <c r="JTV106" s="813"/>
      <c r="JTW106" s="813"/>
      <c r="JTX106" s="813"/>
      <c r="JTY106" s="813"/>
      <c r="JTZ106" s="813"/>
      <c r="JUA106" s="813"/>
      <c r="JUB106" s="813"/>
      <c r="JUC106" s="813"/>
      <c r="JUD106" s="813"/>
      <c r="JUE106" s="813"/>
      <c r="JUF106" s="813"/>
      <c r="JUG106" s="813"/>
      <c r="JUH106" s="813"/>
      <c r="JUI106" s="813"/>
      <c r="JUJ106" s="813"/>
      <c r="JUK106" s="813"/>
      <c r="JUL106" s="813"/>
      <c r="JUM106" s="813"/>
      <c r="JUN106" s="813"/>
      <c r="JUO106" s="813"/>
      <c r="JUP106" s="813"/>
      <c r="JUQ106" s="813"/>
      <c r="JUR106" s="813"/>
      <c r="JUS106" s="813"/>
      <c r="JUT106" s="813"/>
      <c r="JUU106" s="813"/>
      <c r="JUV106" s="813"/>
      <c r="JUW106" s="813"/>
      <c r="JUX106" s="813"/>
      <c r="JUY106" s="813"/>
      <c r="JUZ106" s="813"/>
      <c r="JVA106" s="813"/>
      <c r="JVB106" s="813"/>
      <c r="JVC106" s="813"/>
      <c r="JVD106" s="813"/>
      <c r="JVE106" s="813"/>
      <c r="JVF106" s="813"/>
      <c r="JVG106" s="813"/>
      <c r="JVH106" s="813"/>
      <c r="JVI106" s="813"/>
      <c r="JVJ106" s="813"/>
      <c r="JVK106" s="813"/>
      <c r="JVL106" s="813"/>
      <c r="JVM106" s="813"/>
      <c r="JVN106" s="813"/>
      <c r="JVO106" s="813"/>
      <c r="JVP106" s="813"/>
      <c r="JVQ106" s="813"/>
      <c r="JVR106" s="813"/>
      <c r="JVS106" s="813"/>
      <c r="JVT106" s="813"/>
      <c r="JVU106" s="813"/>
      <c r="JVV106" s="813"/>
      <c r="JVW106" s="813"/>
      <c r="JVX106" s="813"/>
      <c r="JVY106" s="813"/>
      <c r="JVZ106" s="813"/>
      <c r="JWA106" s="813"/>
      <c r="JWB106" s="813"/>
      <c r="JWC106" s="813"/>
      <c r="JWD106" s="813"/>
      <c r="JWE106" s="813"/>
      <c r="JWF106" s="813"/>
      <c r="JWG106" s="813"/>
      <c r="JWH106" s="813"/>
      <c r="JWI106" s="813"/>
      <c r="JWJ106" s="813"/>
      <c r="JWK106" s="813"/>
      <c r="JWL106" s="813"/>
      <c r="JWM106" s="813"/>
      <c r="JWN106" s="813"/>
      <c r="JWO106" s="813"/>
      <c r="JWP106" s="813"/>
      <c r="JWQ106" s="813"/>
      <c r="JWR106" s="813"/>
      <c r="JWS106" s="813"/>
      <c r="JWT106" s="813"/>
      <c r="JWU106" s="813"/>
      <c r="JWV106" s="813"/>
      <c r="JWW106" s="813"/>
      <c r="JWX106" s="813"/>
      <c r="JWY106" s="813"/>
      <c r="JWZ106" s="813"/>
      <c r="JXA106" s="813"/>
      <c r="JXB106" s="813"/>
      <c r="JXC106" s="813"/>
      <c r="JXD106" s="813"/>
      <c r="JXE106" s="813"/>
      <c r="JXF106" s="813"/>
      <c r="JXG106" s="813"/>
      <c r="JXH106" s="813"/>
      <c r="JXI106" s="813"/>
      <c r="JXJ106" s="813"/>
      <c r="JXK106" s="813"/>
      <c r="JXL106" s="813"/>
      <c r="JXM106" s="813"/>
      <c r="JXN106" s="813"/>
      <c r="JXO106" s="813"/>
      <c r="JXP106" s="813"/>
      <c r="JXQ106" s="813"/>
      <c r="JXR106" s="813"/>
      <c r="JXS106" s="813"/>
      <c r="JXT106" s="813"/>
      <c r="JXU106" s="813"/>
      <c r="JXV106" s="813"/>
      <c r="JXW106" s="813"/>
      <c r="JXX106" s="813"/>
      <c r="JXY106" s="813"/>
      <c r="JXZ106" s="813"/>
      <c r="JYA106" s="813"/>
      <c r="JYB106" s="813"/>
      <c r="JYC106" s="813"/>
      <c r="JYD106" s="813"/>
      <c r="JYE106" s="813"/>
      <c r="JYF106" s="813"/>
      <c r="JYG106" s="813"/>
      <c r="JYH106" s="813"/>
      <c r="JYI106" s="813"/>
      <c r="JYJ106" s="813"/>
      <c r="JYK106" s="813"/>
      <c r="JYL106" s="813"/>
      <c r="JYM106" s="813"/>
      <c r="JYN106" s="813"/>
      <c r="JYO106" s="813"/>
      <c r="JYP106" s="813"/>
      <c r="JYQ106" s="813"/>
      <c r="JYR106" s="813"/>
      <c r="JYS106" s="813"/>
      <c r="JYT106" s="813"/>
      <c r="JYU106" s="813"/>
      <c r="JYV106" s="813"/>
      <c r="JYW106" s="813"/>
      <c r="JYX106" s="813"/>
      <c r="JYY106" s="813"/>
      <c r="JYZ106" s="813"/>
      <c r="JZA106" s="813"/>
      <c r="JZB106" s="813"/>
      <c r="JZC106" s="813"/>
      <c r="JZD106" s="813"/>
      <c r="JZE106" s="813"/>
      <c r="JZF106" s="813"/>
      <c r="JZG106" s="813"/>
      <c r="JZH106" s="813"/>
      <c r="JZI106" s="813"/>
      <c r="JZJ106" s="813"/>
      <c r="JZK106" s="813"/>
      <c r="JZL106" s="813"/>
      <c r="JZM106" s="813"/>
      <c r="JZN106" s="813"/>
      <c r="JZO106" s="813"/>
      <c r="JZP106" s="813"/>
      <c r="JZQ106" s="813"/>
      <c r="JZR106" s="813"/>
      <c r="JZS106" s="813"/>
      <c r="JZT106" s="813"/>
      <c r="JZU106" s="813"/>
      <c r="JZV106" s="813"/>
      <c r="JZW106" s="813"/>
      <c r="JZX106" s="813"/>
      <c r="JZY106" s="813"/>
      <c r="JZZ106" s="813"/>
      <c r="KAA106" s="813"/>
      <c r="KAB106" s="813"/>
      <c r="KAC106" s="813"/>
      <c r="KAD106" s="813"/>
      <c r="KAE106" s="813"/>
      <c r="KAF106" s="813"/>
      <c r="KAG106" s="813"/>
      <c r="KAH106" s="813"/>
      <c r="KAI106" s="813"/>
      <c r="KAJ106" s="813"/>
      <c r="KAK106" s="813"/>
      <c r="KAL106" s="813"/>
      <c r="KAM106" s="813"/>
      <c r="KAN106" s="813"/>
      <c r="KAO106" s="813"/>
      <c r="KAP106" s="813"/>
      <c r="KAQ106" s="813"/>
      <c r="KAR106" s="813"/>
      <c r="KAS106" s="813"/>
      <c r="KAT106" s="813"/>
      <c r="KAU106" s="813"/>
      <c r="KAV106" s="813"/>
      <c r="KAW106" s="813"/>
      <c r="KAX106" s="813"/>
      <c r="KAY106" s="813"/>
      <c r="KAZ106" s="813"/>
      <c r="KBA106" s="813"/>
      <c r="KBB106" s="813"/>
      <c r="KBC106" s="813"/>
      <c r="KBD106" s="813"/>
      <c r="KBE106" s="813"/>
      <c r="KBF106" s="813"/>
      <c r="KBG106" s="813"/>
      <c r="KBH106" s="813"/>
      <c r="KBI106" s="813"/>
      <c r="KBJ106" s="813"/>
      <c r="KBK106" s="813"/>
      <c r="KBL106" s="813"/>
      <c r="KBM106" s="813"/>
      <c r="KBN106" s="813"/>
      <c r="KBO106" s="813"/>
      <c r="KBP106" s="813"/>
      <c r="KBQ106" s="813"/>
      <c r="KBR106" s="813"/>
      <c r="KBS106" s="813"/>
      <c r="KBT106" s="813"/>
      <c r="KBU106" s="813"/>
      <c r="KBV106" s="813"/>
      <c r="KBW106" s="813"/>
      <c r="KBX106" s="813"/>
      <c r="KBY106" s="813"/>
      <c r="KBZ106" s="813"/>
      <c r="KCA106" s="813"/>
      <c r="KCB106" s="813"/>
      <c r="KCC106" s="813"/>
      <c r="KCD106" s="813"/>
      <c r="KCE106" s="813"/>
      <c r="KCF106" s="813"/>
      <c r="KCG106" s="813"/>
      <c r="KCH106" s="813"/>
      <c r="KCI106" s="813"/>
      <c r="KCJ106" s="813"/>
      <c r="KCK106" s="813"/>
      <c r="KCL106" s="813"/>
      <c r="KCM106" s="813"/>
      <c r="KCN106" s="813"/>
      <c r="KCO106" s="813"/>
      <c r="KCP106" s="813"/>
      <c r="KCQ106" s="813"/>
      <c r="KCR106" s="813"/>
      <c r="KCS106" s="813"/>
      <c r="KCT106" s="813"/>
      <c r="KCU106" s="813"/>
      <c r="KCV106" s="813"/>
      <c r="KCW106" s="813"/>
      <c r="KCX106" s="813"/>
      <c r="KCY106" s="813"/>
      <c r="KCZ106" s="813"/>
      <c r="KDA106" s="813"/>
      <c r="KDB106" s="813"/>
      <c r="KDC106" s="813"/>
      <c r="KDD106" s="813"/>
      <c r="KDE106" s="813"/>
      <c r="KDF106" s="813"/>
      <c r="KDG106" s="813"/>
      <c r="KDH106" s="813"/>
      <c r="KDI106" s="813"/>
      <c r="KDJ106" s="813"/>
      <c r="KDK106" s="813"/>
      <c r="KDL106" s="813"/>
      <c r="KDM106" s="813"/>
      <c r="KDN106" s="813"/>
      <c r="KDO106" s="813"/>
      <c r="KDP106" s="813"/>
      <c r="KDQ106" s="813"/>
      <c r="KDR106" s="813"/>
      <c r="KDS106" s="813"/>
      <c r="KDT106" s="813"/>
      <c r="KDU106" s="813"/>
      <c r="KDV106" s="813"/>
      <c r="KDW106" s="813"/>
      <c r="KDX106" s="813"/>
      <c r="KDY106" s="813"/>
      <c r="KDZ106" s="813"/>
      <c r="KEA106" s="813"/>
      <c r="KEB106" s="813"/>
      <c r="KEC106" s="813"/>
      <c r="KED106" s="813"/>
      <c r="KEE106" s="813"/>
      <c r="KEF106" s="813"/>
      <c r="KEG106" s="813"/>
      <c r="KEH106" s="813"/>
      <c r="KEI106" s="813"/>
      <c r="KEJ106" s="813"/>
      <c r="KEK106" s="813"/>
      <c r="KEL106" s="813"/>
      <c r="KEM106" s="813"/>
      <c r="KEN106" s="813"/>
      <c r="KEO106" s="813"/>
      <c r="KEP106" s="813"/>
      <c r="KEQ106" s="813"/>
      <c r="KER106" s="813"/>
      <c r="KES106" s="813"/>
      <c r="KET106" s="813"/>
      <c r="KEU106" s="813"/>
      <c r="KEV106" s="813"/>
      <c r="KEW106" s="813"/>
      <c r="KEX106" s="813"/>
      <c r="KEY106" s="813"/>
      <c r="KEZ106" s="813"/>
      <c r="KFA106" s="813"/>
      <c r="KFB106" s="813"/>
      <c r="KFC106" s="813"/>
      <c r="KFD106" s="813"/>
      <c r="KFE106" s="813"/>
      <c r="KFF106" s="813"/>
      <c r="KFG106" s="813"/>
      <c r="KFH106" s="813"/>
      <c r="KFI106" s="813"/>
      <c r="KFJ106" s="813"/>
      <c r="KFK106" s="813"/>
      <c r="KFL106" s="813"/>
      <c r="KFM106" s="813"/>
      <c r="KFN106" s="813"/>
      <c r="KFO106" s="813"/>
      <c r="KFP106" s="813"/>
      <c r="KFQ106" s="813"/>
      <c r="KFR106" s="813"/>
      <c r="KFS106" s="813"/>
      <c r="KFT106" s="813"/>
      <c r="KFU106" s="813"/>
      <c r="KFV106" s="813"/>
      <c r="KFW106" s="813"/>
      <c r="KFX106" s="813"/>
      <c r="KFY106" s="813"/>
      <c r="KFZ106" s="813"/>
      <c r="KGA106" s="813"/>
      <c r="KGB106" s="813"/>
      <c r="KGC106" s="813"/>
      <c r="KGD106" s="813"/>
      <c r="KGE106" s="813"/>
      <c r="KGF106" s="813"/>
      <c r="KGG106" s="813"/>
      <c r="KGH106" s="813"/>
      <c r="KGI106" s="813"/>
      <c r="KGJ106" s="813"/>
      <c r="KGK106" s="813"/>
      <c r="KGL106" s="813"/>
      <c r="KGM106" s="813"/>
      <c r="KGN106" s="813"/>
      <c r="KGO106" s="813"/>
      <c r="KGP106" s="813"/>
      <c r="KGQ106" s="813"/>
      <c r="KGR106" s="813"/>
      <c r="KGS106" s="813"/>
      <c r="KGT106" s="813"/>
      <c r="KGU106" s="813"/>
      <c r="KGV106" s="813"/>
      <c r="KGW106" s="813"/>
      <c r="KGX106" s="813"/>
      <c r="KGY106" s="813"/>
      <c r="KGZ106" s="813"/>
      <c r="KHA106" s="813"/>
      <c r="KHB106" s="813"/>
      <c r="KHC106" s="813"/>
      <c r="KHD106" s="813"/>
      <c r="KHE106" s="813"/>
      <c r="KHF106" s="813"/>
      <c r="KHG106" s="813"/>
      <c r="KHH106" s="813"/>
      <c r="KHI106" s="813"/>
      <c r="KHJ106" s="813"/>
      <c r="KHK106" s="813"/>
      <c r="KHL106" s="813"/>
      <c r="KHM106" s="813"/>
      <c r="KHN106" s="813"/>
      <c r="KHO106" s="813"/>
      <c r="KHP106" s="813"/>
      <c r="KHQ106" s="813"/>
      <c r="KHR106" s="813"/>
      <c r="KHS106" s="813"/>
      <c r="KHT106" s="813"/>
      <c r="KHU106" s="813"/>
      <c r="KHV106" s="813"/>
      <c r="KHW106" s="813"/>
      <c r="KHX106" s="813"/>
      <c r="KHY106" s="813"/>
      <c r="KHZ106" s="813"/>
      <c r="KIA106" s="813"/>
      <c r="KIB106" s="813"/>
      <c r="KIC106" s="813"/>
      <c r="KID106" s="813"/>
      <c r="KIE106" s="813"/>
      <c r="KIF106" s="813"/>
      <c r="KIG106" s="813"/>
      <c r="KIH106" s="813"/>
      <c r="KII106" s="813"/>
      <c r="KIJ106" s="813"/>
      <c r="KIK106" s="813"/>
      <c r="KIL106" s="813"/>
      <c r="KIM106" s="813"/>
      <c r="KIN106" s="813"/>
      <c r="KIO106" s="813"/>
      <c r="KIP106" s="813"/>
      <c r="KIQ106" s="813"/>
      <c r="KIR106" s="813"/>
      <c r="KIS106" s="813"/>
      <c r="KIT106" s="813"/>
      <c r="KIU106" s="813"/>
      <c r="KIV106" s="813"/>
      <c r="KIW106" s="813"/>
      <c r="KIX106" s="813"/>
      <c r="KIY106" s="813"/>
      <c r="KIZ106" s="813"/>
      <c r="KJA106" s="813"/>
      <c r="KJB106" s="813"/>
      <c r="KJC106" s="813"/>
      <c r="KJD106" s="813"/>
      <c r="KJE106" s="813"/>
      <c r="KJF106" s="813"/>
      <c r="KJG106" s="813"/>
      <c r="KJH106" s="813"/>
      <c r="KJI106" s="813"/>
      <c r="KJJ106" s="813"/>
      <c r="KJK106" s="813"/>
      <c r="KJL106" s="813"/>
      <c r="KJM106" s="813"/>
      <c r="KJN106" s="813"/>
      <c r="KJO106" s="813"/>
      <c r="KJP106" s="813"/>
      <c r="KJQ106" s="813"/>
      <c r="KJR106" s="813"/>
      <c r="KJS106" s="813"/>
      <c r="KJT106" s="813"/>
      <c r="KJU106" s="813"/>
      <c r="KJV106" s="813"/>
      <c r="KJW106" s="813"/>
      <c r="KJX106" s="813"/>
      <c r="KJY106" s="813"/>
      <c r="KJZ106" s="813"/>
      <c r="KKA106" s="813"/>
      <c r="KKB106" s="813"/>
      <c r="KKC106" s="813"/>
      <c r="KKD106" s="813"/>
      <c r="KKE106" s="813"/>
      <c r="KKF106" s="813"/>
      <c r="KKG106" s="813"/>
      <c r="KKH106" s="813"/>
      <c r="KKI106" s="813"/>
      <c r="KKJ106" s="813"/>
      <c r="KKK106" s="813"/>
      <c r="KKL106" s="813"/>
      <c r="KKM106" s="813"/>
      <c r="KKN106" s="813"/>
      <c r="KKO106" s="813"/>
      <c r="KKP106" s="813"/>
      <c r="KKQ106" s="813"/>
      <c r="KKR106" s="813"/>
      <c r="KKS106" s="813"/>
      <c r="KKT106" s="813"/>
      <c r="KKU106" s="813"/>
      <c r="KKV106" s="813"/>
      <c r="KKW106" s="813"/>
      <c r="KKX106" s="813"/>
      <c r="KKY106" s="813"/>
      <c r="KKZ106" s="813"/>
      <c r="KLA106" s="813"/>
      <c r="KLB106" s="813"/>
      <c r="KLC106" s="813"/>
      <c r="KLD106" s="813"/>
      <c r="KLE106" s="813"/>
      <c r="KLF106" s="813"/>
      <c r="KLG106" s="813"/>
      <c r="KLH106" s="813"/>
      <c r="KLI106" s="813"/>
      <c r="KLJ106" s="813"/>
      <c r="KLK106" s="813"/>
      <c r="KLL106" s="813"/>
      <c r="KLM106" s="813"/>
      <c r="KLN106" s="813"/>
      <c r="KLO106" s="813"/>
      <c r="KLP106" s="813"/>
      <c r="KLQ106" s="813"/>
      <c r="KLR106" s="813"/>
      <c r="KLS106" s="813"/>
      <c r="KLT106" s="813"/>
      <c r="KLU106" s="813"/>
      <c r="KLV106" s="813"/>
      <c r="KLW106" s="813"/>
      <c r="KLX106" s="813"/>
      <c r="KLY106" s="813"/>
      <c r="KLZ106" s="813"/>
      <c r="KMA106" s="813"/>
      <c r="KMB106" s="813"/>
      <c r="KMC106" s="813"/>
      <c r="KMD106" s="813"/>
      <c r="KME106" s="813"/>
      <c r="KMF106" s="813"/>
      <c r="KMG106" s="813"/>
      <c r="KMH106" s="813"/>
      <c r="KMI106" s="813"/>
      <c r="KMJ106" s="813"/>
      <c r="KMK106" s="813"/>
      <c r="KML106" s="813"/>
      <c r="KMM106" s="813"/>
      <c r="KMN106" s="813"/>
      <c r="KMO106" s="813"/>
      <c r="KMP106" s="813"/>
      <c r="KMQ106" s="813"/>
      <c r="KMR106" s="813"/>
      <c r="KMS106" s="813"/>
      <c r="KMT106" s="813"/>
      <c r="KMU106" s="813"/>
      <c r="KMV106" s="813"/>
      <c r="KMW106" s="813"/>
      <c r="KMX106" s="813"/>
      <c r="KMY106" s="813"/>
      <c r="KMZ106" s="813"/>
      <c r="KNA106" s="813"/>
      <c r="KNB106" s="813"/>
      <c r="KNC106" s="813"/>
      <c r="KND106" s="813"/>
      <c r="KNE106" s="813"/>
      <c r="KNF106" s="813"/>
      <c r="KNG106" s="813"/>
      <c r="KNH106" s="813"/>
      <c r="KNI106" s="813"/>
      <c r="KNJ106" s="813"/>
      <c r="KNK106" s="813"/>
      <c r="KNL106" s="813"/>
      <c r="KNM106" s="813"/>
      <c r="KNN106" s="813"/>
      <c r="KNO106" s="813"/>
      <c r="KNP106" s="813"/>
      <c r="KNQ106" s="813"/>
      <c r="KNR106" s="813"/>
      <c r="KNS106" s="813"/>
      <c r="KNT106" s="813"/>
      <c r="KNU106" s="813"/>
      <c r="KNV106" s="813"/>
      <c r="KNW106" s="813"/>
      <c r="KNX106" s="813"/>
      <c r="KNY106" s="813"/>
      <c r="KNZ106" s="813"/>
      <c r="KOA106" s="813"/>
      <c r="KOB106" s="813"/>
      <c r="KOC106" s="813"/>
      <c r="KOD106" s="813"/>
      <c r="KOE106" s="813"/>
      <c r="KOF106" s="813"/>
      <c r="KOG106" s="813"/>
      <c r="KOH106" s="813"/>
      <c r="KOI106" s="813"/>
      <c r="KOJ106" s="813"/>
      <c r="KOK106" s="813"/>
      <c r="KOL106" s="813"/>
      <c r="KOM106" s="813"/>
      <c r="KON106" s="813"/>
      <c r="KOO106" s="813"/>
      <c r="KOP106" s="813"/>
      <c r="KOQ106" s="813"/>
      <c r="KOR106" s="813"/>
      <c r="KOS106" s="813"/>
      <c r="KOT106" s="813"/>
      <c r="KOU106" s="813"/>
      <c r="KOV106" s="813"/>
      <c r="KOW106" s="813"/>
      <c r="KOX106" s="813"/>
      <c r="KOY106" s="813"/>
      <c r="KOZ106" s="813"/>
      <c r="KPA106" s="813"/>
      <c r="KPB106" s="813"/>
      <c r="KPC106" s="813"/>
      <c r="KPD106" s="813"/>
      <c r="KPE106" s="813"/>
      <c r="KPF106" s="813"/>
      <c r="KPG106" s="813"/>
      <c r="KPH106" s="813"/>
      <c r="KPI106" s="813"/>
      <c r="KPJ106" s="813"/>
      <c r="KPK106" s="813"/>
      <c r="KPL106" s="813"/>
      <c r="KPM106" s="813"/>
      <c r="KPN106" s="813"/>
      <c r="KPO106" s="813"/>
      <c r="KPP106" s="813"/>
      <c r="KPQ106" s="813"/>
      <c r="KPR106" s="813"/>
      <c r="KPS106" s="813"/>
      <c r="KPT106" s="813"/>
      <c r="KPU106" s="813"/>
      <c r="KPV106" s="813"/>
      <c r="KPW106" s="813"/>
      <c r="KPX106" s="813"/>
      <c r="KPY106" s="813"/>
      <c r="KPZ106" s="813"/>
      <c r="KQA106" s="813"/>
      <c r="KQB106" s="813"/>
      <c r="KQC106" s="813"/>
      <c r="KQD106" s="813"/>
      <c r="KQE106" s="813"/>
      <c r="KQF106" s="813"/>
      <c r="KQG106" s="813"/>
      <c r="KQH106" s="813"/>
      <c r="KQI106" s="813"/>
      <c r="KQJ106" s="813"/>
      <c r="KQK106" s="813"/>
      <c r="KQL106" s="813"/>
      <c r="KQM106" s="813"/>
      <c r="KQN106" s="813"/>
      <c r="KQO106" s="813"/>
      <c r="KQP106" s="813"/>
      <c r="KQQ106" s="813"/>
      <c r="KQR106" s="813"/>
      <c r="KQS106" s="813"/>
      <c r="KQT106" s="813"/>
      <c r="KQU106" s="813"/>
      <c r="KQV106" s="813"/>
      <c r="KQW106" s="813"/>
      <c r="KQX106" s="813"/>
      <c r="KQY106" s="813"/>
      <c r="KQZ106" s="813"/>
      <c r="KRA106" s="813"/>
      <c r="KRB106" s="813"/>
      <c r="KRC106" s="813"/>
      <c r="KRD106" s="813"/>
      <c r="KRE106" s="813"/>
      <c r="KRF106" s="813"/>
      <c r="KRG106" s="813"/>
      <c r="KRH106" s="813"/>
      <c r="KRI106" s="813"/>
      <c r="KRJ106" s="813"/>
      <c r="KRK106" s="813"/>
      <c r="KRL106" s="813"/>
      <c r="KRM106" s="813"/>
      <c r="KRN106" s="813"/>
      <c r="KRO106" s="813"/>
      <c r="KRP106" s="813"/>
      <c r="KRQ106" s="813"/>
      <c r="KRR106" s="813"/>
      <c r="KRS106" s="813"/>
      <c r="KRT106" s="813"/>
      <c r="KRU106" s="813"/>
      <c r="KRV106" s="813"/>
      <c r="KRW106" s="813"/>
      <c r="KRX106" s="813"/>
      <c r="KRY106" s="813"/>
      <c r="KRZ106" s="813"/>
      <c r="KSA106" s="813"/>
      <c r="KSB106" s="813"/>
      <c r="KSC106" s="813"/>
      <c r="KSD106" s="813"/>
      <c r="KSE106" s="813"/>
      <c r="KSF106" s="813"/>
      <c r="KSG106" s="813"/>
      <c r="KSH106" s="813"/>
      <c r="KSI106" s="813"/>
      <c r="KSJ106" s="813"/>
      <c r="KSK106" s="813"/>
      <c r="KSL106" s="813"/>
      <c r="KSM106" s="813"/>
      <c r="KSN106" s="813"/>
      <c r="KSO106" s="813"/>
      <c r="KSP106" s="813"/>
      <c r="KSQ106" s="813"/>
      <c r="KSR106" s="813"/>
      <c r="KSS106" s="813"/>
      <c r="KST106" s="813"/>
      <c r="KSU106" s="813"/>
      <c r="KSV106" s="813"/>
      <c r="KSW106" s="813"/>
      <c r="KSX106" s="813"/>
      <c r="KSY106" s="813"/>
      <c r="KSZ106" s="813"/>
      <c r="KTA106" s="813"/>
      <c r="KTB106" s="813"/>
      <c r="KTC106" s="813"/>
      <c r="KTD106" s="813"/>
      <c r="KTE106" s="813"/>
      <c r="KTF106" s="813"/>
      <c r="KTG106" s="813"/>
      <c r="KTH106" s="813"/>
      <c r="KTI106" s="813"/>
      <c r="KTJ106" s="813"/>
      <c r="KTK106" s="813"/>
      <c r="KTL106" s="813"/>
      <c r="KTM106" s="813"/>
      <c r="KTN106" s="813"/>
      <c r="KTO106" s="813"/>
      <c r="KTP106" s="813"/>
      <c r="KTQ106" s="813"/>
      <c r="KTR106" s="813"/>
      <c r="KTS106" s="813"/>
      <c r="KTT106" s="813"/>
      <c r="KTU106" s="813"/>
      <c r="KTV106" s="813"/>
      <c r="KTW106" s="813"/>
      <c r="KTX106" s="813"/>
      <c r="KTY106" s="813"/>
      <c r="KTZ106" s="813"/>
      <c r="KUA106" s="813"/>
      <c r="KUB106" s="813"/>
      <c r="KUC106" s="813"/>
      <c r="KUD106" s="813"/>
      <c r="KUE106" s="813"/>
      <c r="KUF106" s="813"/>
      <c r="KUG106" s="813"/>
      <c r="KUH106" s="813"/>
      <c r="KUI106" s="813"/>
      <c r="KUJ106" s="813"/>
      <c r="KUK106" s="813"/>
      <c r="KUL106" s="813"/>
      <c r="KUM106" s="813"/>
      <c r="KUN106" s="813"/>
      <c r="KUO106" s="813"/>
      <c r="KUP106" s="813"/>
      <c r="KUQ106" s="813"/>
      <c r="KUR106" s="813"/>
      <c r="KUS106" s="813"/>
      <c r="KUT106" s="813"/>
      <c r="KUU106" s="813"/>
      <c r="KUV106" s="813"/>
      <c r="KUW106" s="813"/>
      <c r="KUX106" s="813"/>
      <c r="KUY106" s="813"/>
      <c r="KUZ106" s="813"/>
      <c r="KVA106" s="813"/>
      <c r="KVB106" s="813"/>
      <c r="KVC106" s="813"/>
      <c r="KVD106" s="813"/>
      <c r="KVE106" s="813"/>
      <c r="KVF106" s="813"/>
      <c r="KVG106" s="813"/>
      <c r="KVH106" s="813"/>
      <c r="KVI106" s="813"/>
      <c r="KVJ106" s="813"/>
      <c r="KVK106" s="813"/>
      <c r="KVL106" s="813"/>
      <c r="KVM106" s="813"/>
      <c r="KVN106" s="813"/>
      <c r="KVO106" s="813"/>
      <c r="KVP106" s="813"/>
      <c r="KVQ106" s="813"/>
      <c r="KVR106" s="813"/>
      <c r="KVS106" s="813"/>
      <c r="KVT106" s="813"/>
      <c r="KVU106" s="813"/>
      <c r="KVV106" s="813"/>
      <c r="KVW106" s="813"/>
      <c r="KVX106" s="813"/>
      <c r="KVY106" s="813"/>
      <c r="KVZ106" s="813"/>
      <c r="KWA106" s="813"/>
      <c r="KWB106" s="813"/>
      <c r="KWC106" s="813"/>
      <c r="KWD106" s="813"/>
      <c r="KWE106" s="813"/>
      <c r="KWF106" s="813"/>
      <c r="KWG106" s="813"/>
      <c r="KWH106" s="813"/>
      <c r="KWI106" s="813"/>
      <c r="KWJ106" s="813"/>
      <c r="KWK106" s="813"/>
      <c r="KWL106" s="813"/>
      <c r="KWM106" s="813"/>
      <c r="KWN106" s="813"/>
      <c r="KWO106" s="813"/>
      <c r="KWP106" s="813"/>
      <c r="KWQ106" s="813"/>
      <c r="KWR106" s="813"/>
      <c r="KWS106" s="813"/>
      <c r="KWT106" s="813"/>
      <c r="KWU106" s="813"/>
      <c r="KWV106" s="813"/>
      <c r="KWW106" s="813"/>
      <c r="KWX106" s="813"/>
      <c r="KWY106" s="813"/>
      <c r="KWZ106" s="813"/>
      <c r="KXA106" s="813"/>
      <c r="KXB106" s="813"/>
      <c r="KXC106" s="813"/>
      <c r="KXD106" s="813"/>
      <c r="KXE106" s="813"/>
      <c r="KXF106" s="813"/>
      <c r="KXG106" s="813"/>
      <c r="KXH106" s="813"/>
      <c r="KXI106" s="813"/>
      <c r="KXJ106" s="813"/>
      <c r="KXK106" s="813"/>
      <c r="KXL106" s="813"/>
      <c r="KXM106" s="813"/>
      <c r="KXN106" s="813"/>
      <c r="KXO106" s="813"/>
      <c r="KXP106" s="813"/>
      <c r="KXQ106" s="813"/>
      <c r="KXR106" s="813"/>
      <c r="KXS106" s="813"/>
      <c r="KXT106" s="813"/>
      <c r="KXU106" s="813"/>
      <c r="KXV106" s="813"/>
      <c r="KXW106" s="813"/>
      <c r="KXX106" s="813"/>
      <c r="KXY106" s="813"/>
      <c r="KXZ106" s="813"/>
      <c r="KYA106" s="813"/>
      <c r="KYB106" s="813"/>
      <c r="KYC106" s="813"/>
      <c r="KYD106" s="813"/>
      <c r="KYE106" s="813"/>
      <c r="KYF106" s="813"/>
      <c r="KYG106" s="813"/>
      <c r="KYH106" s="813"/>
      <c r="KYI106" s="813"/>
      <c r="KYJ106" s="813"/>
      <c r="KYK106" s="813"/>
      <c r="KYL106" s="813"/>
      <c r="KYM106" s="813"/>
      <c r="KYN106" s="813"/>
      <c r="KYO106" s="813"/>
      <c r="KYP106" s="813"/>
      <c r="KYQ106" s="813"/>
      <c r="KYR106" s="813"/>
      <c r="KYS106" s="813"/>
      <c r="KYT106" s="813"/>
      <c r="KYU106" s="813"/>
      <c r="KYV106" s="813"/>
      <c r="KYW106" s="813"/>
      <c r="KYX106" s="813"/>
      <c r="KYY106" s="813"/>
      <c r="KYZ106" s="813"/>
      <c r="KZA106" s="813"/>
      <c r="KZB106" s="813"/>
      <c r="KZC106" s="813"/>
      <c r="KZD106" s="813"/>
      <c r="KZE106" s="813"/>
      <c r="KZF106" s="813"/>
      <c r="KZG106" s="813"/>
      <c r="KZH106" s="813"/>
      <c r="KZI106" s="813"/>
      <c r="KZJ106" s="813"/>
      <c r="KZK106" s="813"/>
      <c r="KZL106" s="813"/>
      <c r="KZM106" s="813"/>
      <c r="KZN106" s="813"/>
      <c r="KZO106" s="813"/>
      <c r="KZP106" s="813"/>
      <c r="KZQ106" s="813"/>
      <c r="KZR106" s="813"/>
      <c r="KZS106" s="813"/>
      <c r="KZT106" s="813"/>
      <c r="KZU106" s="813"/>
      <c r="KZV106" s="813"/>
      <c r="KZW106" s="813"/>
      <c r="KZX106" s="813"/>
      <c r="KZY106" s="813"/>
      <c r="KZZ106" s="813"/>
      <c r="LAA106" s="813"/>
      <c r="LAB106" s="813"/>
      <c r="LAC106" s="813"/>
      <c r="LAD106" s="813"/>
      <c r="LAE106" s="813"/>
      <c r="LAF106" s="813"/>
      <c r="LAG106" s="813"/>
      <c r="LAH106" s="813"/>
      <c r="LAI106" s="813"/>
      <c r="LAJ106" s="813"/>
      <c r="LAK106" s="813"/>
      <c r="LAL106" s="813"/>
      <c r="LAM106" s="813"/>
      <c r="LAN106" s="813"/>
      <c r="LAO106" s="813"/>
      <c r="LAP106" s="813"/>
      <c r="LAQ106" s="813"/>
      <c r="LAR106" s="813"/>
      <c r="LAS106" s="813"/>
      <c r="LAT106" s="813"/>
      <c r="LAU106" s="813"/>
      <c r="LAV106" s="813"/>
      <c r="LAW106" s="813"/>
      <c r="LAX106" s="813"/>
      <c r="LAY106" s="813"/>
      <c r="LAZ106" s="813"/>
      <c r="LBA106" s="813"/>
      <c r="LBB106" s="813"/>
      <c r="LBC106" s="813"/>
      <c r="LBD106" s="813"/>
      <c r="LBE106" s="813"/>
      <c r="LBF106" s="813"/>
      <c r="LBG106" s="813"/>
      <c r="LBH106" s="813"/>
      <c r="LBI106" s="813"/>
      <c r="LBJ106" s="813"/>
      <c r="LBK106" s="813"/>
      <c r="LBL106" s="813"/>
      <c r="LBM106" s="813"/>
      <c r="LBN106" s="813"/>
      <c r="LBO106" s="813"/>
      <c r="LBP106" s="813"/>
      <c r="LBQ106" s="813"/>
      <c r="LBR106" s="813"/>
      <c r="LBS106" s="813"/>
      <c r="LBT106" s="813"/>
      <c r="LBU106" s="813"/>
      <c r="LBV106" s="813"/>
      <c r="LBW106" s="813"/>
      <c r="LBX106" s="813"/>
      <c r="LBY106" s="813"/>
      <c r="LBZ106" s="813"/>
      <c r="LCA106" s="813"/>
      <c r="LCB106" s="813"/>
      <c r="LCC106" s="813"/>
      <c r="LCD106" s="813"/>
      <c r="LCE106" s="813"/>
      <c r="LCF106" s="813"/>
      <c r="LCG106" s="813"/>
      <c r="LCH106" s="813"/>
      <c r="LCI106" s="813"/>
      <c r="LCJ106" s="813"/>
      <c r="LCK106" s="813"/>
      <c r="LCL106" s="813"/>
      <c r="LCM106" s="813"/>
      <c r="LCN106" s="813"/>
      <c r="LCO106" s="813"/>
      <c r="LCP106" s="813"/>
      <c r="LCQ106" s="813"/>
      <c r="LCR106" s="813"/>
      <c r="LCS106" s="813"/>
      <c r="LCT106" s="813"/>
      <c r="LCU106" s="813"/>
      <c r="LCV106" s="813"/>
      <c r="LCW106" s="813"/>
      <c r="LCX106" s="813"/>
      <c r="LCY106" s="813"/>
      <c r="LCZ106" s="813"/>
      <c r="LDA106" s="813"/>
      <c r="LDB106" s="813"/>
      <c r="LDC106" s="813"/>
      <c r="LDD106" s="813"/>
      <c r="LDE106" s="813"/>
      <c r="LDF106" s="813"/>
      <c r="LDG106" s="813"/>
      <c r="LDH106" s="813"/>
      <c r="LDI106" s="813"/>
      <c r="LDJ106" s="813"/>
      <c r="LDK106" s="813"/>
      <c r="LDL106" s="813"/>
      <c r="LDM106" s="813"/>
      <c r="LDN106" s="813"/>
      <c r="LDO106" s="813"/>
      <c r="LDP106" s="813"/>
      <c r="LDQ106" s="813"/>
      <c r="LDR106" s="813"/>
      <c r="LDS106" s="813"/>
      <c r="LDT106" s="813"/>
      <c r="LDU106" s="813"/>
      <c r="LDV106" s="813"/>
      <c r="LDW106" s="813"/>
      <c r="LDX106" s="813"/>
      <c r="LDY106" s="813"/>
      <c r="LDZ106" s="813"/>
      <c r="LEA106" s="813"/>
      <c r="LEB106" s="813"/>
      <c r="LEC106" s="813"/>
      <c r="LED106" s="813"/>
      <c r="LEE106" s="813"/>
      <c r="LEF106" s="813"/>
      <c r="LEG106" s="813"/>
      <c r="LEH106" s="813"/>
      <c r="LEI106" s="813"/>
      <c r="LEJ106" s="813"/>
      <c r="LEK106" s="813"/>
      <c r="LEL106" s="813"/>
      <c r="LEM106" s="813"/>
      <c r="LEN106" s="813"/>
      <c r="LEO106" s="813"/>
      <c r="LEP106" s="813"/>
      <c r="LEQ106" s="813"/>
      <c r="LER106" s="813"/>
      <c r="LES106" s="813"/>
      <c r="LET106" s="813"/>
      <c r="LEU106" s="813"/>
      <c r="LEV106" s="813"/>
      <c r="LEW106" s="813"/>
      <c r="LEX106" s="813"/>
      <c r="LEY106" s="813"/>
      <c r="LEZ106" s="813"/>
      <c r="LFA106" s="813"/>
      <c r="LFB106" s="813"/>
      <c r="LFC106" s="813"/>
      <c r="LFD106" s="813"/>
      <c r="LFE106" s="813"/>
      <c r="LFF106" s="813"/>
      <c r="LFG106" s="813"/>
      <c r="LFH106" s="813"/>
      <c r="LFI106" s="813"/>
      <c r="LFJ106" s="813"/>
      <c r="LFK106" s="813"/>
      <c r="LFL106" s="813"/>
      <c r="LFM106" s="813"/>
      <c r="LFN106" s="813"/>
      <c r="LFO106" s="813"/>
      <c r="LFP106" s="813"/>
      <c r="LFQ106" s="813"/>
      <c r="LFR106" s="813"/>
      <c r="LFS106" s="813"/>
      <c r="LFT106" s="813"/>
      <c r="LFU106" s="813"/>
      <c r="LFV106" s="813"/>
      <c r="LFW106" s="813"/>
      <c r="LFX106" s="813"/>
      <c r="LFY106" s="813"/>
      <c r="LFZ106" s="813"/>
      <c r="LGA106" s="813"/>
      <c r="LGB106" s="813"/>
      <c r="LGC106" s="813"/>
      <c r="LGD106" s="813"/>
      <c r="LGE106" s="813"/>
      <c r="LGF106" s="813"/>
      <c r="LGG106" s="813"/>
      <c r="LGH106" s="813"/>
      <c r="LGI106" s="813"/>
      <c r="LGJ106" s="813"/>
      <c r="LGK106" s="813"/>
      <c r="LGL106" s="813"/>
      <c r="LGM106" s="813"/>
      <c r="LGN106" s="813"/>
      <c r="LGO106" s="813"/>
      <c r="LGP106" s="813"/>
      <c r="LGQ106" s="813"/>
      <c r="LGR106" s="813"/>
      <c r="LGS106" s="813"/>
      <c r="LGT106" s="813"/>
      <c r="LGU106" s="813"/>
      <c r="LGV106" s="813"/>
      <c r="LGW106" s="813"/>
      <c r="LGX106" s="813"/>
      <c r="LGY106" s="813"/>
      <c r="LGZ106" s="813"/>
      <c r="LHA106" s="813"/>
      <c r="LHB106" s="813"/>
      <c r="LHC106" s="813"/>
      <c r="LHD106" s="813"/>
      <c r="LHE106" s="813"/>
      <c r="LHF106" s="813"/>
      <c r="LHG106" s="813"/>
      <c r="LHH106" s="813"/>
      <c r="LHI106" s="813"/>
      <c r="LHJ106" s="813"/>
      <c r="LHK106" s="813"/>
      <c r="LHL106" s="813"/>
      <c r="LHM106" s="813"/>
      <c r="LHN106" s="813"/>
      <c r="LHO106" s="813"/>
      <c r="LHP106" s="813"/>
      <c r="LHQ106" s="813"/>
      <c r="LHR106" s="813"/>
      <c r="LHS106" s="813"/>
      <c r="LHT106" s="813"/>
      <c r="LHU106" s="813"/>
      <c r="LHV106" s="813"/>
      <c r="LHW106" s="813"/>
      <c r="LHX106" s="813"/>
      <c r="LHY106" s="813"/>
      <c r="LHZ106" s="813"/>
      <c r="LIA106" s="813"/>
      <c r="LIB106" s="813"/>
      <c r="LIC106" s="813"/>
      <c r="LID106" s="813"/>
      <c r="LIE106" s="813"/>
      <c r="LIF106" s="813"/>
      <c r="LIG106" s="813"/>
      <c r="LIH106" s="813"/>
      <c r="LII106" s="813"/>
      <c r="LIJ106" s="813"/>
      <c r="LIK106" s="813"/>
      <c r="LIL106" s="813"/>
      <c r="LIM106" s="813"/>
      <c r="LIN106" s="813"/>
      <c r="LIO106" s="813"/>
      <c r="LIP106" s="813"/>
      <c r="LIQ106" s="813"/>
      <c r="LIR106" s="813"/>
      <c r="LIS106" s="813"/>
      <c r="LIT106" s="813"/>
      <c r="LIU106" s="813"/>
      <c r="LIV106" s="813"/>
      <c r="LIW106" s="813"/>
      <c r="LIX106" s="813"/>
      <c r="LIY106" s="813"/>
      <c r="LIZ106" s="813"/>
      <c r="LJA106" s="813"/>
      <c r="LJB106" s="813"/>
      <c r="LJC106" s="813"/>
      <c r="LJD106" s="813"/>
      <c r="LJE106" s="813"/>
      <c r="LJF106" s="813"/>
      <c r="LJG106" s="813"/>
      <c r="LJH106" s="813"/>
      <c r="LJI106" s="813"/>
      <c r="LJJ106" s="813"/>
      <c r="LJK106" s="813"/>
      <c r="LJL106" s="813"/>
      <c r="LJM106" s="813"/>
      <c r="LJN106" s="813"/>
      <c r="LJO106" s="813"/>
      <c r="LJP106" s="813"/>
      <c r="LJQ106" s="813"/>
      <c r="LJR106" s="813"/>
      <c r="LJS106" s="813"/>
      <c r="LJT106" s="813"/>
      <c r="LJU106" s="813"/>
      <c r="LJV106" s="813"/>
      <c r="LJW106" s="813"/>
      <c r="LJX106" s="813"/>
      <c r="LJY106" s="813"/>
      <c r="LJZ106" s="813"/>
      <c r="LKA106" s="813"/>
      <c r="LKB106" s="813"/>
      <c r="LKC106" s="813"/>
      <c r="LKD106" s="813"/>
      <c r="LKE106" s="813"/>
      <c r="LKF106" s="813"/>
      <c r="LKG106" s="813"/>
      <c r="LKH106" s="813"/>
      <c r="LKI106" s="813"/>
      <c r="LKJ106" s="813"/>
      <c r="LKK106" s="813"/>
      <c r="LKL106" s="813"/>
      <c r="LKM106" s="813"/>
      <c r="LKN106" s="813"/>
      <c r="LKO106" s="813"/>
      <c r="LKP106" s="813"/>
      <c r="LKQ106" s="813"/>
      <c r="LKR106" s="813"/>
      <c r="LKS106" s="813"/>
      <c r="LKT106" s="813"/>
      <c r="LKU106" s="813"/>
      <c r="LKV106" s="813"/>
      <c r="LKW106" s="813"/>
      <c r="LKX106" s="813"/>
      <c r="LKY106" s="813"/>
      <c r="LKZ106" s="813"/>
      <c r="LLA106" s="813"/>
      <c r="LLB106" s="813"/>
      <c r="LLC106" s="813"/>
      <c r="LLD106" s="813"/>
      <c r="LLE106" s="813"/>
      <c r="LLF106" s="813"/>
      <c r="LLG106" s="813"/>
      <c r="LLH106" s="813"/>
      <c r="LLI106" s="813"/>
      <c r="LLJ106" s="813"/>
      <c r="LLK106" s="813"/>
      <c r="LLL106" s="813"/>
      <c r="LLM106" s="813"/>
      <c r="LLN106" s="813"/>
      <c r="LLO106" s="813"/>
      <c r="LLP106" s="813"/>
      <c r="LLQ106" s="813"/>
      <c r="LLR106" s="813"/>
      <c r="LLS106" s="813"/>
      <c r="LLT106" s="813"/>
      <c r="LLU106" s="813"/>
      <c r="LLV106" s="813"/>
      <c r="LLW106" s="813"/>
      <c r="LLX106" s="813"/>
      <c r="LLY106" s="813"/>
      <c r="LLZ106" s="813"/>
      <c r="LMA106" s="813"/>
      <c r="LMB106" s="813"/>
      <c r="LMC106" s="813"/>
      <c r="LMD106" s="813"/>
      <c r="LME106" s="813"/>
      <c r="LMF106" s="813"/>
      <c r="LMG106" s="813"/>
      <c r="LMH106" s="813"/>
      <c r="LMI106" s="813"/>
      <c r="LMJ106" s="813"/>
      <c r="LMK106" s="813"/>
      <c r="LML106" s="813"/>
      <c r="LMM106" s="813"/>
      <c r="LMN106" s="813"/>
      <c r="LMO106" s="813"/>
      <c r="LMP106" s="813"/>
      <c r="LMQ106" s="813"/>
      <c r="LMR106" s="813"/>
      <c r="LMS106" s="813"/>
      <c r="LMT106" s="813"/>
      <c r="LMU106" s="813"/>
      <c r="LMV106" s="813"/>
      <c r="LMW106" s="813"/>
      <c r="LMX106" s="813"/>
      <c r="LMY106" s="813"/>
      <c r="LMZ106" s="813"/>
      <c r="LNA106" s="813"/>
      <c r="LNB106" s="813"/>
      <c r="LNC106" s="813"/>
      <c r="LND106" s="813"/>
      <c r="LNE106" s="813"/>
      <c r="LNF106" s="813"/>
      <c r="LNG106" s="813"/>
      <c r="LNH106" s="813"/>
      <c r="LNI106" s="813"/>
      <c r="LNJ106" s="813"/>
      <c r="LNK106" s="813"/>
      <c r="LNL106" s="813"/>
      <c r="LNM106" s="813"/>
      <c r="LNN106" s="813"/>
      <c r="LNO106" s="813"/>
      <c r="LNP106" s="813"/>
      <c r="LNQ106" s="813"/>
      <c r="LNR106" s="813"/>
      <c r="LNS106" s="813"/>
      <c r="LNT106" s="813"/>
      <c r="LNU106" s="813"/>
      <c r="LNV106" s="813"/>
      <c r="LNW106" s="813"/>
      <c r="LNX106" s="813"/>
      <c r="LNY106" s="813"/>
      <c r="LNZ106" s="813"/>
      <c r="LOA106" s="813"/>
      <c r="LOB106" s="813"/>
      <c r="LOC106" s="813"/>
      <c r="LOD106" s="813"/>
      <c r="LOE106" s="813"/>
      <c r="LOF106" s="813"/>
      <c r="LOG106" s="813"/>
      <c r="LOH106" s="813"/>
      <c r="LOI106" s="813"/>
      <c r="LOJ106" s="813"/>
      <c r="LOK106" s="813"/>
      <c r="LOL106" s="813"/>
      <c r="LOM106" s="813"/>
      <c r="LON106" s="813"/>
      <c r="LOO106" s="813"/>
      <c r="LOP106" s="813"/>
      <c r="LOQ106" s="813"/>
      <c r="LOR106" s="813"/>
      <c r="LOS106" s="813"/>
      <c r="LOT106" s="813"/>
      <c r="LOU106" s="813"/>
      <c r="LOV106" s="813"/>
      <c r="LOW106" s="813"/>
      <c r="LOX106" s="813"/>
      <c r="LOY106" s="813"/>
      <c r="LOZ106" s="813"/>
      <c r="LPA106" s="813"/>
      <c r="LPB106" s="813"/>
      <c r="LPC106" s="813"/>
      <c r="LPD106" s="813"/>
      <c r="LPE106" s="813"/>
      <c r="LPF106" s="813"/>
      <c r="LPG106" s="813"/>
      <c r="LPH106" s="813"/>
      <c r="LPI106" s="813"/>
      <c r="LPJ106" s="813"/>
      <c r="LPK106" s="813"/>
      <c r="LPL106" s="813"/>
      <c r="LPM106" s="813"/>
      <c r="LPN106" s="813"/>
      <c r="LPO106" s="813"/>
      <c r="LPP106" s="813"/>
      <c r="LPQ106" s="813"/>
      <c r="LPR106" s="813"/>
      <c r="LPS106" s="813"/>
      <c r="LPT106" s="813"/>
      <c r="LPU106" s="813"/>
      <c r="LPV106" s="813"/>
      <c r="LPW106" s="813"/>
      <c r="LPX106" s="813"/>
      <c r="LPY106" s="813"/>
      <c r="LPZ106" s="813"/>
      <c r="LQA106" s="813"/>
      <c r="LQB106" s="813"/>
      <c r="LQC106" s="813"/>
      <c r="LQD106" s="813"/>
      <c r="LQE106" s="813"/>
      <c r="LQF106" s="813"/>
      <c r="LQG106" s="813"/>
      <c r="LQH106" s="813"/>
      <c r="LQI106" s="813"/>
      <c r="LQJ106" s="813"/>
      <c r="LQK106" s="813"/>
      <c r="LQL106" s="813"/>
      <c r="LQM106" s="813"/>
      <c r="LQN106" s="813"/>
      <c r="LQO106" s="813"/>
      <c r="LQP106" s="813"/>
      <c r="LQQ106" s="813"/>
      <c r="LQR106" s="813"/>
      <c r="LQS106" s="813"/>
      <c r="LQT106" s="813"/>
      <c r="LQU106" s="813"/>
      <c r="LQV106" s="813"/>
      <c r="LQW106" s="813"/>
      <c r="LQX106" s="813"/>
      <c r="LQY106" s="813"/>
      <c r="LQZ106" s="813"/>
      <c r="LRA106" s="813"/>
      <c r="LRB106" s="813"/>
      <c r="LRC106" s="813"/>
      <c r="LRD106" s="813"/>
      <c r="LRE106" s="813"/>
      <c r="LRF106" s="813"/>
      <c r="LRG106" s="813"/>
      <c r="LRH106" s="813"/>
      <c r="LRI106" s="813"/>
      <c r="LRJ106" s="813"/>
      <c r="LRK106" s="813"/>
      <c r="LRL106" s="813"/>
      <c r="LRM106" s="813"/>
      <c r="LRN106" s="813"/>
      <c r="LRO106" s="813"/>
      <c r="LRP106" s="813"/>
      <c r="LRQ106" s="813"/>
      <c r="LRR106" s="813"/>
      <c r="LRS106" s="813"/>
      <c r="LRT106" s="813"/>
      <c r="LRU106" s="813"/>
      <c r="LRV106" s="813"/>
      <c r="LRW106" s="813"/>
      <c r="LRX106" s="813"/>
      <c r="LRY106" s="813"/>
      <c r="LRZ106" s="813"/>
      <c r="LSA106" s="813"/>
      <c r="LSB106" s="813"/>
      <c r="LSC106" s="813"/>
      <c r="LSD106" s="813"/>
      <c r="LSE106" s="813"/>
      <c r="LSF106" s="813"/>
      <c r="LSG106" s="813"/>
      <c r="LSH106" s="813"/>
      <c r="LSI106" s="813"/>
      <c r="LSJ106" s="813"/>
      <c r="LSK106" s="813"/>
      <c r="LSL106" s="813"/>
      <c r="LSM106" s="813"/>
      <c r="LSN106" s="813"/>
      <c r="LSO106" s="813"/>
      <c r="LSP106" s="813"/>
      <c r="LSQ106" s="813"/>
      <c r="LSR106" s="813"/>
      <c r="LSS106" s="813"/>
      <c r="LST106" s="813"/>
      <c r="LSU106" s="813"/>
      <c r="LSV106" s="813"/>
      <c r="LSW106" s="813"/>
      <c r="LSX106" s="813"/>
      <c r="LSY106" s="813"/>
      <c r="LSZ106" s="813"/>
      <c r="LTA106" s="813"/>
      <c r="LTB106" s="813"/>
      <c r="LTC106" s="813"/>
      <c r="LTD106" s="813"/>
      <c r="LTE106" s="813"/>
      <c r="LTF106" s="813"/>
      <c r="LTG106" s="813"/>
      <c r="LTH106" s="813"/>
      <c r="LTI106" s="813"/>
      <c r="LTJ106" s="813"/>
      <c r="LTK106" s="813"/>
      <c r="LTL106" s="813"/>
      <c r="LTM106" s="813"/>
      <c r="LTN106" s="813"/>
      <c r="LTO106" s="813"/>
      <c r="LTP106" s="813"/>
      <c r="LTQ106" s="813"/>
      <c r="LTR106" s="813"/>
      <c r="LTS106" s="813"/>
      <c r="LTT106" s="813"/>
      <c r="LTU106" s="813"/>
      <c r="LTV106" s="813"/>
      <c r="LTW106" s="813"/>
      <c r="LTX106" s="813"/>
      <c r="LTY106" s="813"/>
      <c r="LTZ106" s="813"/>
      <c r="LUA106" s="813"/>
      <c r="LUB106" s="813"/>
      <c r="LUC106" s="813"/>
      <c r="LUD106" s="813"/>
      <c r="LUE106" s="813"/>
      <c r="LUF106" s="813"/>
      <c r="LUG106" s="813"/>
      <c r="LUH106" s="813"/>
      <c r="LUI106" s="813"/>
      <c r="LUJ106" s="813"/>
      <c r="LUK106" s="813"/>
      <c r="LUL106" s="813"/>
      <c r="LUM106" s="813"/>
      <c r="LUN106" s="813"/>
      <c r="LUO106" s="813"/>
      <c r="LUP106" s="813"/>
      <c r="LUQ106" s="813"/>
      <c r="LUR106" s="813"/>
      <c r="LUS106" s="813"/>
      <c r="LUT106" s="813"/>
      <c r="LUU106" s="813"/>
      <c r="LUV106" s="813"/>
      <c r="LUW106" s="813"/>
      <c r="LUX106" s="813"/>
      <c r="LUY106" s="813"/>
      <c r="LUZ106" s="813"/>
      <c r="LVA106" s="813"/>
      <c r="LVB106" s="813"/>
      <c r="LVC106" s="813"/>
      <c r="LVD106" s="813"/>
      <c r="LVE106" s="813"/>
      <c r="LVF106" s="813"/>
      <c r="LVG106" s="813"/>
      <c r="LVH106" s="813"/>
      <c r="LVI106" s="813"/>
      <c r="LVJ106" s="813"/>
      <c r="LVK106" s="813"/>
      <c r="LVL106" s="813"/>
      <c r="LVM106" s="813"/>
      <c r="LVN106" s="813"/>
      <c r="LVO106" s="813"/>
      <c r="LVP106" s="813"/>
      <c r="LVQ106" s="813"/>
      <c r="LVR106" s="813"/>
      <c r="LVS106" s="813"/>
      <c r="LVT106" s="813"/>
      <c r="LVU106" s="813"/>
      <c r="LVV106" s="813"/>
      <c r="LVW106" s="813"/>
      <c r="LVX106" s="813"/>
      <c r="LVY106" s="813"/>
      <c r="LVZ106" s="813"/>
      <c r="LWA106" s="813"/>
      <c r="LWB106" s="813"/>
      <c r="LWC106" s="813"/>
      <c r="LWD106" s="813"/>
      <c r="LWE106" s="813"/>
      <c r="LWF106" s="813"/>
      <c r="LWG106" s="813"/>
      <c r="LWH106" s="813"/>
      <c r="LWI106" s="813"/>
      <c r="LWJ106" s="813"/>
      <c r="LWK106" s="813"/>
      <c r="LWL106" s="813"/>
      <c r="LWM106" s="813"/>
      <c r="LWN106" s="813"/>
      <c r="LWO106" s="813"/>
      <c r="LWP106" s="813"/>
      <c r="LWQ106" s="813"/>
      <c r="LWR106" s="813"/>
      <c r="LWS106" s="813"/>
      <c r="LWT106" s="813"/>
      <c r="LWU106" s="813"/>
      <c r="LWV106" s="813"/>
      <c r="LWW106" s="813"/>
      <c r="LWX106" s="813"/>
      <c r="LWY106" s="813"/>
      <c r="LWZ106" s="813"/>
      <c r="LXA106" s="813"/>
      <c r="LXB106" s="813"/>
      <c r="LXC106" s="813"/>
      <c r="LXD106" s="813"/>
      <c r="LXE106" s="813"/>
      <c r="LXF106" s="813"/>
      <c r="LXG106" s="813"/>
      <c r="LXH106" s="813"/>
      <c r="LXI106" s="813"/>
      <c r="LXJ106" s="813"/>
      <c r="LXK106" s="813"/>
      <c r="LXL106" s="813"/>
      <c r="LXM106" s="813"/>
      <c r="LXN106" s="813"/>
      <c r="LXO106" s="813"/>
      <c r="LXP106" s="813"/>
      <c r="LXQ106" s="813"/>
      <c r="LXR106" s="813"/>
      <c r="LXS106" s="813"/>
      <c r="LXT106" s="813"/>
      <c r="LXU106" s="813"/>
      <c r="LXV106" s="813"/>
      <c r="LXW106" s="813"/>
      <c r="LXX106" s="813"/>
      <c r="LXY106" s="813"/>
      <c r="LXZ106" s="813"/>
      <c r="LYA106" s="813"/>
      <c r="LYB106" s="813"/>
      <c r="LYC106" s="813"/>
      <c r="LYD106" s="813"/>
      <c r="LYE106" s="813"/>
      <c r="LYF106" s="813"/>
      <c r="LYG106" s="813"/>
      <c r="LYH106" s="813"/>
      <c r="LYI106" s="813"/>
      <c r="LYJ106" s="813"/>
      <c r="LYK106" s="813"/>
      <c r="LYL106" s="813"/>
      <c r="LYM106" s="813"/>
      <c r="LYN106" s="813"/>
      <c r="LYO106" s="813"/>
      <c r="LYP106" s="813"/>
      <c r="LYQ106" s="813"/>
      <c r="LYR106" s="813"/>
      <c r="LYS106" s="813"/>
      <c r="LYT106" s="813"/>
      <c r="LYU106" s="813"/>
      <c r="LYV106" s="813"/>
      <c r="LYW106" s="813"/>
      <c r="LYX106" s="813"/>
      <c r="LYY106" s="813"/>
      <c r="LYZ106" s="813"/>
      <c r="LZA106" s="813"/>
      <c r="LZB106" s="813"/>
      <c r="LZC106" s="813"/>
      <c r="LZD106" s="813"/>
      <c r="LZE106" s="813"/>
      <c r="LZF106" s="813"/>
      <c r="LZG106" s="813"/>
      <c r="LZH106" s="813"/>
      <c r="LZI106" s="813"/>
      <c r="LZJ106" s="813"/>
      <c r="LZK106" s="813"/>
      <c r="LZL106" s="813"/>
      <c r="LZM106" s="813"/>
      <c r="LZN106" s="813"/>
      <c r="LZO106" s="813"/>
      <c r="LZP106" s="813"/>
      <c r="LZQ106" s="813"/>
      <c r="LZR106" s="813"/>
      <c r="LZS106" s="813"/>
      <c r="LZT106" s="813"/>
      <c r="LZU106" s="813"/>
      <c r="LZV106" s="813"/>
      <c r="LZW106" s="813"/>
      <c r="LZX106" s="813"/>
      <c r="LZY106" s="813"/>
      <c r="LZZ106" s="813"/>
      <c r="MAA106" s="813"/>
      <c r="MAB106" s="813"/>
      <c r="MAC106" s="813"/>
      <c r="MAD106" s="813"/>
      <c r="MAE106" s="813"/>
      <c r="MAF106" s="813"/>
      <c r="MAG106" s="813"/>
      <c r="MAH106" s="813"/>
      <c r="MAI106" s="813"/>
      <c r="MAJ106" s="813"/>
      <c r="MAK106" s="813"/>
      <c r="MAL106" s="813"/>
      <c r="MAM106" s="813"/>
      <c r="MAN106" s="813"/>
      <c r="MAO106" s="813"/>
      <c r="MAP106" s="813"/>
      <c r="MAQ106" s="813"/>
      <c r="MAR106" s="813"/>
      <c r="MAS106" s="813"/>
      <c r="MAT106" s="813"/>
      <c r="MAU106" s="813"/>
      <c r="MAV106" s="813"/>
      <c r="MAW106" s="813"/>
      <c r="MAX106" s="813"/>
      <c r="MAY106" s="813"/>
      <c r="MAZ106" s="813"/>
      <c r="MBA106" s="813"/>
      <c r="MBB106" s="813"/>
      <c r="MBC106" s="813"/>
      <c r="MBD106" s="813"/>
      <c r="MBE106" s="813"/>
      <c r="MBF106" s="813"/>
      <c r="MBG106" s="813"/>
      <c r="MBH106" s="813"/>
      <c r="MBI106" s="813"/>
      <c r="MBJ106" s="813"/>
      <c r="MBK106" s="813"/>
      <c r="MBL106" s="813"/>
      <c r="MBM106" s="813"/>
      <c r="MBN106" s="813"/>
      <c r="MBO106" s="813"/>
      <c r="MBP106" s="813"/>
      <c r="MBQ106" s="813"/>
      <c r="MBR106" s="813"/>
      <c r="MBS106" s="813"/>
      <c r="MBT106" s="813"/>
      <c r="MBU106" s="813"/>
      <c r="MBV106" s="813"/>
      <c r="MBW106" s="813"/>
      <c r="MBX106" s="813"/>
      <c r="MBY106" s="813"/>
      <c r="MBZ106" s="813"/>
      <c r="MCA106" s="813"/>
      <c r="MCB106" s="813"/>
      <c r="MCC106" s="813"/>
      <c r="MCD106" s="813"/>
      <c r="MCE106" s="813"/>
      <c r="MCF106" s="813"/>
      <c r="MCG106" s="813"/>
      <c r="MCH106" s="813"/>
      <c r="MCI106" s="813"/>
      <c r="MCJ106" s="813"/>
      <c r="MCK106" s="813"/>
      <c r="MCL106" s="813"/>
      <c r="MCM106" s="813"/>
      <c r="MCN106" s="813"/>
      <c r="MCO106" s="813"/>
      <c r="MCP106" s="813"/>
      <c r="MCQ106" s="813"/>
      <c r="MCR106" s="813"/>
      <c r="MCS106" s="813"/>
      <c r="MCT106" s="813"/>
      <c r="MCU106" s="813"/>
      <c r="MCV106" s="813"/>
      <c r="MCW106" s="813"/>
      <c r="MCX106" s="813"/>
      <c r="MCY106" s="813"/>
      <c r="MCZ106" s="813"/>
      <c r="MDA106" s="813"/>
      <c r="MDB106" s="813"/>
      <c r="MDC106" s="813"/>
      <c r="MDD106" s="813"/>
      <c r="MDE106" s="813"/>
      <c r="MDF106" s="813"/>
      <c r="MDG106" s="813"/>
      <c r="MDH106" s="813"/>
      <c r="MDI106" s="813"/>
      <c r="MDJ106" s="813"/>
      <c r="MDK106" s="813"/>
      <c r="MDL106" s="813"/>
      <c r="MDM106" s="813"/>
      <c r="MDN106" s="813"/>
      <c r="MDO106" s="813"/>
      <c r="MDP106" s="813"/>
      <c r="MDQ106" s="813"/>
      <c r="MDR106" s="813"/>
      <c r="MDS106" s="813"/>
      <c r="MDT106" s="813"/>
      <c r="MDU106" s="813"/>
      <c r="MDV106" s="813"/>
      <c r="MDW106" s="813"/>
      <c r="MDX106" s="813"/>
      <c r="MDY106" s="813"/>
      <c r="MDZ106" s="813"/>
      <c r="MEA106" s="813"/>
      <c r="MEB106" s="813"/>
      <c r="MEC106" s="813"/>
      <c r="MED106" s="813"/>
      <c r="MEE106" s="813"/>
      <c r="MEF106" s="813"/>
      <c r="MEG106" s="813"/>
      <c r="MEH106" s="813"/>
      <c r="MEI106" s="813"/>
      <c r="MEJ106" s="813"/>
      <c r="MEK106" s="813"/>
      <c r="MEL106" s="813"/>
      <c r="MEM106" s="813"/>
      <c r="MEN106" s="813"/>
      <c r="MEO106" s="813"/>
      <c r="MEP106" s="813"/>
      <c r="MEQ106" s="813"/>
      <c r="MER106" s="813"/>
      <c r="MES106" s="813"/>
      <c r="MET106" s="813"/>
      <c r="MEU106" s="813"/>
      <c r="MEV106" s="813"/>
      <c r="MEW106" s="813"/>
      <c r="MEX106" s="813"/>
      <c r="MEY106" s="813"/>
      <c r="MEZ106" s="813"/>
      <c r="MFA106" s="813"/>
      <c r="MFB106" s="813"/>
      <c r="MFC106" s="813"/>
      <c r="MFD106" s="813"/>
      <c r="MFE106" s="813"/>
      <c r="MFF106" s="813"/>
      <c r="MFG106" s="813"/>
      <c r="MFH106" s="813"/>
      <c r="MFI106" s="813"/>
      <c r="MFJ106" s="813"/>
      <c r="MFK106" s="813"/>
      <c r="MFL106" s="813"/>
      <c r="MFM106" s="813"/>
      <c r="MFN106" s="813"/>
      <c r="MFO106" s="813"/>
      <c r="MFP106" s="813"/>
      <c r="MFQ106" s="813"/>
      <c r="MFR106" s="813"/>
      <c r="MFS106" s="813"/>
      <c r="MFT106" s="813"/>
      <c r="MFU106" s="813"/>
      <c r="MFV106" s="813"/>
      <c r="MFW106" s="813"/>
      <c r="MFX106" s="813"/>
      <c r="MFY106" s="813"/>
      <c r="MFZ106" s="813"/>
      <c r="MGA106" s="813"/>
      <c r="MGB106" s="813"/>
      <c r="MGC106" s="813"/>
      <c r="MGD106" s="813"/>
      <c r="MGE106" s="813"/>
      <c r="MGF106" s="813"/>
      <c r="MGG106" s="813"/>
      <c r="MGH106" s="813"/>
      <c r="MGI106" s="813"/>
      <c r="MGJ106" s="813"/>
      <c r="MGK106" s="813"/>
      <c r="MGL106" s="813"/>
      <c r="MGM106" s="813"/>
      <c r="MGN106" s="813"/>
      <c r="MGO106" s="813"/>
      <c r="MGP106" s="813"/>
      <c r="MGQ106" s="813"/>
      <c r="MGR106" s="813"/>
      <c r="MGS106" s="813"/>
      <c r="MGT106" s="813"/>
      <c r="MGU106" s="813"/>
      <c r="MGV106" s="813"/>
      <c r="MGW106" s="813"/>
      <c r="MGX106" s="813"/>
      <c r="MGY106" s="813"/>
      <c r="MGZ106" s="813"/>
      <c r="MHA106" s="813"/>
      <c r="MHB106" s="813"/>
      <c r="MHC106" s="813"/>
      <c r="MHD106" s="813"/>
      <c r="MHE106" s="813"/>
      <c r="MHF106" s="813"/>
      <c r="MHG106" s="813"/>
      <c r="MHH106" s="813"/>
      <c r="MHI106" s="813"/>
      <c r="MHJ106" s="813"/>
      <c r="MHK106" s="813"/>
      <c r="MHL106" s="813"/>
      <c r="MHM106" s="813"/>
      <c r="MHN106" s="813"/>
      <c r="MHO106" s="813"/>
      <c r="MHP106" s="813"/>
      <c r="MHQ106" s="813"/>
      <c r="MHR106" s="813"/>
      <c r="MHS106" s="813"/>
      <c r="MHT106" s="813"/>
      <c r="MHU106" s="813"/>
      <c r="MHV106" s="813"/>
      <c r="MHW106" s="813"/>
      <c r="MHX106" s="813"/>
      <c r="MHY106" s="813"/>
      <c r="MHZ106" s="813"/>
      <c r="MIA106" s="813"/>
      <c r="MIB106" s="813"/>
      <c r="MIC106" s="813"/>
      <c r="MID106" s="813"/>
      <c r="MIE106" s="813"/>
      <c r="MIF106" s="813"/>
      <c r="MIG106" s="813"/>
      <c r="MIH106" s="813"/>
      <c r="MII106" s="813"/>
      <c r="MIJ106" s="813"/>
      <c r="MIK106" s="813"/>
      <c r="MIL106" s="813"/>
      <c r="MIM106" s="813"/>
      <c r="MIN106" s="813"/>
      <c r="MIO106" s="813"/>
      <c r="MIP106" s="813"/>
      <c r="MIQ106" s="813"/>
      <c r="MIR106" s="813"/>
      <c r="MIS106" s="813"/>
      <c r="MIT106" s="813"/>
      <c r="MIU106" s="813"/>
      <c r="MIV106" s="813"/>
      <c r="MIW106" s="813"/>
      <c r="MIX106" s="813"/>
      <c r="MIY106" s="813"/>
      <c r="MIZ106" s="813"/>
      <c r="MJA106" s="813"/>
      <c r="MJB106" s="813"/>
      <c r="MJC106" s="813"/>
      <c r="MJD106" s="813"/>
      <c r="MJE106" s="813"/>
      <c r="MJF106" s="813"/>
      <c r="MJG106" s="813"/>
      <c r="MJH106" s="813"/>
      <c r="MJI106" s="813"/>
      <c r="MJJ106" s="813"/>
      <c r="MJK106" s="813"/>
      <c r="MJL106" s="813"/>
      <c r="MJM106" s="813"/>
      <c r="MJN106" s="813"/>
      <c r="MJO106" s="813"/>
      <c r="MJP106" s="813"/>
      <c r="MJQ106" s="813"/>
      <c r="MJR106" s="813"/>
      <c r="MJS106" s="813"/>
      <c r="MJT106" s="813"/>
      <c r="MJU106" s="813"/>
      <c r="MJV106" s="813"/>
      <c r="MJW106" s="813"/>
      <c r="MJX106" s="813"/>
      <c r="MJY106" s="813"/>
      <c r="MJZ106" s="813"/>
      <c r="MKA106" s="813"/>
      <c r="MKB106" s="813"/>
      <c r="MKC106" s="813"/>
      <c r="MKD106" s="813"/>
      <c r="MKE106" s="813"/>
      <c r="MKF106" s="813"/>
      <c r="MKG106" s="813"/>
      <c r="MKH106" s="813"/>
      <c r="MKI106" s="813"/>
      <c r="MKJ106" s="813"/>
      <c r="MKK106" s="813"/>
      <c r="MKL106" s="813"/>
      <c r="MKM106" s="813"/>
      <c r="MKN106" s="813"/>
      <c r="MKO106" s="813"/>
      <c r="MKP106" s="813"/>
      <c r="MKQ106" s="813"/>
      <c r="MKR106" s="813"/>
      <c r="MKS106" s="813"/>
      <c r="MKT106" s="813"/>
      <c r="MKU106" s="813"/>
      <c r="MKV106" s="813"/>
      <c r="MKW106" s="813"/>
      <c r="MKX106" s="813"/>
      <c r="MKY106" s="813"/>
      <c r="MKZ106" s="813"/>
      <c r="MLA106" s="813"/>
      <c r="MLB106" s="813"/>
      <c r="MLC106" s="813"/>
      <c r="MLD106" s="813"/>
      <c r="MLE106" s="813"/>
      <c r="MLF106" s="813"/>
      <c r="MLG106" s="813"/>
      <c r="MLH106" s="813"/>
      <c r="MLI106" s="813"/>
      <c r="MLJ106" s="813"/>
      <c r="MLK106" s="813"/>
      <c r="MLL106" s="813"/>
      <c r="MLM106" s="813"/>
      <c r="MLN106" s="813"/>
      <c r="MLO106" s="813"/>
      <c r="MLP106" s="813"/>
      <c r="MLQ106" s="813"/>
      <c r="MLR106" s="813"/>
      <c r="MLS106" s="813"/>
      <c r="MLT106" s="813"/>
      <c r="MLU106" s="813"/>
      <c r="MLV106" s="813"/>
      <c r="MLW106" s="813"/>
      <c r="MLX106" s="813"/>
      <c r="MLY106" s="813"/>
      <c r="MLZ106" s="813"/>
      <c r="MMA106" s="813"/>
      <c r="MMB106" s="813"/>
      <c r="MMC106" s="813"/>
      <c r="MMD106" s="813"/>
      <c r="MME106" s="813"/>
      <c r="MMF106" s="813"/>
      <c r="MMG106" s="813"/>
      <c r="MMH106" s="813"/>
      <c r="MMI106" s="813"/>
      <c r="MMJ106" s="813"/>
      <c r="MMK106" s="813"/>
      <c r="MML106" s="813"/>
      <c r="MMM106" s="813"/>
      <c r="MMN106" s="813"/>
      <c r="MMO106" s="813"/>
      <c r="MMP106" s="813"/>
      <c r="MMQ106" s="813"/>
      <c r="MMR106" s="813"/>
      <c r="MMS106" s="813"/>
      <c r="MMT106" s="813"/>
      <c r="MMU106" s="813"/>
      <c r="MMV106" s="813"/>
      <c r="MMW106" s="813"/>
      <c r="MMX106" s="813"/>
      <c r="MMY106" s="813"/>
      <c r="MMZ106" s="813"/>
      <c r="MNA106" s="813"/>
      <c r="MNB106" s="813"/>
      <c r="MNC106" s="813"/>
      <c r="MND106" s="813"/>
      <c r="MNE106" s="813"/>
      <c r="MNF106" s="813"/>
      <c r="MNG106" s="813"/>
      <c r="MNH106" s="813"/>
      <c r="MNI106" s="813"/>
      <c r="MNJ106" s="813"/>
      <c r="MNK106" s="813"/>
      <c r="MNL106" s="813"/>
      <c r="MNM106" s="813"/>
      <c r="MNN106" s="813"/>
      <c r="MNO106" s="813"/>
      <c r="MNP106" s="813"/>
      <c r="MNQ106" s="813"/>
      <c r="MNR106" s="813"/>
      <c r="MNS106" s="813"/>
      <c r="MNT106" s="813"/>
      <c r="MNU106" s="813"/>
      <c r="MNV106" s="813"/>
      <c r="MNW106" s="813"/>
      <c r="MNX106" s="813"/>
      <c r="MNY106" s="813"/>
      <c r="MNZ106" s="813"/>
      <c r="MOA106" s="813"/>
      <c r="MOB106" s="813"/>
      <c r="MOC106" s="813"/>
      <c r="MOD106" s="813"/>
      <c r="MOE106" s="813"/>
      <c r="MOF106" s="813"/>
      <c r="MOG106" s="813"/>
      <c r="MOH106" s="813"/>
      <c r="MOI106" s="813"/>
      <c r="MOJ106" s="813"/>
      <c r="MOK106" s="813"/>
      <c r="MOL106" s="813"/>
      <c r="MOM106" s="813"/>
      <c r="MON106" s="813"/>
      <c r="MOO106" s="813"/>
      <c r="MOP106" s="813"/>
      <c r="MOQ106" s="813"/>
      <c r="MOR106" s="813"/>
      <c r="MOS106" s="813"/>
      <c r="MOT106" s="813"/>
      <c r="MOU106" s="813"/>
      <c r="MOV106" s="813"/>
      <c r="MOW106" s="813"/>
      <c r="MOX106" s="813"/>
      <c r="MOY106" s="813"/>
      <c r="MOZ106" s="813"/>
      <c r="MPA106" s="813"/>
      <c r="MPB106" s="813"/>
      <c r="MPC106" s="813"/>
      <c r="MPD106" s="813"/>
      <c r="MPE106" s="813"/>
      <c r="MPF106" s="813"/>
      <c r="MPG106" s="813"/>
      <c r="MPH106" s="813"/>
      <c r="MPI106" s="813"/>
      <c r="MPJ106" s="813"/>
      <c r="MPK106" s="813"/>
      <c r="MPL106" s="813"/>
      <c r="MPM106" s="813"/>
      <c r="MPN106" s="813"/>
      <c r="MPO106" s="813"/>
      <c r="MPP106" s="813"/>
      <c r="MPQ106" s="813"/>
      <c r="MPR106" s="813"/>
      <c r="MPS106" s="813"/>
      <c r="MPT106" s="813"/>
      <c r="MPU106" s="813"/>
      <c r="MPV106" s="813"/>
      <c r="MPW106" s="813"/>
      <c r="MPX106" s="813"/>
      <c r="MPY106" s="813"/>
      <c r="MPZ106" s="813"/>
      <c r="MQA106" s="813"/>
      <c r="MQB106" s="813"/>
      <c r="MQC106" s="813"/>
      <c r="MQD106" s="813"/>
      <c r="MQE106" s="813"/>
      <c r="MQF106" s="813"/>
      <c r="MQG106" s="813"/>
      <c r="MQH106" s="813"/>
      <c r="MQI106" s="813"/>
      <c r="MQJ106" s="813"/>
      <c r="MQK106" s="813"/>
      <c r="MQL106" s="813"/>
      <c r="MQM106" s="813"/>
      <c r="MQN106" s="813"/>
      <c r="MQO106" s="813"/>
      <c r="MQP106" s="813"/>
      <c r="MQQ106" s="813"/>
      <c r="MQR106" s="813"/>
      <c r="MQS106" s="813"/>
      <c r="MQT106" s="813"/>
      <c r="MQU106" s="813"/>
      <c r="MQV106" s="813"/>
      <c r="MQW106" s="813"/>
      <c r="MQX106" s="813"/>
      <c r="MQY106" s="813"/>
      <c r="MQZ106" s="813"/>
      <c r="MRA106" s="813"/>
      <c r="MRB106" s="813"/>
      <c r="MRC106" s="813"/>
      <c r="MRD106" s="813"/>
      <c r="MRE106" s="813"/>
      <c r="MRF106" s="813"/>
      <c r="MRG106" s="813"/>
      <c r="MRH106" s="813"/>
      <c r="MRI106" s="813"/>
      <c r="MRJ106" s="813"/>
      <c r="MRK106" s="813"/>
      <c r="MRL106" s="813"/>
      <c r="MRM106" s="813"/>
      <c r="MRN106" s="813"/>
      <c r="MRO106" s="813"/>
      <c r="MRP106" s="813"/>
      <c r="MRQ106" s="813"/>
      <c r="MRR106" s="813"/>
      <c r="MRS106" s="813"/>
      <c r="MRT106" s="813"/>
      <c r="MRU106" s="813"/>
      <c r="MRV106" s="813"/>
      <c r="MRW106" s="813"/>
      <c r="MRX106" s="813"/>
      <c r="MRY106" s="813"/>
      <c r="MRZ106" s="813"/>
      <c r="MSA106" s="813"/>
      <c r="MSB106" s="813"/>
      <c r="MSC106" s="813"/>
      <c r="MSD106" s="813"/>
      <c r="MSE106" s="813"/>
      <c r="MSF106" s="813"/>
      <c r="MSG106" s="813"/>
      <c r="MSH106" s="813"/>
      <c r="MSI106" s="813"/>
      <c r="MSJ106" s="813"/>
      <c r="MSK106" s="813"/>
      <c r="MSL106" s="813"/>
      <c r="MSM106" s="813"/>
      <c r="MSN106" s="813"/>
      <c r="MSO106" s="813"/>
      <c r="MSP106" s="813"/>
      <c r="MSQ106" s="813"/>
      <c r="MSR106" s="813"/>
      <c r="MSS106" s="813"/>
      <c r="MST106" s="813"/>
      <c r="MSU106" s="813"/>
      <c r="MSV106" s="813"/>
      <c r="MSW106" s="813"/>
      <c r="MSX106" s="813"/>
      <c r="MSY106" s="813"/>
      <c r="MSZ106" s="813"/>
      <c r="MTA106" s="813"/>
      <c r="MTB106" s="813"/>
      <c r="MTC106" s="813"/>
      <c r="MTD106" s="813"/>
      <c r="MTE106" s="813"/>
      <c r="MTF106" s="813"/>
      <c r="MTG106" s="813"/>
      <c r="MTH106" s="813"/>
      <c r="MTI106" s="813"/>
      <c r="MTJ106" s="813"/>
      <c r="MTK106" s="813"/>
      <c r="MTL106" s="813"/>
      <c r="MTM106" s="813"/>
      <c r="MTN106" s="813"/>
      <c r="MTO106" s="813"/>
      <c r="MTP106" s="813"/>
      <c r="MTQ106" s="813"/>
      <c r="MTR106" s="813"/>
      <c r="MTS106" s="813"/>
      <c r="MTT106" s="813"/>
      <c r="MTU106" s="813"/>
      <c r="MTV106" s="813"/>
      <c r="MTW106" s="813"/>
      <c r="MTX106" s="813"/>
      <c r="MTY106" s="813"/>
      <c r="MTZ106" s="813"/>
      <c r="MUA106" s="813"/>
      <c r="MUB106" s="813"/>
      <c r="MUC106" s="813"/>
      <c r="MUD106" s="813"/>
      <c r="MUE106" s="813"/>
      <c r="MUF106" s="813"/>
      <c r="MUG106" s="813"/>
      <c r="MUH106" s="813"/>
      <c r="MUI106" s="813"/>
      <c r="MUJ106" s="813"/>
      <c r="MUK106" s="813"/>
      <c r="MUL106" s="813"/>
      <c r="MUM106" s="813"/>
      <c r="MUN106" s="813"/>
      <c r="MUO106" s="813"/>
      <c r="MUP106" s="813"/>
      <c r="MUQ106" s="813"/>
      <c r="MUR106" s="813"/>
      <c r="MUS106" s="813"/>
      <c r="MUT106" s="813"/>
      <c r="MUU106" s="813"/>
      <c r="MUV106" s="813"/>
      <c r="MUW106" s="813"/>
      <c r="MUX106" s="813"/>
      <c r="MUY106" s="813"/>
      <c r="MUZ106" s="813"/>
      <c r="MVA106" s="813"/>
      <c r="MVB106" s="813"/>
      <c r="MVC106" s="813"/>
      <c r="MVD106" s="813"/>
      <c r="MVE106" s="813"/>
      <c r="MVF106" s="813"/>
      <c r="MVG106" s="813"/>
      <c r="MVH106" s="813"/>
      <c r="MVI106" s="813"/>
      <c r="MVJ106" s="813"/>
      <c r="MVK106" s="813"/>
      <c r="MVL106" s="813"/>
      <c r="MVM106" s="813"/>
      <c r="MVN106" s="813"/>
      <c r="MVO106" s="813"/>
      <c r="MVP106" s="813"/>
      <c r="MVQ106" s="813"/>
      <c r="MVR106" s="813"/>
      <c r="MVS106" s="813"/>
      <c r="MVT106" s="813"/>
      <c r="MVU106" s="813"/>
      <c r="MVV106" s="813"/>
      <c r="MVW106" s="813"/>
      <c r="MVX106" s="813"/>
      <c r="MVY106" s="813"/>
      <c r="MVZ106" s="813"/>
      <c r="MWA106" s="813"/>
      <c r="MWB106" s="813"/>
      <c r="MWC106" s="813"/>
      <c r="MWD106" s="813"/>
      <c r="MWE106" s="813"/>
      <c r="MWF106" s="813"/>
      <c r="MWG106" s="813"/>
      <c r="MWH106" s="813"/>
      <c r="MWI106" s="813"/>
      <c r="MWJ106" s="813"/>
      <c r="MWK106" s="813"/>
      <c r="MWL106" s="813"/>
      <c r="MWM106" s="813"/>
      <c r="MWN106" s="813"/>
      <c r="MWO106" s="813"/>
      <c r="MWP106" s="813"/>
      <c r="MWQ106" s="813"/>
      <c r="MWR106" s="813"/>
      <c r="MWS106" s="813"/>
      <c r="MWT106" s="813"/>
      <c r="MWU106" s="813"/>
      <c r="MWV106" s="813"/>
      <c r="MWW106" s="813"/>
      <c r="MWX106" s="813"/>
      <c r="MWY106" s="813"/>
      <c r="MWZ106" s="813"/>
      <c r="MXA106" s="813"/>
      <c r="MXB106" s="813"/>
      <c r="MXC106" s="813"/>
      <c r="MXD106" s="813"/>
      <c r="MXE106" s="813"/>
      <c r="MXF106" s="813"/>
      <c r="MXG106" s="813"/>
      <c r="MXH106" s="813"/>
      <c r="MXI106" s="813"/>
      <c r="MXJ106" s="813"/>
      <c r="MXK106" s="813"/>
      <c r="MXL106" s="813"/>
      <c r="MXM106" s="813"/>
      <c r="MXN106" s="813"/>
      <c r="MXO106" s="813"/>
      <c r="MXP106" s="813"/>
      <c r="MXQ106" s="813"/>
      <c r="MXR106" s="813"/>
      <c r="MXS106" s="813"/>
      <c r="MXT106" s="813"/>
      <c r="MXU106" s="813"/>
      <c r="MXV106" s="813"/>
      <c r="MXW106" s="813"/>
      <c r="MXX106" s="813"/>
      <c r="MXY106" s="813"/>
      <c r="MXZ106" s="813"/>
      <c r="MYA106" s="813"/>
      <c r="MYB106" s="813"/>
      <c r="MYC106" s="813"/>
      <c r="MYD106" s="813"/>
      <c r="MYE106" s="813"/>
      <c r="MYF106" s="813"/>
      <c r="MYG106" s="813"/>
      <c r="MYH106" s="813"/>
      <c r="MYI106" s="813"/>
      <c r="MYJ106" s="813"/>
      <c r="MYK106" s="813"/>
      <c r="MYL106" s="813"/>
      <c r="MYM106" s="813"/>
      <c r="MYN106" s="813"/>
      <c r="MYO106" s="813"/>
      <c r="MYP106" s="813"/>
      <c r="MYQ106" s="813"/>
      <c r="MYR106" s="813"/>
      <c r="MYS106" s="813"/>
      <c r="MYT106" s="813"/>
      <c r="MYU106" s="813"/>
      <c r="MYV106" s="813"/>
      <c r="MYW106" s="813"/>
      <c r="MYX106" s="813"/>
      <c r="MYY106" s="813"/>
      <c r="MYZ106" s="813"/>
      <c r="MZA106" s="813"/>
      <c r="MZB106" s="813"/>
      <c r="MZC106" s="813"/>
      <c r="MZD106" s="813"/>
      <c r="MZE106" s="813"/>
      <c r="MZF106" s="813"/>
      <c r="MZG106" s="813"/>
      <c r="MZH106" s="813"/>
      <c r="MZI106" s="813"/>
      <c r="MZJ106" s="813"/>
      <c r="MZK106" s="813"/>
      <c r="MZL106" s="813"/>
      <c r="MZM106" s="813"/>
      <c r="MZN106" s="813"/>
      <c r="MZO106" s="813"/>
      <c r="MZP106" s="813"/>
      <c r="MZQ106" s="813"/>
      <c r="MZR106" s="813"/>
      <c r="MZS106" s="813"/>
      <c r="MZT106" s="813"/>
      <c r="MZU106" s="813"/>
      <c r="MZV106" s="813"/>
      <c r="MZW106" s="813"/>
      <c r="MZX106" s="813"/>
      <c r="MZY106" s="813"/>
      <c r="MZZ106" s="813"/>
      <c r="NAA106" s="813"/>
      <c r="NAB106" s="813"/>
      <c r="NAC106" s="813"/>
      <c r="NAD106" s="813"/>
      <c r="NAE106" s="813"/>
      <c r="NAF106" s="813"/>
      <c r="NAG106" s="813"/>
      <c r="NAH106" s="813"/>
      <c r="NAI106" s="813"/>
      <c r="NAJ106" s="813"/>
      <c r="NAK106" s="813"/>
      <c r="NAL106" s="813"/>
      <c r="NAM106" s="813"/>
      <c r="NAN106" s="813"/>
      <c r="NAO106" s="813"/>
      <c r="NAP106" s="813"/>
      <c r="NAQ106" s="813"/>
      <c r="NAR106" s="813"/>
      <c r="NAS106" s="813"/>
      <c r="NAT106" s="813"/>
      <c r="NAU106" s="813"/>
      <c r="NAV106" s="813"/>
      <c r="NAW106" s="813"/>
      <c r="NAX106" s="813"/>
      <c r="NAY106" s="813"/>
      <c r="NAZ106" s="813"/>
      <c r="NBA106" s="813"/>
      <c r="NBB106" s="813"/>
      <c r="NBC106" s="813"/>
      <c r="NBD106" s="813"/>
      <c r="NBE106" s="813"/>
      <c r="NBF106" s="813"/>
      <c r="NBG106" s="813"/>
      <c r="NBH106" s="813"/>
      <c r="NBI106" s="813"/>
      <c r="NBJ106" s="813"/>
      <c r="NBK106" s="813"/>
      <c r="NBL106" s="813"/>
      <c r="NBM106" s="813"/>
      <c r="NBN106" s="813"/>
      <c r="NBO106" s="813"/>
      <c r="NBP106" s="813"/>
      <c r="NBQ106" s="813"/>
      <c r="NBR106" s="813"/>
      <c r="NBS106" s="813"/>
      <c r="NBT106" s="813"/>
      <c r="NBU106" s="813"/>
      <c r="NBV106" s="813"/>
      <c r="NBW106" s="813"/>
      <c r="NBX106" s="813"/>
      <c r="NBY106" s="813"/>
      <c r="NBZ106" s="813"/>
      <c r="NCA106" s="813"/>
      <c r="NCB106" s="813"/>
      <c r="NCC106" s="813"/>
      <c r="NCD106" s="813"/>
      <c r="NCE106" s="813"/>
      <c r="NCF106" s="813"/>
      <c r="NCG106" s="813"/>
      <c r="NCH106" s="813"/>
      <c r="NCI106" s="813"/>
      <c r="NCJ106" s="813"/>
      <c r="NCK106" s="813"/>
      <c r="NCL106" s="813"/>
      <c r="NCM106" s="813"/>
      <c r="NCN106" s="813"/>
      <c r="NCO106" s="813"/>
      <c r="NCP106" s="813"/>
      <c r="NCQ106" s="813"/>
      <c r="NCR106" s="813"/>
      <c r="NCS106" s="813"/>
      <c r="NCT106" s="813"/>
      <c r="NCU106" s="813"/>
      <c r="NCV106" s="813"/>
      <c r="NCW106" s="813"/>
      <c r="NCX106" s="813"/>
      <c r="NCY106" s="813"/>
      <c r="NCZ106" s="813"/>
      <c r="NDA106" s="813"/>
      <c r="NDB106" s="813"/>
      <c r="NDC106" s="813"/>
      <c r="NDD106" s="813"/>
      <c r="NDE106" s="813"/>
      <c r="NDF106" s="813"/>
      <c r="NDG106" s="813"/>
      <c r="NDH106" s="813"/>
      <c r="NDI106" s="813"/>
      <c r="NDJ106" s="813"/>
      <c r="NDK106" s="813"/>
      <c r="NDL106" s="813"/>
      <c r="NDM106" s="813"/>
      <c r="NDN106" s="813"/>
      <c r="NDO106" s="813"/>
      <c r="NDP106" s="813"/>
      <c r="NDQ106" s="813"/>
      <c r="NDR106" s="813"/>
      <c r="NDS106" s="813"/>
      <c r="NDT106" s="813"/>
      <c r="NDU106" s="813"/>
      <c r="NDV106" s="813"/>
      <c r="NDW106" s="813"/>
      <c r="NDX106" s="813"/>
      <c r="NDY106" s="813"/>
      <c r="NDZ106" s="813"/>
      <c r="NEA106" s="813"/>
      <c r="NEB106" s="813"/>
      <c r="NEC106" s="813"/>
      <c r="NED106" s="813"/>
      <c r="NEE106" s="813"/>
      <c r="NEF106" s="813"/>
      <c r="NEG106" s="813"/>
      <c r="NEH106" s="813"/>
      <c r="NEI106" s="813"/>
      <c r="NEJ106" s="813"/>
      <c r="NEK106" s="813"/>
      <c r="NEL106" s="813"/>
      <c r="NEM106" s="813"/>
      <c r="NEN106" s="813"/>
      <c r="NEO106" s="813"/>
      <c r="NEP106" s="813"/>
      <c r="NEQ106" s="813"/>
      <c r="NER106" s="813"/>
      <c r="NES106" s="813"/>
      <c r="NET106" s="813"/>
      <c r="NEU106" s="813"/>
      <c r="NEV106" s="813"/>
      <c r="NEW106" s="813"/>
      <c r="NEX106" s="813"/>
      <c r="NEY106" s="813"/>
      <c r="NEZ106" s="813"/>
      <c r="NFA106" s="813"/>
      <c r="NFB106" s="813"/>
      <c r="NFC106" s="813"/>
      <c r="NFD106" s="813"/>
      <c r="NFE106" s="813"/>
      <c r="NFF106" s="813"/>
      <c r="NFG106" s="813"/>
      <c r="NFH106" s="813"/>
      <c r="NFI106" s="813"/>
      <c r="NFJ106" s="813"/>
      <c r="NFK106" s="813"/>
      <c r="NFL106" s="813"/>
      <c r="NFM106" s="813"/>
      <c r="NFN106" s="813"/>
      <c r="NFO106" s="813"/>
      <c r="NFP106" s="813"/>
      <c r="NFQ106" s="813"/>
      <c r="NFR106" s="813"/>
      <c r="NFS106" s="813"/>
      <c r="NFT106" s="813"/>
      <c r="NFU106" s="813"/>
      <c r="NFV106" s="813"/>
      <c r="NFW106" s="813"/>
      <c r="NFX106" s="813"/>
      <c r="NFY106" s="813"/>
      <c r="NFZ106" s="813"/>
      <c r="NGA106" s="813"/>
      <c r="NGB106" s="813"/>
      <c r="NGC106" s="813"/>
      <c r="NGD106" s="813"/>
      <c r="NGE106" s="813"/>
      <c r="NGF106" s="813"/>
      <c r="NGG106" s="813"/>
      <c r="NGH106" s="813"/>
      <c r="NGI106" s="813"/>
      <c r="NGJ106" s="813"/>
      <c r="NGK106" s="813"/>
      <c r="NGL106" s="813"/>
      <c r="NGM106" s="813"/>
      <c r="NGN106" s="813"/>
      <c r="NGO106" s="813"/>
      <c r="NGP106" s="813"/>
      <c r="NGQ106" s="813"/>
      <c r="NGR106" s="813"/>
      <c r="NGS106" s="813"/>
      <c r="NGT106" s="813"/>
      <c r="NGU106" s="813"/>
      <c r="NGV106" s="813"/>
      <c r="NGW106" s="813"/>
      <c r="NGX106" s="813"/>
      <c r="NGY106" s="813"/>
      <c r="NGZ106" s="813"/>
      <c r="NHA106" s="813"/>
      <c r="NHB106" s="813"/>
      <c r="NHC106" s="813"/>
      <c r="NHD106" s="813"/>
      <c r="NHE106" s="813"/>
      <c r="NHF106" s="813"/>
      <c r="NHG106" s="813"/>
      <c r="NHH106" s="813"/>
      <c r="NHI106" s="813"/>
      <c r="NHJ106" s="813"/>
      <c r="NHK106" s="813"/>
      <c r="NHL106" s="813"/>
      <c r="NHM106" s="813"/>
      <c r="NHN106" s="813"/>
      <c r="NHO106" s="813"/>
      <c r="NHP106" s="813"/>
      <c r="NHQ106" s="813"/>
      <c r="NHR106" s="813"/>
      <c r="NHS106" s="813"/>
      <c r="NHT106" s="813"/>
      <c r="NHU106" s="813"/>
      <c r="NHV106" s="813"/>
      <c r="NHW106" s="813"/>
      <c r="NHX106" s="813"/>
      <c r="NHY106" s="813"/>
      <c r="NHZ106" s="813"/>
      <c r="NIA106" s="813"/>
      <c r="NIB106" s="813"/>
      <c r="NIC106" s="813"/>
      <c r="NID106" s="813"/>
      <c r="NIE106" s="813"/>
      <c r="NIF106" s="813"/>
      <c r="NIG106" s="813"/>
      <c r="NIH106" s="813"/>
      <c r="NII106" s="813"/>
      <c r="NIJ106" s="813"/>
      <c r="NIK106" s="813"/>
      <c r="NIL106" s="813"/>
      <c r="NIM106" s="813"/>
      <c r="NIN106" s="813"/>
      <c r="NIO106" s="813"/>
      <c r="NIP106" s="813"/>
      <c r="NIQ106" s="813"/>
      <c r="NIR106" s="813"/>
      <c r="NIS106" s="813"/>
      <c r="NIT106" s="813"/>
      <c r="NIU106" s="813"/>
      <c r="NIV106" s="813"/>
      <c r="NIW106" s="813"/>
      <c r="NIX106" s="813"/>
      <c r="NIY106" s="813"/>
      <c r="NIZ106" s="813"/>
      <c r="NJA106" s="813"/>
      <c r="NJB106" s="813"/>
      <c r="NJC106" s="813"/>
      <c r="NJD106" s="813"/>
      <c r="NJE106" s="813"/>
      <c r="NJF106" s="813"/>
      <c r="NJG106" s="813"/>
      <c r="NJH106" s="813"/>
      <c r="NJI106" s="813"/>
      <c r="NJJ106" s="813"/>
      <c r="NJK106" s="813"/>
      <c r="NJL106" s="813"/>
      <c r="NJM106" s="813"/>
      <c r="NJN106" s="813"/>
      <c r="NJO106" s="813"/>
      <c r="NJP106" s="813"/>
      <c r="NJQ106" s="813"/>
      <c r="NJR106" s="813"/>
      <c r="NJS106" s="813"/>
      <c r="NJT106" s="813"/>
      <c r="NJU106" s="813"/>
      <c r="NJV106" s="813"/>
      <c r="NJW106" s="813"/>
      <c r="NJX106" s="813"/>
      <c r="NJY106" s="813"/>
      <c r="NJZ106" s="813"/>
      <c r="NKA106" s="813"/>
      <c r="NKB106" s="813"/>
      <c r="NKC106" s="813"/>
      <c r="NKD106" s="813"/>
      <c r="NKE106" s="813"/>
      <c r="NKF106" s="813"/>
      <c r="NKG106" s="813"/>
      <c r="NKH106" s="813"/>
      <c r="NKI106" s="813"/>
      <c r="NKJ106" s="813"/>
      <c r="NKK106" s="813"/>
      <c r="NKL106" s="813"/>
      <c r="NKM106" s="813"/>
      <c r="NKN106" s="813"/>
      <c r="NKO106" s="813"/>
      <c r="NKP106" s="813"/>
      <c r="NKQ106" s="813"/>
      <c r="NKR106" s="813"/>
      <c r="NKS106" s="813"/>
      <c r="NKT106" s="813"/>
      <c r="NKU106" s="813"/>
      <c r="NKV106" s="813"/>
      <c r="NKW106" s="813"/>
      <c r="NKX106" s="813"/>
      <c r="NKY106" s="813"/>
      <c r="NKZ106" s="813"/>
      <c r="NLA106" s="813"/>
      <c r="NLB106" s="813"/>
      <c r="NLC106" s="813"/>
      <c r="NLD106" s="813"/>
      <c r="NLE106" s="813"/>
      <c r="NLF106" s="813"/>
      <c r="NLG106" s="813"/>
      <c r="NLH106" s="813"/>
      <c r="NLI106" s="813"/>
      <c r="NLJ106" s="813"/>
      <c r="NLK106" s="813"/>
      <c r="NLL106" s="813"/>
      <c r="NLM106" s="813"/>
      <c r="NLN106" s="813"/>
      <c r="NLO106" s="813"/>
      <c r="NLP106" s="813"/>
      <c r="NLQ106" s="813"/>
      <c r="NLR106" s="813"/>
      <c r="NLS106" s="813"/>
      <c r="NLT106" s="813"/>
      <c r="NLU106" s="813"/>
      <c r="NLV106" s="813"/>
      <c r="NLW106" s="813"/>
      <c r="NLX106" s="813"/>
      <c r="NLY106" s="813"/>
      <c r="NLZ106" s="813"/>
      <c r="NMA106" s="813"/>
      <c r="NMB106" s="813"/>
      <c r="NMC106" s="813"/>
      <c r="NMD106" s="813"/>
      <c r="NME106" s="813"/>
      <c r="NMF106" s="813"/>
      <c r="NMG106" s="813"/>
      <c r="NMH106" s="813"/>
      <c r="NMI106" s="813"/>
      <c r="NMJ106" s="813"/>
      <c r="NMK106" s="813"/>
      <c r="NML106" s="813"/>
      <c r="NMM106" s="813"/>
      <c r="NMN106" s="813"/>
      <c r="NMO106" s="813"/>
      <c r="NMP106" s="813"/>
      <c r="NMQ106" s="813"/>
      <c r="NMR106" s="813"/>
      <c r="NMS106" s="813"/>
      <c r="NMT106" s="813"/>
      <c r="NMU106" s="813"/>
      <c r="NMV106" s="813"/>
      <c r="NMW106" s="813"/>
      <c r="NMX106" s="813"/>
      <c r="NMY106" s="813"/>
      <c r="NMZ106" s="813"/>
      <c r="NNA106" s="813"/>
      <c r="NNB106" s="813"/>
      <c r="NNC106" s="813"/>
      <c r="NND106" s="813"/>
      <c r="NNE106" s="813"/>
      <c r="NNF106" s="813"/>
      <c r="NNG106" s="813"/>
      <c r="NNH106" s="813"/>
      <c r="NNI106" s="813"/>
      <c r="NNJ106" s="813"/>
      <c r="NNK106" s="813"/>
      <c r="NNL106" s="813"/>
      <c r="NNM106" s="813"/>
      <c r="NNN106" s="813"/>
      <c r="NNO106" s="813"/>
      <c r="NNP106" s="813"/>
      <c r="NNQ106" s="813"/>
      <c r="NNR106" s="813"/>
      <c r="NNS106" s="813"/>
      <c r="NNT106" s="813"/>
      <c r="NNU106" s="813"/>
      <c r="NNV106" s="813"/>
      <c r="NNW106" s="813"/>
      <c r="NNX106" s="813"/>
      <c r="NNY106" s="813"/>
      <c r="NNZ106" s="813"/>
      <c r="NOA106" s="813"/>
      <c r="NOB106" s="813"/>
      <c r="NOC106" s="813"/>
      <c r="NOD106" s="813"/>
      <c r="NOE106" s="813"/>
      <c r="NOF106" s="813"/>
      <c r="NOG106" s="813"/>
      <c r="NOH106" s="813"/>
      <c r="NOI106" s="813"/>
      <c r="NOJ106" s="813"/>
      <c r="NOK106" s="813"/>
      <c r="NOL106" s="813"/>
      <c r="NOM106" s="813"/>
      <c r="NON106" s="813"/>
      <c r="NOO106" s="813"/>
      <c r="NOP106" s="813"/>
      <c r="NOQ106" s="813"/>
      <c r="NOR106" s="813"/>
      <c r="NOS106" s="813"/>
      <c r="NOT106" s="813"/>
      <c r="NOU106" s="813"/>
      <c r="NOV106" s="813"/>
      <c r="NOW106" s="813"/>
      <c r="NOX106" s="813"/>
      <c r="NOY106" s="813"/>
      <c r="NOZ106" s="813"/>
      <c r="NPA106" s="813"/>
      <c r="NPB106" s="813"/>
      <c r="NPC106" s="813"/>
      <c r="NPD106" s="813"/>
      <c r="NPE106" s="813"/>
      <c r="NPF106" s="813"/>
      <c r="NPG106" s="813"/>
      <c r="NPH106" s="813"/>
      <c r="NPI106" s="813"/>
      <c r="NPJ106" s="813"/>
      <c r="NPK106" s="813"/>
      <c r="NPL106" s="813"/>
      <c r="NPM106" s="813"/>
      <c r="NPN106" s="813"/>
      <c r="NPO106" s="813"/>
      <c r="NPP106" s="813"/>
      <c r="NPQ106" s="813"/>
      <c r="NPR106" s="813"/>
      <c r="NPS106" s="813"/>
      <c r="NPT106" s="813"/>
      <c r="NPU106" s="813"/>
      <c r="NPV106" s="813"/>
      <c r="NPW106" s="813"/>
      <c r="NPX106" s="813"/>
      <c r="NPY106" s="813"/>
      <c r="NPZ106" s="813"/>
      <c r="NQA106" s="813"/>
      <c r="NQB106" s="813"/>
      <c r="NQC106" s="813"/>
      <c r="NQD106" s="813"/>
      <c r="NQE106" s="813"/>
      <c r="NQF106" s="813"/>
      <c r="NQG106" s="813"/>
      <c r="NQH106" s="813"/>
      <c r="NQI106" s="813"/>
      <c r="NQJ106" s="813"/>
      <c r="NQK106" s="813"/>
      <c r="NQL106" s="813"/>
      <c r="NQM106" s="813"/>
      <c r="NQN106" s="813"/>
      <c r="NQO106" s="813"/>
      <c r="NQP106" s="813"/>
      <c r="NQQ106" s="813"/>
      <c r="NQR106" s="813"/>
      <c r="NQS106" s="813"/>
      <c r="NQT106" s="813"/>
      <c r="NQU106" s="813"/>
      <c r="NQV106" s="813"/>
      <c r="NQW106" s="813"/>
      <c r="NQX106" s="813"/>
      <c r="NQY106" s="813"/>
      <c r="NQZ106" s="813"/>
      <c r="NRA106" s="813"/>
      <c r="NRB106" s="813"/>
      <c r="NRC106" s="813"/>
      <c r="NRD106" s="813"/>
      <c r="NRE106" s="813"/>
      <c r="NRF106" s="813"/>
      <c r="NRG106" s="813"/>
      <c r="NRH106" s="813"/>
      <c r="NRI106" s="813"/>
      <c r="NRJ106" s="813"/>
      <c r="NRK106" s="813"/>
      <c r="NRL106" s="813"/>
      <c r="NRM106" s="813"/>
      <c r="NRN106" s="813"/>
      <c r="NRO106" s="813"/>
      <c r="NRP106" s="813"/>
      <c r="NRQ106" s="813"/>
      <c r="NRR106" s="813"/>
      <c r="NRS106" s="813"/>
      <c r="NRT106" s="813"/>
      <c r="NRU106" s="813"/>
      <c r="NRV106" s="813"/>
      <c r="NRW106" s="813"/>
      <c r="NRX106" s="813"/>
      <c r="NRY106" s="813"/>
      <c r="NRZ106" s="813"/>
      <c r="NSA106" s="813"/>
      <c r="NSB106" s="813"/>
      <c r="NSC106" s="813"/>
      <c r="NSD106" s="813"/>
      <c r="NSE106" s="813"/>
      <c r="NSF106" s="813"/>
      <c r="NSG106" s="813"/>
      <c r="NSH106" s="813"/>
      <c r="NSI106" s="813"/>
      <c r="NSJ106" s="813"/>
      <c r="NSK106" s="813"/>
      <c r="NSL106" s="813"/>
      <c r="NSM106" s="813"/>
      <c r="NSN106" s="813"/>
      <c r="NSO106" s="813"/>
      <c r="NSP106" s="813"/>
      <c r="NSQ106" s="813"/>
      <c r="NSR106" s="813"/>
      <c r="NSS106" s="813"/>
      <c r="NST106" s="813"/>
      <c r="NSU106" s="813"/>
      <c r="NSV106" s="813"/>
      <c r="NSW106" s="813"/>
      <c r="NSX106" s="813"/>
      <c r="NSY106" s="813"/>
      <c r="NSZ106" s="813"/>
      <c r="NTA106" s="813"/>
      <c r="NTB106" s="813"/>
      <c r="NTC106" s="813"/>
      <c r="NTD106" s="813"/>
      <c r="NTE106" s="813"/>
      <c r="NTF106" s="813"/>
      <c r="NTG106" s="813"/>
      <c r="NTH106" s="813"/>
      <c r="NTI106" s="813"/>
      <c r="NTJ106" s="813"/>
      <c r="NTK106" s="813"/>
      <c r="NTL106" s="813"/>
      <c r="NTM106" s="813"/>
      <c r="NTN106" s="813"/>
      <c r="NTO106" s="813"/>
      <c r="NTP106" s="813"/>
      <c r="NTQ106" s="813"/>
      <c r="NTR106" s="813"/>
      <c r="NTS106" s="813"/>
      <c r="NTT106" s="813"/>
      <c r="NTU106" s="813"/>
      <c r="NTV106" s="813"/>
      <c r="NTW106" s="813"/>
      <c r="NTX106" s="813"/>
      <c r="NTY106" s="813"/>
      <c r="NTZ106" s="813"/>
      <c r="NUA106" s="813"/>
      <c r="NUB106" s="813"/>
      <c r="NUC106" s="813"/>
      <c r="NUD106" s="813"/>
      <c r="NUE106" s="813"/>
      <c r="NUF106" s="813"/>
      <c r="NUG106" s="813"/>
      <c r="NUH106" s="813"/>
      <c r="NUI106" s="813"/>
      <c r="NUJ106" s="813"/>
      <c r="NUK106" s="813"/>
      <c r="NUL106" s="813"/>
      <c r="NUM106" s="813"/>
      <c r="NUN106" s="813"/>
      <c r="NUO106" s="813"/>
      <c r="NUP106" s="813"/>
      <c r="NUQ106" s="813"/>
      <c r="NUR106" s="813"/>
      <c r="NUS106" s="813"/>
      <c r="NUT106" s="813"/>
      <c r="NUU106" s="813"/>
      <c r="NUV106" s="813"/>
      <c r="NUW106" s="813"/>
      <c r="NUX106" s="813"/>
      <c r="NUY106" s="813"/>
      <c r="NUZ106" s="813"/>
      <c r="NVA106" s="813"/>
      <c r="NVB106" s="813"/>
      <c r="NVC106" s="813"/>
      <c r="NVD106" s="813"/>
      <c r="NVE106" s="813"/>
      <c r="NVF106" s="813"/>
      <c r="NVG106" s="813"/>
      <c r="NVH106" s="813"/>
      <c r="NVI106" s="813"/>
      <c r="NVJ106" s="813"/>
      <c r="NVK106" s="813"/>
      <c r="NVL106" s="813"/>
      <c r="NVM106" s="813"/>
      <c r="NVN106" s="813"/>
      <c r="NVO106" s="813"/>
      <c r="NVP106" s="813"/>
      <c r="NVQ106" s="813"/>
      <c r="NVR106" s="813"/>
      <c r="NVS106" s="813"/>
      <c r="NVT106" s="813"/>
      <c r="NVU106" s="813"/>
      <c r="NVV106" s="813"/>
      <c r="NVW106" s="813"/>
      <c r="NVX106" s="813"/>
      <c r="NVY106" s="813"/>
      <c r="NVZ106" s="813"/>
      <c r="NWA106" s="813"/>
      <c r="NWB106" s="813"/>
      <c r="NWC106" s="813"/>
      <c r="NWD106" s="813"/>
      <c r="NWE106" s="813"/>
      <c r="NWF106" s="813"/>
      <c r="NWG106" s="813"/>
      <c r="NWH106" s="813"/>
      <c r="NWI106" s="813"/>
      <c r="NWJ106" s="813"/>
      <c r="NWK106" s="813"/>
      <c r="NWL106" s="813"/>
      <c r="NWM106" s="813"/>
      <c r="NWN106" s="813"/>
      <c r="NWO106" s="813"/>
      <c r="NWP106" s="813"/>
      <c r="NWQ106" s="813"/>
      <c r="NWR106" s="813"/>
      <c r="NWS106" s="813"/>
      <c r="NWT106" s="813"/>
      <c r="NWU106" s="813"/>
      <c r="NWV106" s="813"/>
      <c r="NWW106" s="813"/>
      <c r="NWX106" s="813"/>
      <c r="NWY106" s="813"/>
      <c r="NWZ106" s="813"/>
      <c r="NXA106" s="813"/>
      <c r="NXB106" s="813"/>
      <c r="NXC106" s="813"/>
      <c r="NXD106" s="813"/>
      <c r="NXE106" s="813"/>
      <c r="NXF106" s="813"/>
      <c r="NXG106" s="813"/>
      <c r="NXH106" s="813"/>
      <c r="NXI106" s="813"/>
      <c r="NXJ106" s="813"/>
      <c r="NXK106" s="813"/>
      <c r="NXL106" s="813"/>
      <c r="NXM106" s="813"/>
      <c r="NXN106" s="813"/>
      <c r="NXO106" s="813"/>
      <c r="NXP106" s="813"/>
      <c r="NXQ106" s="813"/>
      <c r="NXR106" s="813"/>
      <c r="NXS106" s="813"/>
      <c r="NXT106" s="813"/>
      <c r="NXU106" s="813"/>
      <c r="NXV106" s="813"/>
      <c r="NXW106" s="813"/>
      <c r="NXX106" s="813"/>
      <c r="NXY106" s="813"/>
      <c r="NXZ106" s="813"/>
      <c r="NYA106" s="813"/>
      <c r="NYB106" s="813"/>
      <c r="NYC106" s="813"/>
      <c r="NYD106" s="813"/>
      <c r="NYE106" s="813"/>
      <c r="NYF106" s="813"/>
      <c r="NYG106" s="813"/>
      <c r="NYH106" s="813"/>
      <c r="NYI106" s="813"/>
      <c r="NYJ106" s="813"/>
      <c r="NYK106" s="813"/>
      <c r="NYL106" s="813"/>
      <c r="NYM106" s="813"/>
      <c r="NYN106" s="813"/>
      <c r="NYO106" s="813"/>
      <c r="NYP106" s="813"/>
      <c r="NYQ106" s="813"/>
      <c r="NYR106" s="813"/>
      <c r="NYS106" s="813"/>
      <c r="NYT106" s="813"/>
      <c r="NYU106" s="813"/>
      <c r="NYV106" s="813"/>
      <c r="NYW106" s="813"/>
      <c r="NYX106" s="813"/>
      <c r="NYY106" s="813"/>
      <c r="NYZ106" s="813"/>
      <c r="NZA106" s="813"/>
      <c r="NZB106" s="813"/>
      <c r="NZC106" s="813"/>
      <c r="NZD106" s="813"/>
      <c r="NZE106" s="813"/>
      <c r="NZF106" s="813"/>
      <c r="NZG106" s="813"/>
      <c r="NZH106" s="813"/>
      <c r="NZI106" s="813"/>
      <c r="NZJ106" s="813"/>
      <c r="NZK106" s="813"/>
      <c r="NZL106" s="813"/>
      <c r="NZM106" s="813"/>
      <c r="NZN106" s="813"/>
      <c r="NZO106" s="813"/>
      <c r="NZP106" s="813"/>
      <c r="NZQ106" s="813"/>
      <c r="NZR106" s="813"/>
      <c r="NZS106" s="813"/>
      <c r="NZT106" s="813"/>
      <c r="NZU106" s="813"/>
      <c r="NZV106" s="813"/>
      <c r="NZW106" s="813"/>
      <c r="NZX106" s="813"/>
      <c r="NZY106" s="813"/>
      <c r="NZZ106" s="813"/>
      <c r="OAA106" s="813"/>
      <c r="OAB106" s="813"/>
      <c r="OAC106" s="813"/>
      <c r="OAD106" s="813"/>
      <c r="OAE106" s="813"/>
      <c r="OAF106" s="813"/>
      <c r="OAG106" s="813"/>
      <c r="OAH106" s="813"/>
      <c r="OAI106" s="813"/>
      <c r="OAJ106" s="813"/>
      <c r="OAK106" s="813"/>
      <c r="OAL106" s="813"/>
      <c r="OAM106" s="813"/>
      <c r="OAN106" s="813"/>
      <c r="OAO106" s="813"/>
      <c r="OAP106" s="813"/>
      <c r="OAQ106" s="813"/>
      <c r="OAR106" s="813"/>
      <c r="OAS106" s="813"/>
      <c r="OAT106" s="813"/>
      <c r="OAU106" s="813"/>
      <c r="OAV106" s="813"/>
      <c r="OAW106" s="813"/>
      <c r="OAX106" s="813"/>
      <c r="OAY106" s="813"/>
      <c r="OAZ106" s="813"/>
      <c r="OBA106" s="813"/>
      <c r="OBB106" s="813"/>
      <c r="OBC106" s="813"/>
      <c r="OBD106" s="813"/>
      <c r="OBE106" s="813"/>
      <c r="OBF106" s="813"/>
      <c r="OBG106" s="813"/>
      <c r="OBH106" s="813"/>
      <c r="OBI106" s="813"/>
      <c r="OBJ106" s="813"/>
      <c r="OBK106" s="813"/>
      <c r="OBL106" s="813"/>
      <c r="OBM106" s="813"/>
      <c r="OBN106" s="813"/>
      <c r="OBO106" s="813"/>
      <c r="OBP106" s="813"/>
      <c r="OBQ106" s="813"/>
      <c r="OBR106" s="813"/>
      <c r="OBS106" s="813"/>
      <c r="OBT106" s="813"/>
      <c r="OBU106" s="813"/>
      <c r="OBV106" s="813"/>
      <c r="OBW106" s="813"/>
      <c r="OBX106" s="813"/>
      <c r="OBY106" s="813"/>
      <c r="OBZ106" s="813"/>
      <c r="OCA106" s="813"/>
      <c r="OCB106" s="813"/>
      <c r="OCC106" s="813"/>
      <c r="OCD106" s="813"/>
      <c r="OCE106" s="813"/>
      <c r="OCF106" s="813"/>
      <c r="OCG106" s="813"/>
      <c r="OCH106" s="813"/>
      <c r="OCI106" s="813"/>
      <c r="OCJ106" s="813"/>
      <c r="OCK106" s="813"/>
      <c r="OCL106" s="813"/>
      <c r="OCM106" s="813"/>
      <c r="OCN106" s="813"/>
      <c r="OCO106" s="813"/>
      <c r="OCP106" s="813"/>
      <c r="OCQ106" s="813"/>
      <c r="OCR106" s="813"/>
      <c r="OCS106" s="813"/>
      <c r="OCT106" s="813"/>
      <c r="OCU106" s="813"/>
      <c r="OCV106" s="813"/>
      <c r="OCW106" s="813"/>
      <c r="OCX106" s="813"/>
      <c r="OCY106" s="813"/>
      <c r="OCZ106" s="813"/>
      <c r="ODA106" s="813"/>
      <c r="ODB106" s="813"/>
      <c r="ODC106" s="813"/>
      <c r="ODD106" s="813"/>
      <c r="ODE106" s="813"/>
      <c r="ODF106" s="813"/>
      <c r="ODG106" s="813"/>
      <c r="ODH106" s="813"/>
      <c r="ODI106" s="813"/>
      <c r="ODJ106" s="813"/>
      <c r="ODK106" s="813"/>
      <c r="ODL106" s="813"/>
      <c r="ODM106" s="813"/>
      <c r="ODN106" s="813"/>
      <c r="ODO106" s="813"/>
      <c r="ODP106" s="813"/>
      <c r="ODQ106" s="813"/>
      <c r="ODR106" s="813"/>
      <c r="ODS106" s="813"/>
      <c r="ODT106" s="813"/>
      <c r="ODU106" s="813"/>
      <c r="ODV106" s="813"/>
      <c r="ODW106" s="813"/>
      <c r="ODX106" s="813"/>
      <c r="ODY106" s="813"/>
      <c r="ODZ106" s="813"/>
      <c r="OEA106" s="813"/>
      <c r="OEB106" s="813"/>
      <c r="OEC106" s="813"/>
      <c r="OED106" s="813"/>
      <c r="OEE106" s="813"/>
      <c r="OEF106" s="813"/>
      <c r="OEG106" s="813"/>
      <c r="OEH106" s="813"/>
      <c r="OEI106" s="813"/>
      <c r="OEJ106" s="813"/>
      <c r="OEK106" s="813"/>
      <c r="OEL106" s="813"/>
      <c r="OEM106" s="813"/>
      <c r="OEN106" s="813"/>
      <c r="OEO106" s="813"/>
      <c r="OEP106" s="813"/>
      <c r="OEQ106" s="813"/>
      <c r="OER106" s="813"/>
      <c r="OES106" s="813"/>
      <c r="OET106" s="813"/>
      <c r="OEU106" s="813"/>
      <c r="OEV106" s="813"/>
      <c r="OEW106" s="813"/>
      <c r="OEX106" s="813"/>
      <c r="OEY106" s="813"/>
      <c r="OEZ106" s="813"/>
      <c r="OFA106" s="813"/>
      <c r="OFB106" s="813"/>
      <c r="OFC106" s="813"/>
      <c r="OFD106" s="813"/>
      <c r="OFE106" s="813"/>
      <c r="OFF106" s="813"/>
      <c r="OFG106" s="813"/>
      <c r="OFH106" s="813"/>
      <c r="OFI106" s="813"/>
      <c r="OFJ106" s="813"/>
      <c r="OFK106" s="813"/>
      <c r="OFL106" s="813"/>
      <c r="OFM106" s="813"/>
      <c r="OFN106" s="813"/>
      <c r="OFO106" s="813"/>
      <c r="OFP106" s="813"/>
      <c r="OFQ106" s="813"/>
      <c r="OFR106" s="813"/>
      <c r="OFS106" s="813"/>
      <c r="OFT106" s="813"/>
      <c r="OFU106" s="813"/>
      <c r="OFV106" s="813"/>
      <c r="OFW106" s="813"/>
      <c r="OFX106" s="813"/>
      <c r="OFY106" s="813"/>
      <c r="OFZ106" s="813"/>
      <c r="OGA106" s="813"/>
      <c r="OGB106" s="813"/>
      <c r="OGC106" s="813"/>
      <c r="OGD106" s="813"/>
      <c r="OGE106" s="813"/>
      <c r="OGF106" s="813"/>
      <c r="OGG106" s="813"/>
      <c r="OGH106" s="813"/>
      <c r="OGI106" s="813"/>
      <c r="OGJ106" s="813"/>
      <c r="OGK106" s="813"/>
      <c r="OGL106" s="813"/>
      <c r="OGM106" s="813"/>
      <c r="OGN106" s="813"/>
      <c r="OGO106" s="813"/>
      <c r="OGP106" s="813"/>
      <c r="OGQ106" s="813"/>
      <c r="OGR106" s="813"/>
      <c r="OGS106" s="813"/>
      <c r="OGT106" s="813"/>
      <c r="OGU106" s="813"/>
      <c r="OGV106" s="813"/>
      <c r="OGW106" s="813"/>
      <c r="OGX106" s="813"/>
      <c r="OGY106" s="813"/>
      <c r="OGZ106" s="813"/>
      <c r="OHA106" s="813"/>
      <c r="OHB106" s="813"/>
      <c r="OHC106" s="813"/>
      <c r="OHD106" s="813"/>
      <c r="OHE106" s="813"/>
      <c r="OHF106" s="813"/>
      <c r="OHG106" s="813"/>
      <c r="OHH106" s="813"/>
      <c r="OHI106" s="813"/>
      <c r="OHJ106" s="813"/>
      <c r="OHK106" s="813"/>
      <c r="OHL106" s="813"/>
      <c r="OHM106" s="813"/>
      <c r="OHN106" s="813"/>
      <c r="OHO106" s="813"/>
      <c r="OHP106" s="813"/>
      <c r="OHQ106" s="813"/>
      <c r="OHR106" s="813"/>
      <c r="OHS106" s="813"/>
      <c r="OHT106" s="813"/>
      <c r="OHU106" s="813"/>
      <c r="OHV106" s="813"/>
      <c r="OHW106" s="813"/>
      <c r="OHX106" s="813"/>
      <c r="OHY106" s="813"/>
      <c r="OHZ106" s="813"/>
      <c r="OIA106" s="813"/>
      <c r="OIB106" s="813"/>
      <c r="OIC106" s="813"/>
      <c r="OID106" s="813"/>
      <c r="OIE106" s="813"/>
      <c r="OIF106" s="813"/>
      <c r="OIG106" s="813"/>
      <c r="OIH106" s="813"/>
      <c r="OII106" s="813"/>
      <c r="OIJ106" s="813"/>
      <c r="OIK106" s="813"/>
      <c r="OIL106" s="813"/>
      <c r="OIM106" s="813"/>
      <c r="OIN106" s="813"/>
      <c r="OIO106" s="813"/>
      <c r="OIP106" s="813"/>
      <c r="OIQ106" s="813"/>
      <c r="OIR106" s="813"/>
      <c r="OIS106" s="813"/>
      <c r="OIT106" s="813"/>
      <c r="OIU106" s="813"/>
      <c r="OIV106" s="813"/>
      <c r="OIW106" s="813"/>
      <c r="OIX106" s="813"/>
      <c r="OIY106" s="813"/>
      <c r="OIZ106" s="813"/>
      <c r="OJA106" s="813"/>
      <c r="OJB106" s="813"/>
      <c r="OJC106" s="813"/>
      <c r="OJD106" s="813"/>
      <c r="OJE106" s="813"/>
      <c r="OJF106" s="813"/>
      <c r="OJG106" s="813"/>
      <c r="OJH106" s="813"/>
      <c r="OJI106" s="813"/>
      <c r="OJJ106" s="813"/>
      <c r="OJK106" s="813"/>
      <c r="OJL106" s="813"/>
      <c r="OJM106" s="813"/>
      <c r="OJN106" s="813"/>
      <c r="OJO106" s="813"/>
      <c r="OJP106" s="813"/>
      <c r="OJQ106" s="813"/>
      <c r="OJR106" s="813"/>
      <c r="OJS106" s="813"/>
      <c r="OJT106" s="813"/>
      <c r="OJU106" s="813"/>
      <c r="OJV106" s="813"/>
      <c r="OJW106" s="813"/>
      <c r="OJX106" s="813"/>
      <c r="OJY106" s="813"/>
      <c r="OJZ106" s="813"/>
      <c r="OKA106" s="813"/>
      <c r="OKB106" s="813"/>
      <c r="OKC106" s="813"/>
      <c r="OKD106" s="813"/>
      <c r="OKE106" s="813"/>
      <c r="OKF106" s="813"/>
      <c r="OKG106" s="813"/>
      <c r="OKH106" s="813"/>
      <c r="OKI106" s="813"/>
      <c r="OKJ106" s="813"/>
      <c r="OKK106" s="813"/>
      <c r="OKL106" s="813"/>
      <c r="OKM106" s="813"/>
      <c r="OKN106" s="813"/>
      <c r="OKO106" s="813"/>
      <c r="OKP106" s="813"/>
      <c r="OKQ106" s="813"/>
      <c r="OKR106" s="813"/>
      <c r="OKS106" s="813"/>
      <c r="OKT106" s="813"/>
      <c r="OKU106" s="813"/>
      <c r="OKV106" s="813"/>
      <c r="OKW106" s="813"/>
      <c r="OKX106" s="813"/>
      <c r="OKY106" s="813"/>
      <c r="OKZ106" s="813"/>
      <c r="OLA106" s="813"/>
      <c r="OLB106" s="813"/>
      <c r="OLC106" s="813"/>
      <c r="OLD106" s="813"/>
      <c r="OLE106" s="813"/>
      <c r="OLF106" s="813"/>
      <c r="OLG106" s="813"/>
      <c r="OLH106" s="813"/>
      <c r="OLI106" s="813"/>
      <c r="OLJ106" s="813"/>
      <c r="OLK106" s="813"/>
      <c r="OLL106" s="813"/>
      <c r="OLM106" s="813"/>
      <c r="OLN106" s="813"/>
      <c r="OLO106" s="813"/>
      <c r="OLP106" s="813"/>
      <c r="OLQ106" s="813"/>
      <c r="OLR106" s="813"/>
      <c r="OLS106" s="813"/>
      <c r="OLT106" s="813"/>
      <c r="OLU106" s="813"/>
      <c r="OLV106" s="813"/>
      <c r="OLW106" s="813"/>
      <c r="OLX106" s="813"/>
      <c r="OLY106" s="813"/>
      <c r="OLZ106" s="813"/>
      <c r="OMA106" s="813"/>
      <c r="OMB106" s="813"/>
      <c r="OMC106" s="813"/>
      <c r="OMD106" s="813"/>
      <c r="OME106" s="813"/>
      <c r="OMF106" s="813"/>
      <c r="OMG106" s="813"/>
      <c r="OMH106" s="813"/>
      <c r="OMI106" s="813"/>
      <c r="OMJ106" s="813"/>
      <c r="OMK106" s="813"/>
      <c r="OML106" s="813"/>
      <c r="OMM106" s="813"/>
      <c r="OMN106" s="813"/>
      <c r="OMO106" s="813"/>
      <c r="OMP106" s="813"/>
      <c r="OMQ106" s="813"/>
      <c r="OMR106" s="813"/>
      <c r="OMS106" s="813"/>
      <c r="OMT106" s="813"/>
      <c r="OMU106" s="813"/>
      <c r="OMV106" s="813"/>
      <c r="OMW106" s="813"/>
      <c r="OMX106" s="813"/>
      <c r="OMY106" s="813"/>
      <c r="OMZ106" s="813"/>
      <c r="ONA106" s="813"/>
      <c r="ONB106" s="813"/>
      <c r="ONC106" s="813"/>
      <c r="OND106" s="813"/>
      <c r="ONE106" s="813"/>
      <c r="ONF106" s="813"/>
      <c r="ONG106" s="813"/>
      <c r="ONH106" s="813"/>
      <c r="ONI106" s="813"/>
      <c r="ONJ106" s="813"/>
      <c r="ONK106" s="813"/>
      <c r="ONL106" s="813"/>
      <c r="ONM106" s="813"/>
      <c r="ONN106" s="813"/>
      <c r="ONO106" s="813"/>
      <c r="ONP106" s="813"/>
      <c r="ONQ106" s="813"/>
      <c r="ONR106" s="813"/>
      <c r="ONS106" s="813"/>
      <c r="ONT106" s="813"/>
      <c r="ONU106" s="813"/>
      <c r="ONV106" s="813"/>
      <c r="ONW106" s="813"/>
      <c r="ONX106" s="813"/>
      <c r="ONY106" s="813"/>
      <c r="ONZ106" s="813"/>
      <c r="OOA106" s="813"/>
      <c r="OOB106" s="813"/>
      <c r="OOC106" s="813"/>
      <c r="OOD106" s="813"/>
      <c r="OOE106" s="813"/>
      <c r="OOF106" s="813"/>
      <c r="OOG106" s="813"/>
      <c r="OOH106" s="813"/>
      <c r="OOI106" s="813"/>
      <c r="OOJ106" s="813"/>
      <c r="OOK106" s="813"/>
      <c r="OOL106" s="813"/>
      <c r="OOM106" s="813"/>
      <c r="OON106" s="813"/>
      <c r="OOO106" s="813"/>
      <c r="OOP106" s="813"/>
      <c r="OOQ106" s="813"/>
      <c r="OOR106" s="813"/>
      <c r="OOS106" s="813"/>
      <c r="OOT106" s="813"/>
      <c r="OOU106" s="813"/>
      <c r="OOV106" s="813"/>
      <c r="OOW106" s="813"/>
      <c r="OOX106" s="813"/>
      <c r="OOY106" s="813"/>
      <c r="OOZ106" s="813"/>
      <c r="OPA106" s="813"/>
      <c r="OPB106" s="813"/>
      <c r="OPC106" s="813"/>
      <c r="OPD106" s="813"/>
      <c r="OPE106" s="813"/>
      <c r="OPF106" s="813"/>
      <c r="OPG106" s="813"/>
      <c r="OPH106" s="813"/>
      <c r="OPI106" s="813"/>
      <c r="OPJ106" s="813"/>
      <c r="OPK106" s="813"/>
      <c r="OPL106" s="813"/>
      <c r="OPM106" s="813"/>
      <c r="OPN106" s="813"/>
      <c r="OPO106" s="813"/>
      <c r="OPP106" s="813"/>
      <c r="OPQ106" s="813"/>
      <c r="OPR106" s="813"/>
      <c r="OPS106" s="813"/>
      <c r="OPT106" s="813"/>
      <c r="OPU106" s="813"/>
      <c r="OPV106" s="813"/>
      <c r="OPW106" s="813"/>
      <c r="OPX106" s="813"/>
      <c r="OPY106" s="813"/>
      <c r="OPZ106" s="813"/>
      <c r="OQA106" s="813"/>
      <c r="OQB106" s="813"/>
      <c r="OQC106" s="813"/>
      <c r="OQD106" s="813"/>
      <c r="OQE106" s="813"/>
      <c r="OQF106" s="813"/>
      <c r="OQG106" s="813"/>
      <c r="OQH106" s="813"/>
      <c r="OQI106" s="813"/>
      <c r="OQJ106" s="813"/>
      <c r="OQK106" s="813"/>
      <c r="OQL106" s="813"/>
      <c r="OQM106" s="813"/>
      <c r="OQN106" s="813"/>
      <c r="OQO106" s="813"/>
      <c r="OQP106" s="813"/>
      <c r="OQQ106" s="813"/>
      <c r="OQR106" s="813"/>
      <c r="OQS106" s="813"/>
      <c r="OQT106" s="813"/>
      <c r="OQU106" s="813"/>
      <c r="OQV106" s="813"/>
      <c r="OQW106" s="813"/>
      <c r="OQX106" s="813"/>
      <c r="OQY106" s="813"/>
      <c r="OQZ106" s="813"/>
      <c r="ORA106" s="813"/>
      <c r="ORB106" s="813"/>
      <c r="ORC106" s="813"/>
      <c r="ORD106" s="813"/>
      <c r="ORE106" s="813"/>
      <c r="ORF106" s="813"/>
      <c r="ORG106" s="813"/>
      <c r="ORH106" s="813"/>
      <c r="ORI106" s="813"/>
      <c r="ORJ106" s="813"/>
      <c r="ORK106" s="813"/>
      <c r="ORL106" s="813"/>
      <c r="ORM106" s="813"/>
      <c r="ORN106" s="813"/>
      <c r="ORO106" s="813"/>
      <c r="ORP106" s="813"/>
      <c r="ORQ106" s="813"/>
      <c r="ORR106" s="813"/>
      <c r="ORS106" s="813"/>
      <c r="ORT106" s="813"/>
      <c r="ORU106" s="813"/>
      <c r="ORV106" s="813"/>
      <c r="ORW106" s="813"/>
      <c r="ORX106" s="813"/>
      <c r="ORY106" s="813"/>
      <c r="ORZ106" s="813"/>
      <c r="OSA106" s="813"/>
      <c r="OSB106" s="813"/>
      <c r="OSC106" s="813"/>
      <c r="OSD106" s="813"/>
      <c r="OSE106" s="813"/>
      <c r="OSF106" s="813"/>
      <c r="OSG106" s="813"/>
      <c r="OSH106" s="813"/>
      <c r="OSI106" s="813"/>
      <c r="OSJ106" s="813"/>
      <c r="OSK106" s="813"/>
      <c r="OSL106" s="813"/>
      <c r="OSM106" s="813"/>
      <c r="OSN106" s="813"/>
      <c r="OSO106" s="813"/>
      <c r="OSP106" s="813"/>
      <c r="OSQ106" s="813"/>
      <c r="OSR106" s="813"/>
      <c r="OSS106" s="813"/>
      <c r="OST106" s="813"/>
      <c r="OSU106" s="813"/>
      <c r="OSV106" s="813"/>
      <c r="OSW106" s="813"/>
      <c r="OSX106" s="813"/>
      <c r="OSY106" s="813"/>
      <c r="OSZ106" s="813"/>
      <c r="OTA106" s="813"/>
      <c r="OTB106" s="813"/>
      <c r="OTC106" s="813"/>
      <c r="OTD106" s="813"/>
      <c r="OTE106" s="813"/>
      <c r="OTF106" s="813"/>
      <c r="OTG106" s="813"/>
      <c r="OTH106" s="813"/>
      <c r="OTI106" s="813"/>
      <c r="OTJ106" s="813"/>
      <c r="OTK106" s="813"/>
      <c r="OTL106" s="813"/>
      <c r="OTM106" s="813"/>
      <c r="OTN106" s="813"/>
      <c r="OTO106" s="813"/>
      <c r="OTP106" s="813"/>
      <c r="OTQ106" s="813"/>
      <c r="OTR106" s="813"/>
      <c r="OTS106" s="813"/>
      <c r="OTT106" s="813"/>
      <c r="OTU106" s="813"/>
      <c r="OTV106" s="813"/>
      <c r="OTW106" s="813"/>
      <c r="OTX106" s="813"/>
      <c r="OTY106" s="813"/>
      <c r="OTZ106" s="813"/>
      <c r="OUA106" s="813"/>
      <c r="OUB106" s="813"/>
      <c r="OUC106" s="813"/>
      <c r="OUD106" s="813"/>
      <c r="OUE106" s="813"/>
      <c r="OUF106" s="813"/>
      <c r="OUG106" s="813"/>
      <c r="OUH106" s="813"/>
      <c r="OUI106" s="813"/>
      <c r="OUJ106" s="813"/>
      <c r="OUK106" s="813"/>
      <c r="OUL106" s="813"/>
      <c r="OUM106" s="813"/>
      <c r="OUN106" s="813"/>
      <c r="OUO106" s="813"/>
      <c r="OUP106" s="813"/>
      <c r="OUQ106" s="813"/>
      <c r="OUR106" s="813"/>
      <c r="OUS106" s="813"/>
      <c r="OUT106" s="813"/>
      <c r="OUU106" s="813"/>
      <c r="OUV106" s="813"/>
      <c r="OUW106" s="813"/>
      <c r="OUX106" s="813"/>
      <c r="OUY106" s="813"/>
      <c r="OUZ106" s="813"/>
      <c r="OVA106" s="813"/>
      <c r="OVB106" s="813"/>
      <c r="OVC106" s="813"/>
      <c r="OVD106" s="813"/>
      <c r="OVE106" s="813"/>
      <c r="OVF106" s="813"/>
      <c r="OVG106" s="813"/>
      <c r="OVH106" s="813"/>
      <c r="OVI106" s="813"/>
      <c r="OVJ106" s="813"/>
      <c r="OVK106" s="813"/>
      <c r="OVL106" s="813"/>
      <c r="OVM106" s="813"/>
      <c r="OVN106" s="813"/>
      <c r="OVO106" s="813"/>
      <c r="OVP106" s="813"/>
      <c r="OVQ106" s="813"/>
      <c r="OVR106" s="813"/>
      <c r="OVS106" s="813"/>
      <c r="OVT106" s="813"/>
      <c r="OVU106" s="813"/>
      <c r="OVV106" s="813"/>
      <c r="OVW106" s="813"/>
      <c r="OVX106" s="813"/>
      <c r="OVY106" s="813"/>
      <c r="OVZ106" s="813"/>
      <c r="OWA106" s="813"/>
      <c r="OWB106" s="813"/>
      <c r="OWC106" s="813"/>
      <c r="OWD106" s="813"/>
      <c r="OWE106" s="813"/>
      <c r="OWF106" s="813"/>
      <c r="OWG106" s="813"/>
      <c r="OWH106" s="813"/>
      <c r="OWI106" s="813"/>
      <c r="OWJ106" s="813"/>
      <c r="OWK106" s="813"/>
      <c r="OWL106" s="813"/>
      <c r="OWM106" s="813"/>
      <c r="OWN106" s="813"/>
      <c r="OWO106" s="813"/>
      <c r="OWP106" s="813"/>
      <c r="OWQ106" s="813"/>
      <c r="OWR106" s="813"/>
      <c r="OWS106" s="813"/>
      <c r="OWT106" s="813"/>
      <c r="OWU106" s="813"/>
      <c r="OWV106" s="813"/>
      <c r="OWW106" s="813"/>
      <c r="OWX106" s="813"/>
      <c r="OWY106" s="813"/>
      <c r="OWZ106" s="813"/>
      <c r="OXA106" s="813"/>
      <c r="OXB106" s="813"/>
      <c r="OXC106" s="813"/>
      <c r="OXD106" s="813"/>
      <c r="OXE106" s="813"/>
      <c r="OXF106" s="813"/>
      <c r="OXG106" s="813"/>
      <c r="OXH106" s="813"/>
      <c r="OXI106" s="813"/>
      <c r="OXJ106" s="813"/>
      <c r="OXK106" s="813"/>
      <c r="OXL106" s="813"/>
      <c r="OXM106" s="813"/>
      <c r="OXN106" s="813"/>
      <c r="OXO106" s="813"/>
      <c r="OXP106" s="813"/>
      <c r="OXQ106" s="813"/>
      <c r="OXR106" s="813"/>
      <c r="OXS106" s="813"/>
      <c r="OXT106" s="813"/>
      <c r="OXU106" s="813"/>
      <c r="OXV106" s="813"/>
      <c r="OXW106" s="813"/>
      <c r="OXX106" s="813"/>
      <c r="OXY106" s="813"/>
      <c r="OXZ106" s="813"/>
      <c r="OYA106" s="813"/>
      <c r="OYB106" s="813"/>
      <c r="OYC106" s="813"/>
      <c r="OYD106" s="813"/>
      <c r="OYE106" s="813"/>
      <c r="OYF106" s="813"/>
      <c r="OYG106" s="813"/>
      <c r="OYH106" s="813"/>
      <c r="OYI106" s="813"/>
      <c r="OYJ106" s="813"/>
      <c r="OYK106" s="813"/>
      <c r="OYL106" s="813"/>
      <c r="OYM106" s="813"/>
      <c r="OYN106" s="813"/>
      <c r="OYO106" s="813"/>
      <c r="OYP106" s="813"/>
      <c r="OYQ106" s="813"/>
      <c r="OYR106" s="813"/>
      <c r="OYS106" s="813"/>
      <c r="OYT106" s="813"/>
      <c r="OYU106" s="813"/>
      <c r="OYV106" s="813"/>
      <c r="OYW106" s="813"/>
      <c r="OYX106" s="813"/>
      <c r="OYY106" s="813"/>
      <c r="OYZ106" s="813"/>
      <c r="OZA106" s="813"/>
      <c r="OZB106" s="813"/>
      <c r="OZC106" s="813"/>
      <c r="OZD106" s="813"/>
      <c r="OZE106" s="813"/>
      <c r="OZF106" s="813"/>
      <c r="OZG106" s="813"/>
      <c r="OZH106" s="813"/>
      <c r="OZI106" s="813"/>
      <c r="OZJ106" s="813"/>
      <c r="OZK106" s="813"/>
      <c r="OZL106" s="813"/>
      <c r="OZM106" s="813"/>
      <c r="OZN106" s="813"/>
      <c r="OZO106" s="813"/>
      <c r="OZP106" s="813"/>
      <c r="OZQ106" s="813"/>
      <c r="OZR106" s="813"/>
      <c r="OZS106" s="813"/>
      <c r="OZT106" s="813"/>
      <c r="OZU106" s="813"/>
      <c r="OZV106" s="813"/>
      <c r="OZW106" s="813"/>
      <c r="OZX106" s="813"/>
      <c r="OZY106" s="813"/>
      <c r="OZZ106" s="813"/>
      <c r="PAA106" s="813"/>
      <c r="PAB106" s="813"/>
      <c r="PAC106" s="813"/>
      <c r="PAD106" s="813"/>
      <c r="PAE106" s="813"/>
      <c r="PAF106" s="813"/>
      <c r="PAG106" s="813"/>
      <c r="PAH106" s="813"/>
      <c r="PAI106" s="813"/>
      <c r="PAJ106" s="813"/>
      <c r="PAK106" s="813"/>
      <c r="PAL106" s="813"/>
      <c r="PAM106" s="813"/>
      <c r="PAN106" s="813"/>
      <c r="PAO106" s="813"/>
      <c r="PAP106" s="813"/>
      <c r="PAQ106" s="813"/>
      <c r="PAR106" s="813"/>
      <c r="PAS106" s="813"/>
      <c r="PAT106" s="813"/>
      <c r="PAU106" s="813"/>
      <c r="PAV106" s="813"/>
      <c r="PAW106" s="813"/>
      <c r="PAX106" s="813"/>
      <c r="PAY106" s="813"/>
      <c r="PAZ106" s="813"/>
      <c r="PBA106" s="813"/>
      <c r="PBB106" s="813"/>
      <c r="PBC106" s="813"/>
      <c r="PBD106" s="813"/>
      <c r="PBE106" s="813"/>
      <c r="PBF106" s="813"/>
      <c r="PBG106" s="813"/>
      <c r="PBH106" s="813"/>
      <c r="PBI106" s="813"/>
      <c r="PBJ106" s="813"/>
      <c r="PBK106" s="813"/>
      <c r="PBL106" s="813"/>
      <c r="PBM106" s="813"/>
      <c r="PBN106" s="813"/>
      <c r="PBO106" s="813"/>
      <c r="PBP106" s="813"/>
      <c r="PBQ106" s="813"/>
      <c r="PBR106" s="813"/>
      <c r="PBS106" s="813"/>
      <c r="PBT106" s="813"/>
      <c r="PBU106" s="813"/>
      <c r="PBV106" s="813"/>
      <c r="PBW106" s="813"/>
      <c r="PBX106" s="813"/>
      <c r="PBY106" s="813"/>
      <c r="PBZ106" s="813"/>
      <c r="PCA106" s="813"/>
      <c r="PCB106" s="813"/>
      <c r="PCC106" s="813"/>
      <c r="PCD106" s="813"/>
      <c r="PCE106" s="813"/>
      <c r="PCF106" s="813"/>
      <c r="PCG106" s="813"/>
      <c r="PCH106" s="813"/>
      <c r="PCI106" s="813"/>
      <c r="PCJ106" s="813"/>
      <c r="PCK106" s="813"/>
      <c r="PCL106" s="813"/>
      <c r="PCM106" s="813"/>
      <c r="PCN106" s="813"/>
      <c r="PCO106" s="813"/>
      <c r="PCP106" s="813"/>
      <c r="PCQ106" s="813"/>
      <c r="PCR106" s="813"/>
      <c r="PCS106" s="813"/>
      <c r="PCT106" s="813"/>
      <c r="PCU106" s="813"/>
      <c r="PCV106" s="813"/>
      <c r="PCW106" s="813"/>
      <c r="PCX106" s="813"/>
      <c r="PCY106" s="813"/>
      <c r="PCZ106" s="813"/>
      <c r="PDA106" s="813"/>
      <c r="PDB106" s="813"/>
      <c r="PDC106" s="813"/>
      <c r="PDD106" s="813"/>
      <c r="PDE106" s="813"/>
      <c r="PDF106" s="813"/>
      <c r="PDG106" s="813"/>
      <c r="PDH106" s="813"/>
      <c r="PDI106" s="813"/>
      <c r="PDJ106" s="813"/>
      <c r="PDK106" s="813"/>
      <c r="PDL106" s="813"/>
      <c r="PDM106" s="813"/>
      <c r="PDN106" s="813"/>
      <c r="PDO106" s="813"/>
      <c r="PDP106" s="813"/>
      <c r="PDQ106" s="813"/>
      <c r="PDR106" s="813"/>
      <c r="PDS106" s="813"/>
      <c r="PDT106" s="813"/>
      <c r="PDU106" s="813"/>
      <c r="PDV106" s="813"/>
      <c r="PDW106" s="813"/>
      <c r="PDX106" s="813"/>
      <c r="PDY106" s="813"/>
      <c r="PDZ106" s="813"/>
      <c r="PEA106" s="813"/>
      <c r="PEB106" s="813"/>
      <c r="PEC106" s="813"/>
      <c r="PED106" s="813"/>
      <c r="PEE106" s="813"/>
      <c r="PEF106" s="813"/>
      <c r="PEG106" s="813"/>
      <c r="PEH106" s="813"/>
      <c r="PEI106" s="813"/>
      <c r="PEJ106" s="813"/>
      <c r="PEK106" s="813"/>
      <c r="PEL106" s="813"/>
      <c r="PEM106" s="813"/>
      <c r="PEN106" s="813"/>
      <c r="PEO106" s="813"/>
      <c r="PEP106" s="813"/>
      <c r="PEQ106" s="813"/>
      <c r="PER106" s="813"/>
      <c r="PES106" s="813"/>
      <c r="PET106" s="813"/>
      <c r="PEU106" s="813"/>
      <c r="PEV106" s="813"/>
      <c r="PEW106" s="813"/>
      <c r="PEX106" s="813"/>
      <c r="PEY106" s="813"/>
      <c r="PEZ106" s="813"/>
      <c r="PFA106" s="813"/>
      <c r="PFB106" s="813"/>
      <c r="PFC106" s="813"/>
      <c r="PFD106" s="813"/>
      <c r="PFE106" s="813"/>
      <c r="PFF106" s="813"/>
      <c r="PFG106" s="813"/>
      <c r="PFH106" s="813"/>
      <c r="PFI106" s="813"/>
      <c r="PFJ106" s="813"/>
      <c r="PFK106" s="813"/>
      <c r="PFL106" s="813"/>
      <c r="PFM106" s="813"/>
      <c r="PFN106" s="813"/>
      <c r="PFO106" s="813"/>
      <c r="PFP106" s="813"/>
      <c r="PFQ106" s="813"/>
      <c r="PFR106" s="813"/>
      <c r="PFS106" s="813"/>
      <c r="PFT106" s="813"/>
      <c r="PFU106" s="813"/>
      <c r="PFV106" s="813"/>
      <c r="PFW106" s="813"/>
      <c r="PFX106" s="813"/>
      <c r="PFY106" s="813"/>
      <c r="PFZ106" s="813"/>
      <c r="PGA106" s="813"/>
      <c r="PGB106" s="813"/>
      <c r="PGC106" s="813"/>
      <c r="PGD106" s="813"/>
      <c r="PGE106" s="813"/>
      <c r="PGF106" s="813"/>
      <c r="PGG106" s="813"/>
      <c r="PGH106" s="813"/>
      <c r="PGI106" s="813"/>
      <c r="PGJ106" s="813"/>
      <c r="PGK106" s="813"/>
      <c r="PGL106" s="813"/>
      <c r="PGM106" s="813"/>
      <c r="PGN106" s="813"/>
      <c r="PGO106" s="813"/>
      <c r="PGP106" s="813"/>
      <c r="PGQ106" s="813"/>
      <c r="PGR106" s="813"/>
      <c r="PGS106" s="813"/>
      <c r="PGT106" s="813"/>
      <c r="PGU106" s="813"/>
      <c r="PGV106" s="813"/>
      <c r="PGW106" s="813"/>
      <c r="PGX106" s="813"/>
      <c r="PGY106" s="813"/>
      <c r="PGZ106" s="813"/>
      <c r="PHA106" s="813"/>
      <c r="PHB106" s="813"/>
      <c r="PHC106" s="813"/>
      <c r="PHD106" s="813"/>
      <c r="PHE106" s="813"/>
      <c r="PHF106" s="813"/>
      <c r="PHG106" s="813"/>
      <c r="PHH106" s="813"/>
      <c r="PHI106" s="813"/>
      <c r="PHJ106" s="813"/>
      <c r="PHK106" s="813"/>
      <c r="PHL106" s="813"/>
      <c r="PHM106" s="813"/>
      <c r="PHN106" s="813"/>
      <c r="PHO106" s="813"/>
      <c r="PHP106" s="813"/>
      <c r="PHQ106" s="813"/>
      <c r="PHR106" s="813"/>
      <c r="PHS106" s="813"/>
      <c r="PHT106" s="813"/>
      <c r="PHU106" s="813"/>
      <c r="PHV106" s="813"/>
      <c r="PHW106" s="813"/>
      <c r="PHX106" s="813"/>
      <c r="PHY106" s="813"/>
      <c r="PHZ106" s="813"/>
      <c r="PIA106" s="813"/>
      <c r="PIB106" s="813"/>
      <c r="PIC106" s="813"/>
      <c r="PID106" s="813"/>
      <c r="PIE106" s="813"/>
      <c r="PIF106" s="813"/>
      <c r="PIG106" s="813"/>
      <c r="PIH106" s="813"/>
      <c r="PII106" s="813"/>
      <c r="PIJ106" s="813"/>
      <c r="PIK106" s="813"/>
      <c r="PIL106" s="813"/>
      <c r="PIM106" s="813"/>
      <c r="PIN106" s="813"/>
      <c r="PIO106" s="813"/>
      <c r="PIP106" s="813"/>
      <c r="PIQ106" s="813"/>
      <c r="PIR106" s="813"/>
      <c r="PIS106" s="813"/>
      <c r="PIT106" s="813"/>
      <c r="PIU106" s="813"/>
      <c r="PIV106" s="813"/>
      <c r="PIW106" s="813"/>
      <c r="PIX106" s="813"/>
      <c r="PIY106" s="813"/>
      <c r="PIZ106" s="813"/>
      <c r="PJA106" s="813"/>
      <c r="PJB106" s="813"/>
      <c r="PJC106" s="813"/>
      <c r="PJD106" s="813"/>
      <c r="PJE106" s="813"/>
      <c r="PJF106" s="813"/>
      <c r="PJG106" s="813"/>
      <c r="PJH106" s="813"/>
      <c r="PJI106" s="813"/>
      <c r="PJJ106" s="813"/>
      <c r="PJK106" s="813"/>
      <c r="PJL106" s="813"/>
      <c r="PJM106" s="813"/>
      <c r="PJN106" s="813"/>
      <c r="PJO106" s="813"/>
      <c r="PJP106" s="813"/>
      <c r="PJQ106" s="813"/>
      <c r="PJR106" s="813"/>
      <c r="PJS106" s="813"/>
      <c r="PJT106" s="813"/>
      <c r="PJU106" s="813"/>
      <c r="PJV106" s="813"/>
      <c r="PJW106" s="813"/>
      <c r="PJX106" s="813"/>
      <c r="PJY106" s="813"/>
      <c r="PJZ106" s="813"/>
      <c r="PKA106" s="813"/>
      <c r="PKB106" s="813"/>
      <c r="PKC106" s="813"/>
      <c r="PKD106" s="813"/>
      <c r="PKE106" s="813"/>
      <c r="PKF106" s="813"/>
      <c r="PKG106" s="813"/>
      <c r="PKH106" s="813"/>
      <c r="PKI106" s="813"/>
      <c r="PKJ106" s="813"/>
      <c r="PKK106" s="813"/>
      <c r="PKL106" s="813"/>
      <c r="PKM106" s="813"/>
      <c r="PKN106" s="813"/>
      <c r="PKO106" s="813"/>
      <c r="PKP106" s="813"/>
      <c r="PKQ106" s="813"/>
      <c r="PKR106" s="813"/>
      <c r="PKS106" s="813"/>
      <c r="PKT106" s="813"/>
      <c r="PKU106" s="813"/>
      <c r="PKV106" s="813"/>
      <c r="PKW106" s="813"/>
      <c r="PKX106" s="813"/>
      <c r="PKY106" s="813"/>
      <c r="PKZ106" s="813"/>
      <c r="PLA106" s="813"/>
      <c r="PLB106" s="813"/>
      <c r="PLC106" s="813"/>
      <c r="PLD106" s="813"/>
      <c r="PLE106" s="813"/>
      <c r="PLF106" s="813"/>
      <c r="PLG106" s="813"/>
      <c r="PLH106" s="813"/>
      <c r="PLI106" s="813"/>
      <c r="PLJ106" s="813"/>
      <c r="PLK106" s="813"/>
      <c r="PLL106" s="813"/>
      <c r="PLM106" s="813"/>
      <c r="PLN106" s="813"/>
      <c r="PLO106" s="813"/>
      <c r="PLP106" s="813"/>
      <c r="PLQ106" s="813"/>
      <c r="PLR106" s="813"/>
      <c r="PLS106" s="813"/>
      <c r="PLT106" s="813"/>
      <c r="PLU106" s="813"/>
      <c r="PLV106" s="813"/>
      <c r="PLW106" s="813"/>
      <c r="PLX106" s="813"/>
      <c r="PLY106" s="813"/>
      <c r="PLZ106" s="813"/>
      <c r="PMA106" s="813"/>
      <c r="PMB106" s="813"/>
      <c r="PMC106" s="813"/>
      <c r="PMD106" s="813"/>
      <c r="PME106" s="813"/>
      <c r="PMF106" s="813"/>
      <c r="PMG106" s="813"/>
      <c r="PMH106" s="813"/>
      <c r="PMI106" s="813"/>
      <c r="PMJ106" s="813"/>
      <c r="PMK106" s="813"/>
      <c r="PML106" s="813"/>
      <c r="PMM106" s="813"/>
      <c r="PMN106" s="813"/>
      <c r="PMO106" s="813"/>
      <c r="PMP106" s="813"/>
      <c r="PMQ106" s="813"/>
      <c r="PMR106" s="813"/>
      <c r="PMS106" s="813"/>
      <c r="PMT106" s="813"/>
      <c r="PMU106" s="813"/>
      <c r="PMV106" s="813"/>
      <c r="PMW106" s="813"/>
      <c r="PMX106" s="813"/>
      <c r="PMY106" s="813"/>
      <c r="PMZ106" s="813"/>
      <c r="PNA106" s="813"/>
      <c r="PNB106" s="813"/>
      <c r="PNC106" s="813"/>
      <c r="PND106" s="813"/>
      <c r="PNE106" s="813"/>
      <c r="PNF106" s="813"/>
      <c r="PNG106" s="813"/>
      <c r="PNH106" s="813"/>
      <c r="PNI106" s="813"/>
      <c r="PNJ106" s="813"/>
      <c r="PNK106" s="813"/>
      <c r="PNL106" s="813"/>
      <c r="PNM106" s="813"/>
      <c r="PNN106" s="813"/>
      <c r="PNO106" s="813"/>
      <c r="PNP106" s="813"/>
      <c r="PNQ106" s="813"/>
      <c r="PNR106" s="813"/>
      <c r="PNS106" s="813"/>
      <c r="PNT106" s="813"/>
      <c r="PNU106" s="813"/>
      <c r="PNV106" s="813"/>
      <c r="PNW106" s="813"/>
      <c r="PNX106" s="813"/>
      <c r="PNY106" s="813"/>
      <c r="PNZ106" s="813"/>
      <c r="POA106" s="813"/>
      <c r="POB106" s="813"/>
      <c r="POC106" s="813"/>
      <c r="POD106" s="813"/>
      <c r="POE106" s="813"/>
      <c r="POF106" s="813"/>
      <c r="POG106" s="813"/>
      <c r="POH106" s="813"/>
      <c r="POI106" s="813"/>
      <c r="POJ106" s="813"/>
      <c r="POK106" s="813"/>
      <c r="POL106" s="813"/>
      <c r="POM106" s="813"/>
      <c r="PON106" s="813"/>
      <c r="POO106" s="813"/>
      <c r="POP106" s="813"/>
      <c r="POQ106" s="813"/>
      <c r="POR106" s="813"/>
      <c r="POS106" s="813"/>
      <c r="POT106" s="813"/>
      <c r="POU106" s="813"/>
      <c r="POV106" s="813"/>
      <c r="POW106" s="813"/>
      <c r="POX106" s="813"/>
      <c r="POY106" s="813"/>
      <c r="POZ106" s="813"/>
      <c r="PPA106" s="813"/>
      <c r="PPB106" s="813"/>
      <c r="PPC106" s="813"/>
      <c r="PPD106" s="813"/>
      <c r="PPE106" s="813"/>
      <c r="PPF106" s="813"/>
      <c r="PPG106" s="813"/>
      <c r="PPH106" s="813"/>
      <c r="PPI106" s="813"/>
      <c r="PPJ106" s="813"/>
      <c r="PPK106" s="813"/>
      <c r="PPL106" s="813"/>
      <c r="PPM106" s="813"/>
      <c r="PPN106" s="813"/>
      <c r="PPO106" s="813"/>
      <c r="PPP106" s="813"/>
      <c r="PPQ106" s="813"/>
      <c r="PPR106" s="813"/>
      <c r="PPS106" s="813"/>
      <c r="PPT106" s="813"/>
      <c r="PPU106" s="813"/>
      <c r="PPV106" s="813"/>
      <c r="PPW106" s="813"/>
      <c r="PPX106" s="813"/>
      <c r="PPY106" s="813"/>
      <c r="PPZ106" s="813"/>
      <c r="PQA106" s="813"/>
      <c r="PQB106" s="813"/>
      <c r="PQC106" s="813"/>
      <c r="PQD106" s="813"/>
      <c r="PQE106" s="813"/>
      <c r="PQF106" s="813"/>
      <c r="PQG106" s="813"/>
      <c r="PQH106" s="813"/>
      <c r="PQI106" s="813"/>
      <c r="PQJ106" s="813"/>
      <c r="PQK106" s="813"/>
      <c r="PQL106" s="813"/>
      <c r="PQM106" s="813"/>
      <c r="PQN106" s="813"/>
      <c r="PQO106" s="813"/>
      <c r="PQP106" s="813"/>
      <c r="PQQ106" s="813"/>
      <c r="PQR106" s="813"/>
      <c r="PQS106" s="813"/>
      <c r="PQT106" s="813"/>
      <c r="PQU106" s="813"/>
      <c r="PQV106" s="813"/>
      <c r="PQW106" s="813"/>
      <c r="PQX106" s="813"/>
      <c r="PQY106" s="813"/>
      <c r="PQZ106" s="813"/>
      <c r="PRA106" s="813"/>
      <c r="PRB106" s="813"/>
      <c r="PRC106" s="813"/>
      <c r="PRD106" s="813"/>
      <c r="PRE106" s="813"/>
      <c r="PRF106" s="813"/>
      <c r="PRG106" s="813"/>
      <c r="PRH106" s="813"/>
      <c r="PRI106" s="813"/>
      <c r="PRJ106" s="813"/>
      <c r="PRK106" s="813"/>
      <c r="PRL106" s="813"/>
      <c r="PRM106" s="813"/>
      <c r="PRN106" s="813"/>
      <c r="PRO106" s="813"/>
      <c r="PRP106" s="813"/>
      <c r="PRQ106" s="813"/>
      <c r="PRR106" s="813"/>
      <c r="PRS106" s="813"/>
      <c r="PRT106" s="813"/>
      <c r="PRU106" s="813"/>
      <c r="PRV106" s="813"/>
      <c r="PRW106" s="813"/>
      <c r="PRX106" s="813"/>
      <c r="PRY106" s="813"/>
      <c r="PRZ106" s="813"/>
      <c r="PSA106" s="813"/>
      <c r="PSB106" s="813"/>
      <c r="PSC106" s="813"/>
      <c r="PSD106" s="813"/>
      <c r="PSE106" s="813"/>
      <c r="PSF106" s="813"/>
      <c r="PSG106" s="813"/>
      <c r="PSH106" s="813"/>
      <c r="PSI106" s="813"/>
      <c r="PSJ106" s="813"/>
      <c r="PSK106" s="813"/>
      <c r="PSL106" s="813"/>
      <c r="PSM106" s="813"/>
      <c r="PSN106" s="813"/>
      <c r="PSO106" s="813"/>
      <c r="PSP106" s="813"/>
      <c r="PSQ106" s="813"/>
      <c r="PSR106" s="813"/>
      <c r="PSS106" s="813"/>
      <c r="PST106" s="813"/>
      <c r="PSU106" s="813"/>
      <c r="PSV106" s="813"/>
      <c r="PSW106" s="813"/>
      <c r="PSX106" s="813"/>
      <c r="PSY106" s="813"/>
      <c r="PSZ106" s="813"/>
      <c r="PTA106" s="813"/>
      <c r="PTB106" s="813"/>
      <c r="PTC106" s="813"/>
      <c r="PTD106" s="813"/>
      <c r="PTE106" s="813"/>
      <c r="PTF106" s="813"/>
      <c r="PTG106" s="813"/>
      <c r="PTH106" s="813"/>
      <c r="PTI106" s="813"/>
      <c r="PTJ106" s="813"/>
      <c r="PTK106" s="813"/>
      <c r="PTL106" s="813"/>
      <c r="PTM106" s="813"/>
      <c r="PTN106" s="813"/>
      <c r="PTO106" s="813"/>
      <c r="PTP106" s="813"/>
      <c r="PTQ106" s="813"/>
      <c r="PTR106" s="813"/>
      <c r="PTS106" s="813"/>
      <c r="PTT106" s="813"/>
      <c r="PTU106" s="813"/>
      <c r="PTV106" s="813"/>
      <c r="PTW106" s="813"/>
      <c r="PTX106" s="813"/>
      <c r="PTY106" s="813"/>
      <c r="PTZ106" s="813"/>
      <c r="PUA106" s="813"/>
      <c r="PUB106" s="813"/>
      <c r="PUC106" s="813"/>
      <c r="PUD106" s="813"/>
      <c r="PUE106" s="813"/>
      <c r="PUF106" s="813"/>
      <c r="PUG106" s="813"/>
      <c r="PUH106" s="813"/>
      <c r="PUI106" s="813"/>
      <c r="PUJ106" s="813"/>
      <c r="PUK106" s="813"/>
      <c r="PUL106" s="813"/>
      <c r="PUM106" s="813"/>
      <c r="PUN106" s="813"/>
      <c r="PUO106" s="813"/>
      <c r="PUP106" s="813"/>
      <c r="PUQ106" s="813"/>
      <c r="PUR106" s="813"/>
      <c r="PUS106" s="813"/>
      <c r="PUT106" s="813"/>
      <c r="PUU106" s="813"/>
      <c r="PUV106" s="813"/>
      <c r="PUW106" s="813"/>
      <c r="PUX106" s="813"/>
      <c r="PUY106" s="813"/>
      <c r="PUZ106" s="813"/>
      <c r="PVA106" s="813"/>
      <c r="PVB106" s="813"/>
      <c r="PVC106" s="813"/>
      <c r="PVD106" s="813"/>
      <c r="PVE106" s="813"/>
      <c r="PVF106" s="813"/>
      <c r="PVG106" s="813"/>
      <c r="PVH106" s="813"/>
      <c r="PVI106" s="813"/>
      <c r="PVJ106" s="813"/>
      <c r="PVK106" s="813"/>
      <c r="PVL106" s="813"/>
      <c r="PVM106" s="813"/>
      <c r="PVN106" s="813"/>
      <c r="PVO106" s="813"/>
      <c r="PVP106" s="813"/>
      <c r="PVQ106" s="813"/>
      <c r="PVR106" s="813"/>
      <c r="PVS106" s="813"/>
      <c r="PVT106" s="813"/>
      <c r="PVU106" s="813"/>
      <c r="PVV106" s="813"/>
      <c r="PVW106" s="813"/>
      <c r="PVX106" s="813"/>
      <c r="PVY106" s="813"/>
      <c r="PVZ106" s="813"/>
      <c r="PWA106" s="813"/>
      <c r="PWB106" s="813"/>
      <c r="PWC106" s="813"/>
      <c r="PWD106" s="813"/>
      <c r="PWE106" s="813"/>
      <c r="PWF106" s="813"/>
      <c r="PWG106" s="813"/>
      <c r="PWH106" s="813"/>
      <c r="PWI106" s="813"/>
      <c r="PWJ106" s="813"/>
      <c r="PWK106" s="813"/>
      <c r="PWL106" s="813"/>
      <c r="PWM106" s="813"/>
      <c r="PWN106" s="813"/>
      <c r="PWO106" s="813"/>
      <c r="PWP106" s="813"/>
      <c r="PWQ106" s="813"/>
      <c r="PWR106" s="813"/>
      <c r="PWS106" s="813"/>
      <c r="PWT106" s="813"/>
      <c r="PWU106" s="813"/>
      <c r="PWV106" s="813"/>
      <c r="PWW106" s="813"/>
      <c r="PWX106" s="813"/>
      <c r="PWY106" s="813"/>
      <c r="PWZ106" s="813"/>
      <c r="PXA106" s="813"/>
      <c r="PXB106" s="813"/>
      <c r="PXC106" s="813"/>
      <c r="PXD106" s="813"/>
      <c r="PXE106" s="813"/>
      <c r="PXF106" s="813"/>
      <c r="PXG106" s="813"/>
      <c r="PXH106" s="813"/>
      <c r="PXI106" s="813"/>
      <c r="PXJ106" s="813"/>
      <c r="PXK106" s="813"/>
      <c r="PXL106" s="813"/>
      <c r="PXM106" s="813"/>
      <c r="PXN106" s="813"/>
      <c r="PXO106" s="813"/>
      <c r="PXP106" s="813"/>
      <c r="PXQ106" s="813"/>
      <c r="PXR106" s="813"/>
      <c r="PXS106" s="813"/>
      <c r="PXT106" s="813"/>
      <c r="PXU106" s="813"/>
      <c r="PXV106" s="813"/>
      <c r="PXW106" s="813"/>
      <c r="PXX106" s="813"/>
      <c r="PXY106" s="813"/>
      <c r="PXZ106" s="813"/>
      <c r="PYA106" s="813"/>
      <c r="PYB106" s="813"/>
      <c r="PYC106" s="813"/>
      <c r="PYD106" s="813"/>
      <c r="PYE106" s="813"/>
      <c r="PYF106" s="813"/>
      <c r="PYG106" s="813"/>
      <c r="PYH106" s="813"/>
      <c r="PYI106" s="813"/>
      <c r="PYJ106" s="813"/>
      <c r="PYK106" s="813"/>
      <c r="PYL106" s="813"/>
      <c r="PYM106" s="813"/>
      <c r="PYN106" s="813"/>
      <c r="PYO106" s="813"/>
      <c r="PYP106" s="813"/>
      <c r="PYQ106" s="813"/>
      <c r="PYR106" s="813"/>
      <c r="PYS106" s="813"/>
      <c r="PYT106" s="813"/>
      <c r="PYU106" s="813"/>
      <c r="PYV106" s="813"/>
      <c r="PYW106" s="813"/>
      <c r="PYX106" s="813"/>
      <c r="PYY106" s="813"/>
      <c r="PYZ106" s="813"/>
      <c r="PZA106" s="813"/>
      <c r="PZB106" s="813"/>
      <c r="PZC106" s="813"/>
      <c r="PZD106" s="813"/>
      <c r="PZE106" s="813"/>
      <c r="PZF106" s="813"/>
      <c r="PZG106" s="813"/>
      <c r="PZH106" s="813"/>
      <c r="PZI106" s="813"/>
      <c r="PZJ106" s="813"/>
      <c r="PZK106" s="813"/>
      <c r="PZL106" s="813"/>
      <c r="PZM106" s="813"/>
      <c r="PZN106" s="813"/>
      <c r="PZO106" s="813"/>
      <c r="PZP106" s="813"/>
      <c r="PZQ106" s="813"/>
      <c r="PZR106" s="813"/>
      <c r="PZS106" s="813"/>
      <c r="PZT106" s="813"/>
      <c r="PZU106" s="813"/>
      <c r="PZV106" s="813"/>
      <c r="PZW106" s="813"/>
      <c r="PZX106" s="813"/>
      <c r="PZY106" s="813"/>
      <c r="PZZ106" s="813"/>
      <c r="QAA106" s="813"/>
      <c r="QAB106" s="813"/>
      <c r="QAC106" s="813"/>
      <c r="QAD106" s="813"/>
      <c r="QAE106" s="813"/>
      <c r="QAF106" s="813"/>
      <c r="QAG106" s="813"/>
      <c r="QAH106" s="813"/>
      <c r="QAI106" s="813"/>
      <c r="QAJ106" s="813"/>
      <c r="QAK106" s="813"/>
      <c r="QAL106" s="813"/>
      <c r="QAM106" s="813"/>
      <c r="QAN106" s="813"/>
      <c r="QAO106" s="813"/>
      <c r="QAP106" s="813"/>
      <c r="QAQ106" s="813"/>
      <c r="QAR106" s="813"/>
      <c r="QAS106" s="813"/>
      <c r="QAT106" s="813"/>
      <c r="QAU106" s="813"/>
      <c r="QAV106" s="813"/>
      <c r="QAW106" s="813"/>
      <c r="QAX106" s="813"/>
      <c r="QAY106" s="813"/>
      <c r="QAZ106" s="813"/>
      <c r="QBA106" s="813"/>
      <c r="QBB106" s="813"/>
      <c r="QBC106" s="813"/>
      <c r="QBD106" s="813"/>
      <c r="QBE106" s="813"/>
      <c r="QBF106" s="813"/>
      <c r="QBG106" s="813"/>
      <c r="QBH106" s="813"/>
      <c r="QBI106" s="813"/>
      <c r="QBJ106" s="813"/>
      <c r="QBK106" s="813"/>
      <c r="QBL106" s="813"/>
      <c r="QBM106" s="813"/>
      <c r="QBN106" s="813"/>
      <c r="QBO106" s="813"/>
      <c r="QBP106" s="813"/>
      <c r="QBQ106" s="813"/>
      <c r="QBR106" s="813"/>
      <c r="QBS106" s="813"/>
      <c r="QBT106" s="813"/>
      <c r="QBU106" s="813"/>
      <c r="QBV106" s="813"/>
      <c r="QBW106" s="813"/>
      <c r="QBX106" s="813"/>
      <c r="QBY106" s="813"/>
      <c r="QBZ106" s="813"/>
      <c r="QCA106" s="813"/>
      <c r="QCB106" s="813"/>
      <c r="QCC106" s="813"/>
      <c r="QCD106" s="813"/>
      <c r="QCE106" s="813"/>
      <c r="QCF106" s="813"/>
      <c r="QCG106" s="813"/>
      <c r="QCH106" s="813"/>
      <c r="QCI106" s="813"/>
      <c r="QCJ106" s="813"/>
      <c r="QCK106" s="813"/>
      <c r="QCL106" s="813"/>
      <c r="QCM106" s="813"/>
      <c r="QCN106" s="813"/>
      <c r="QCO106" s="813"/>
      <c r="QCP106" s="813"/>
      <c r="QCQ106" s="813"/>
      <c r="QCR106" s="813"/>
      <c r="QCS106" s="813"/>
      <c r="QCT106" s="813"/>
      <c r="QCU106" s="813"/>
      <c r="QCV106" s="813"/>
      <c r="QCW106" s="813"/>
      <c r="QCX106" s="813"/>
      <c r="QCY106" s="813"/>
      <c r="QCZ106" s="813"/>
      <c r="QDA106" s="813"/>
      <c r="QDB106" s="813"/>
      <c r="QDC106" s="813"/>
      <c r="QDD106" s="813"/>
      <c r="QDE106" s="813"/>
      <c r="QDF106" s="813"/>
      <c r="QDG106" s="813"/>
      <c r="QDH106" s="813"/>
      <c r="QDI106" s="813"/>
      <c r="QDJ106" s="813"/>
      <c r="QDK106" s="813"/>
      <c r="QDL106" s="813"/>
      <c r="QDM106" s="813"/>
      <c r="QDN106" s="813"/>
      <c r="QDO106" s="813"/>
      <c r="QDP106" s="813"/>
      <c r="QDQ106" s="813"/>
      <c r="QDR106" s="813"/>
      <c r="QDS106" s="813"/>
      <c r="QDT106" s="813"/>
      <c r="QDU106" s="813"/>
      <c r="QDV106" s="813"/>
      <c r="QDW106" s="813"/>
      <c r="QDX106" s="813"/>
      <c r="QDY106" s="813"/>
      <c r="QDZ106" s="813"/>
      <c r="QEA106" s="813"/>
      <c r="QEB106" s="813"/>
      <c r="QEC106" s="813"/>
      <c r="QED106" s="813"/>
      <c r="QEE106" s="813"/>
      <c r="QEF106" s="813"/>
      <c r="QEG106" s="813"/>
      <c r="QEH106" s="813"/>
      <c r="QEI106" s="813"/>
      <c r="QEJ106" s="813"/>
      <c r="QEK106" s="813"/>
      <c r="QEL106" s="813"/>
      <c r="QEM106" s="813"/>
      <c r="QEN106" s="813"/>
      <c r="QEO106" s="813"/>
      <c r="QEP106" s="813"/>
      <c r="QEQ106" s="813"/>
      <c r="QER106" s="813"/>
      <c r="QES106" s="813"/>
      <c r="QET106" s="813"/>
      <c r="QEU106" s="813"/>
      <c r="QEV106" s="813"/>
      <c r="QEW106" s="813"/>
      <c r="QEX106" s="813"/>
      <c r="QEY106" s="813"/>
      <c r="QEZ106" s="813"/>
      <c r="QFA106" s="813"/>
      <c r="QFB106" s="813"/>
      <c r="QFC106" s="813"/>
      <c r="QFD106" s="813"/>
      <c r="QFE106" s="813"/>
      <c r="QFF106" s="813"/>
      <c r="QFG106" s="813"/>
      <c r="QFH106" s="813"/>
      <c r="QFI106" s="813"/>
      <c r="QFJ106" s="813"/>
      <c r="QFK106" s="813"/>
      <c r="QFL106" s="813"/>
      <c r="QFM106" s="813"/>
      <c r="QFN106" s="813"/>
      <c r="QFO106" s="813"/>
      <c r="QFP106" s="813"/>
      <c r="QFQ106" s="813"/>
      <c r="QFR106" s="813"/>
      <c r="QFS106" s="813"/>
      <c r="QFT106" s="813"/>
      <c r="QFU106" s="813"/>
      <c r="QFV106" s="813"/>
      <c r="QFW106" s="813"/>
      <c r="QFX106" s="813"/>
      <c r="QFY106" s="813"/>
      <c r="QFZ106" s="813"/>
      <c r="QGA106" s="813"/>
      <c r="QGB106" s="813"/>
      <c r="QGC106" s="813"/>
      <c r="QGD106" s="813"/>
      <c r="QGE106" s="813"/>
      <c r="QGF106" s="813"/>
      <c r="QGG106" s="813"/>
      <c r="QGH106" s="813"/>
      <c r="QGI106" s="813"/>
      <c r="QGJ106" s="813"/>
      <c r="QGK106" s="813"/>
      <c r="QGL106" s="813"/>
      <c r="QGM106" s="813"/>
      <c r="QGN106" s="813"/>
      <c r="QGO106" s="813"/>
      <c r="QGP106" s="813"/>
      <c r="QGQ106" s="813"/>
      <c r="QGR106" s="813"/>
      <c r="QGS106" s="813"/>
      <c r="QGT106" s="813"/>
      <c r="QGU106" s="813"/>
      <c r="QGV106" s="813"/>
      <c r="QGW106" s="813"/>
      <c r="QGX106" s="813"/>
      <c r="QGY106" s="813"/>
      <c r="QGZ106" s="813"/>
      <c r="QHA106" s="813"/>
      <c r="QHB106" s="813"/>
      <c r="QHC106" s="813"/>
      <c r="QHD106" s="813"/>
      <c r="QHE106" s="813"/>
      <c r="QHF106" s="813"/>
      <c r="QHG106" s="813"/>
      <c r="QHH106" s="813"/>
      <c r="QHI106" s="813"/>
      <c r="QHJ106" s="813"/>
      <c r="QHK106" s="813"/>
      <c r="QHL106" s="813"/>
      <c r="QHM106" s="813"/>
      <c r="QHN106" s="813"/>
      <c r="QHO106" s="813"/>
      <c r="QHP106" s="813"/>
      <c r="QHQ106" s="813"/>
      <c r="QHR106" s="813"/>
      <c r="QHS106" s="813"/>
      <c r="QHT106" s="813"/>
      <c r="QHU106" s="813"/>
      <c r="QHV106" s="813"/>
      <c r="QHW106" s="813"/>
      <c r="QHX106" s="813"/>
      <c r="QHY106" s="813"/>
      <c r="QHZ106" s="813"/>
      <c r="QIA106" s="813"/>
      <c r="QIB106" s="813"/>
      <c r="QIC106" s="813"/>
      <c r="QID106" s="813"/>
      <c r="QIE106" s="813"/>
      <c r="QIF106" s="813"/>
      <c r="QIG106" s="813"/>
      <c r="QIH106" s="813"/>
      <c r="QII106" s="813"/>
      <c r="QIJ106" s="813"/>
      <c r="QIK106" s="813"/>
      <c r="QIL106" s="813"/>
      <c r="QIM106" s="813"/>
      <c r="QIN106" s="813"/>
      <c r="QIO106" s="813"/>
      <c r="QIP106" s="813"/>
      <c r="QIQ106" s="813"/>
      <c r="QIR106" s="813"/>
      <c r="QIS106" s="813"/>
      <c r="QIT106" s="813"/>
      <c r="QIU106" s="813"/>
      <c r="QIV106" s="813"/>
      <c r="QIW106" s="813"/>
      <c r="QIX106" s="813"/>
      <c r="QIY106" s="813"/>
      <c r="QIZ106" s="813"/>
      <c r="QJA106" s="813"/>
      <c r="QJB106" s="813"/>
      <c r="QJC106" s="813"/>
      <c r="QJD106" s="813"/>
      <c r="QJE106" s="813"/>
      <c r="QJF106" s="813"/>
      <c r="QJG106" s="813"/>
      <c r="QJH106" s="813"/>
      <c r="QJI106" s="813"/>
      <c r="QJJ106" s="813"/>
      <c r="QJK106" s="813"/>
      <c r="QJL106" s="813"/>
      <c r="QJM106" s="813"/>
      <c r="QJN106" s="813"/>
      <c r="QJO106" s="813"/>
      <c r="QJP106" s="813"/>
      <c r="QJQ106" s="813"/>
      <c r="QJR106" s="813"/>
      <c r="QJS106" s="813"/>
      <c r="QJT106" s="813"/>
      <c r="QJU106" s="813"/>
      <c r="QJV106" s="813"/>
      <c r="QJW106" s="813"/>
      <c r="QJX106" s="813"/>
      <c r="QJY106" s="813"/>
      <c r="QJZ106" s="813"/>
      <c r="QKA106" s="813"/>
      <c r="QKB106" s="813"/>
      <c r="QKC106" s="813"/>
      <c r="QKD106" s="813"/>
      <c r="QKE106" s="813"/>
      <c r="QKF106" s="813"/>
      <c r="QKG106" s="813"/>
      <c r="QKH106" s="813"/>
      <c r="QKI106" s="813"/>
      <c r="QKJ106" s="813"/>
      <c r="QKK106" s="813"/>
      <c r="QKL106" s="813"/>
      <c r="QKM106" s="813"/>
      <c r="QKN106" s="813"/>
      <c r="QKO106" s="813"/>
      <c r="QKP106" s="813"/>
      <c r="QKQ106" s="813"/>
      <c r="QKR106" s="813"/>
      <c r="QKS106" s="813"/>
      <c r="QKT106" s="813"/>
      <c r="QKU106" s="813"/>
      <c r="QKV106" s="813"/>
      <c r="QKW106" s="813"/>
      <c r="QKX106" s="813"/>
      <c r="QKY106" s="813"/>
      <c r="QKZ106" s="813"/>
      <c r="QLA106" s="813"/>
      <c r="QLB106" s="813"/>
      <c r="QLC106" s="813"/>
      <c r="QLD106" s="813"/>
      <c r="QLE106" s="813"/>
      <c r="QLF106" s="813"/>
      <c r="QLG106" s="813"/>
      <c r="QLH106" s="813"/>
      <c r="QLI106" s="813"/>
      <c r="QLJ106" s="813"/>
      <c r="QLK106" s="813"/>
      <c r="QLL106" s="813"/>
      <c r="QLM106" s="813"/>
      <c r="QLN106" s="813"/>
      <c r="QLO106" s="813"/>
      <c r="QLP106" s="813"/>
      <c r="QLQ106" s="813"/>
      <c r="QLR106" s="813"/>
      <c r="QLS106" s="813"/>
      <c r="QLT106" s="813"/>
      <c r="QLU106" s="813"/>
      <c r="QLV106" s="813"/>
      <c r="QLW106" s="813"/>
      <c r="QLX106" s="813"/>
      <c r="QLY106" s="813"/>
      <c r="QLZ106" s="813"/>
      <c r="QMA106" s="813"/>
      <c r="QMB106" s="813"/>
      <c r="QMC106" s="813"/>
      <c r="QMD106" s="813"/>
      <c r="QME106" s="813"/>
      <c r="QMF106" s="813"/>
      <c r="QMG106" s="813"/>
      <c r="QMH106" s="813"/>
      <c r="QMI106" s="813"/>
      <c r="QMJ106" s="813"/>
      <c r="QMK106" s="813"/>
      <c r="QML106" s="813"/>
      <c r="QMM106" s="813"/>
      <c r="QMN106" s="813"/>
      <c r="QMO106" s="813"/>
      <c r="QMP106" s="813"/>
      <c r="QMQ106" s="813"/>
      <c r="QMR106" s="813"/>
      <c r="QMS106" s="813"/>
      <c r="QMT106" s="813"/>
      <c r="QMU106" s="813"/>
      <c r="QMV106" s="813"/>
      <c r="QMW106" s="813"/>
      <c r="QMX106" s="813"/>
      <c r="QMY106" s="813"/>
      <c r="QMZ106" s="813"/>
      <c r="QNA106" s="813"/>
      <c r="QNB106" s="813"/>
      <c r="QNC106" s="813"/>
      <c r="QND106" s="813"/>
      <c r="QNE106" s="813"/>
      <c r="QNF106" s="813"/>
      <c r="QNG106" s="813"/>
      <c r="QNH106" s="813"/>
      <c r="QNI106" s="813"/>
      <c r="QNJ106" s="813"/>
      <c r="QNK106" s="813"/>
      <c r="QNL106" s="813"/>
      <c r="QNM106" s="813"/>
      <c r="QNN106" s="813"/>
      <c r="QNO106" s="813"/>
      <c r="QNP106" s="813"/>
      <c r="QNQ106" s="813"/>
      <c r="QNR106" s="813"/>
      <c r="QNS106" s="813"/>
      <c r="QNT106" s="813"/>
      <c r="QNU106" s="813"/>
      <c r="QNV106" s="813"/>
      <c r="QNW106" s="813"/>
      <c r="QNX106" s="813"/>
      <c r="QNY106" s="813"/>
      <c r="QNZ106" s="813"/>
      <c r="QOA106" s="813"/>
      <c r="QOB106" s="813"/>
      <c r="QOC106" s="813"/>
      <c r="QOD106" s="813"/>
      <c r="QOE106" s="813"/>
      <c r="QOF106" s="813"/>
      <c r="QOG106" s="813"/>
      <c r="QOH106" s="813"/>
      <c r="QOI106" s="813"/>
      <c r="QOJ106" s="813"/>
      <c r="QOK106" s="813"/>
      <c r="QOL106" s="813"/>
      <c r="QOM106" s="813"/>
      <c r="QON106" s="813"/>
      <c r="QOO106" s="813"/>
      <c r="QOP106" s="813"/>
      <c r="QOQ106" s="813"/>
      <c r="QOR106" s="813"/>
      <c r="QOS106" s="813"/>
      <c r="QOT106" s="813"/>
      <c r="QOU106" s="813"/>
      <c r="QOV106" s="813"/>
      <c r="QOW106" s="813"/>
      <c r="QOX106" s="813"/>
      <c r="QOY106" s="813"/>
      <c r="QOZ106" s="813"/>
      <c r="QPA106" s="813"/>
      <c r="QPB106" s="813"/>
      <c r="QPC106" s="813"/>
      <c r="QPD106" s="813"/>
      <c r="QPE106" s="813"/>
      <c r="QPF106" s="813"/>
      <c r="QPG106" s="813"/>
      <c r="QPH106" s="813"/>
      <c r="QPI106" s="813"/>
      <c r="QPJ106" s="813"/>
      <c r="QPK106" s="813"/>
      <c r="QPL106" s="813"/>
      <c r="QPM106" s="813"/>
      <c r="QPN106" s="813"/>
      <c r="QPO106" s="813"/>
      <c r="QPP106" s="813"/>
      <c r="QPQ106" s="813"/>
      <c r="QPR106" s="813"/>
      <c r="QPS106" s="813"/>
      <c r="QPT106" s="813"/>
      <c r="QPU106" s="813"/>
      <c r="QPV106" s="813"/>
      <c r="QPW106" s="813"/>
      <c r="QPX106" s="813"/>
      <c r="QPY106" s="813"/>
      <c r="QPZ106" s="813"/>
      <c r="QQA106" s="813"/>
      <c r="QQB106" s="813"/>
      <c r="QQC106" s="813"/>
      <c r="QQD106" s="813"/>
      <c r="QQE106" s="813"/>
      <c r="QQF106" s="813"/>
      <c r="QQG106" s="813"/>
      <c r="QQH106" s="813"/>
      <c r="QQI106" s="813"/>
      <c r="QQJ106" s="813"/>
      <c r="QQK106" s="813"/>
      <c r="QQL106" s="813"/>
      <c r="QQM106" s="813"/>
      <c r="QQN106" s="813"/>
      <c r="QQO106" s="813"/>
      <c r="QQP106" s="813"/>
      <c r="QQQ106" s="813"/>
      <c r="QQR106" s="813"/>
      <c r="QQS106" s="813"/>
      <c r="QQT106" s="813"/>
      <c r="QQU106" s="813"/>
      <c r="QQV106" s="813"/>
      <c r="QQW106" s="813"/>
      <c r="QQX106" s="813"/>
      <c r="QQY106" s="813"/>
      <c r="QQZ106" s="813"/>
      <c r="QRA106" s="813"/>
      <c r="QRB106" s="813"/>
      <c r="QRC106" s="813"/>
      <c r="QRD106" s="813"/>
      <c r="QRE106" s="813"/>
      <c r="QRF106" s="813"/>
      <c r="QRG106" s="813"/>
      <c r="QRH106" s="813"/>
      <c r="QRI106" s="813"/>
      <c r="QRJ106" s="813"/>
      <c r="QRK106" s="813"/>
      <c r="QRL106" s="813"/>
      <c r="QRM106" s="813"/>
      <c r="QRN106" s="813"/>
      <c r="QRO106" s="813"/>
      <c r="QRP106" s="813"/>
      <c r="QRQ106" s="813"/>
      <c r="QRR106" s="813"/>
      <c r="QRS106" s="813"/>
      <c r="QRT106" s="813"/>
      <c r="QRU106" s="813"/>
      <c r="QRV106" s="813"/>
      <c r="QRW106" s="813"/>
      <c r="QRX106" s="813"/>
      <c r="QRY106" s="813"/>
      <c r="QRZ106" s="813"/>
      <c r="QSA106" s="813"/>
      <c r="QSB106" s="813"/>
      <c r="QSC106" s="813"/>
      <c r="QSD106" s="813"/>
      <c r="QSE106" s="813"/>
      <c r="QSF106" s="813"/>
      <c r="QSG106" s="813"/>
      <c r="QSH106" s="813"/>
      <c r="QSI106" s="813"/>
      <c r="QSJ106" s="813"/>
      <c r="QSK106" s="813"/>
      <c r="QSL106" s="813"/>
      <c r="QSM106" s="813"/>
      <c r="QSN106" s="813"/>
      <c r="QSO106" s="813"/>
      <c r="QSP106" s="813"/>
      <c r="QSQ106" s="813"/>
      <c r="QSR106" s="813"/>
      <c r="QSS106" s="813"/>
      <c r="QST106" s="813"/>
      <c r="QSU106" s="813"/>
      <c r="QSV106" s="813"/>
      <c r="QSW106" s="813"/>
      <c r="QSX106" s="813"/>
      <c r="QSY106" s="813"/>
      <c r="QSZ106" s="813"/>
      <c r="QTA106" s="813"/>
      <c r="QTB106" s="813"/>
      <c r="QTC106" s="813"/>
      <c r="QTD106" s="813"/>
      <c r="QTE106" s="813"/>
      <c r="QTF106" s="813"/>
      <c r="QTG106" s="813"/>
      <c r="QTH106" s="813"/>
      <c r="QTI106" s="813"/>
      <c r="QTJ106" s="813"/>
      <c r="QTK106" s="813"/>
      <c r="QTL106" s="813"/>
      <c r="QTM106" s="813"/>
      <c r="QTN106" s="813"/>
      <c r="QTO106" s="813"/>
      <c r="QTP106" s="813"/>
      <c r="QTQ106" s="813"/>
      <c r="QTR106" s="813"/>
      <c r="QTS106" s="813"/>
      <c r="QTT106" s="813"/>
      <c r="QTU106" s="813"/>
      <c r="QTV106" s="813"/>
      <c r="QTW106" s="813"/>
      <c r="QTX106" s="813"/>
      <c r="QTY106" s="813"/>
      <c r="QTZ106" s="813"/>
      <c r="QUA106" s="813"/>
      <c r="QUB106" s="813"/>
      <c r="QUC106" s="813"/>
      <c r="QUD106" s="813"/>
      <c r="QUE106" s="813"/>
      <c r="QUF106" s="813"/>
      <c r="QUG106" s="813"/>
      <c r="QUH106" s="813"/>
      <c r="QUI106" s="813"/>
      <c r="QUJ106" s="813"/>
      <c r="QUK106" s="813"/>
      <c r="QUL106" s="813"/>
      <c r="QUM106" s="813"/>
      <c r="QUN106" s="813"/>
      <c r="QUO106" s="813"/>
      <c r="QUP106" s="813"/>
      <c r="QUQ106" s="813"/>
      <c r="QUR106" s="813"/>
      <c r="QUS106" s="813"/>
      <c r="QUT106" s="813"/>
      <c r="QUU106" s="813"/>
      <c r="QUV106" s="813"/>
      <c r="QUW106" s="813"/>
      <c r="QUX106" s="813"/>
      <c r="QUY106" s="813"/>
      <c r="QUZ106" s="813"/>
      <c r="QVA106" s="813"/>
      <c r="QVB106" s="813"/>
      <c r="QVC106" s="813"/>
      <c r="QVD106" s="813"/>
      <c r="QVE106" s="813"/>
      <c r="QVF106" s="813"/>
      <c r="QVG106" s="813"/>
      <c r="QVH106" s="813"/>
      <c r="QVI106" s="813"/>
      <c r="QVJ106" s="813"/>
      <c r="QVK106" s="813"/>
      <c r="QVL106" s="813"/>
      <c r="QVM106" s="813"/>
      <c r="QVN106" s="813"/>
      <c r="QVO106" s="813"/>
      <c r="QVP106" s="813"/>
      <c r="QVQ106" s="813"/>
      <c r="QVR106" s="813"/>
      <c r="QVS106" s="813"/>
      <c r="QVT106" s="813"/>
      <c r="QVU106" s="813"/>
      <c r="QVV106" s="813"/>
      <c r="QVW106" s="813"/>
      <c r="QVX106" s="813"/>
      <c r="QVY106" s="813"/>
      <c r="QVZ106" s="813"/>
      <c r="QWA106" s="813"/>
      <c r="QWB106" s="813"/>
      <c r="QWC106" s="813"/>
      <c r="QWD106" s="813"/>
      <c r="QWE106" s="813"/>
      <c r="QWF106" s="813"/>
      <c r="QWG106" s="813"/>
      <c r="QWH106" s="813"/>
      <c r="QWI106" s="813"/>
      <c r="QWJ106" s="813"/>
      <c r="QWK106" s="813"/>
      <c r="QWL106" s="813"/>
      <c r="QWM106" s="813"/>
      <c r="QWN106" s="813"/>
      <c r="QWO106" s="813"/>
      <c r="QWP106" s="813"/>
      <c r="QWQ106" s="813"/>
      <c r="QWR106" s="813"/>
      <c r="QWS106" s="813"/>
      <c r="QWT106" s="813"/>
      <c r="QWU106" s="813"/>
      <c r="QWV106" s="813"/>
      <c r="QWW106" s="813"/>
      <c r="QWX106" s="813"/>
      <c r="QWY106" s="813"/>
      <c r="QWZ106" s="813"/>
      <c r="QXA106" s="813"/>
      <c r="QXB106" s="813"/>
      <c r="QXC106" s="813"/>
      <c r="QXD106" s="813"/>
      <c r="QXE106" s="813"/>
      <c r="QXF106" s="813"/>
      <c r="QXG106" s="813"/>
      <c r="QXH106" s="813"/>
      <c r="QXI106" s="813"/>
      <c r="QXJ106" s="813"/>
      <c r="QXK106" s="813"/>
      <c r="QXL106" s="813"/>
      <c r="QXM106" s="813"/>
      <c r="QXN106" s="813"/>
      <c r="QXO106" s="813"/>
      <c r="QXP106" s="813"/>
      <c r="QXQ106" s="813"/>
      <c r="QXR106" s="813"/>
      <c r="QXS106" s="813"/>
      <c r="QXT106" s="813"/>
      <c r="QXU106" s="813"/>
      <c r="QXV106" s="813"/>
      <c r="QXW106" s="813"/>
      <c r="QXX106" s="813"/>
      <c r="QXY106" s="813"/>
      <c r="QXZ106" s="813"/>
      <c r="QYA106" s="813"/>
      <c r="QYB106" s="813"/>
      <c r="QYC106" s="813"/>
      <c r="QYD106" s="813"/>
      <c r="QYE106" s="813"/>
      <c r="QYF106" s="813"/>
      <c r="QYG106" s="813"/>
      <c r="QYH106" s="813"/>
      <c r="QYI106" s="813"/>
      <c r="QYJ106" s="813"/>
      <c r="QYK106" s="813"/>
      <c r="QYL106" s="813"/>
      <c r="QYM106" s="813"/>
      <c r="QYN106" s="813"/>
      <c r="QYO106" s="813"/>
      <c r="QYP106" s="813"/>
      <c r="QYQ106" s="813"/>
      <c r="QYR106" s="813"/>
      <c r="QYS106" s="813"/>
      <c r="QYT106" s="813"/>
      <c r="QYU106" s="813"/>
      <c r="QYV106" s="813"/>
      <c r="QYW106" s="813"/>
      <c r="QYX106" s="813"/>
      <c r="QYY106" s="813"/>
      <c r="QYZ106" s="813"/>
      <c r="QZA106" s="813"/>
      <c r="QZB106" s="813"/>
      <c r="QZC106" s="813"/>
      <c r="QZD106" s="813"/>
      <c r="QZE106" s="813"/>
      <c r="QZF106" s="813"/>
      <c r="QZG106" s="813"/>
      <c r="QZH106" s="813"/>
      <c r="QZI106" s="813"/>
      <c r="QZJ106" s="813"/>
      <c r="QZK106" s="813"/>
      <c r="QZL106" s="813"/>
      <c r="QZM106" s="813"/>
      <c r="QZN106" s="813"/>
      <c r="QZO106" s="813"/>
      <c r="QZP106" s="813"/>
      <c r="QZQ106" s="813"/>
      <c r="QZR106" s="813"/>
      <c r="QZS106" s="813"/>
      <c r="QZT106" s="813"/>
      <c r="QZU106" s="813"/>
      <c r="QZV106" s="813"/>
      <c r="QZW106" s="813"/>
      <c r="QZX106" s="813"/>
      <c r="QZY106" s="813"/>
      <c r="QZZ106" s="813"/>
      <c r="RAA106" s="813"/>
      <c r="RAB106" s="813"/>
      <c r="RAC106" s="813"/>
      <c r="RAD106" s="813"/>
      <c r="RAE106" s="813"/>
      <c r="RAF106" s="813"/>
      <c r="RAG106" s="813"/>
      <c r="RAH106" s="813"/>
      <c r="RAI106" s="813"/>
      <c r="RAJ106" s="813"/>
      <c r="RAK106" s="813"/>
      <c r="RAL106" s="813"/>
      <c r="RAM106" s="813"/>
      <c r="RAN106" s="813"/>
      <c r="RAO106" s="813"/>
      <c r="RAP106" s="813"/>
      <c r="RAQ106" s="813"/>
      <c r="RAR106" s="813"/>
      <c r="RAS106" s="813"/>
      <c r="RAT106" s="813"/>
      <c r="RAU106" s="813"/>
      <c r="RAV106" s="813"/>
      <c r="RAW106" s="813"/>
      <c r="RAX106" s="813"/>
      <c r="RAY106" s="813"/>
      <c r="RAZ106" s="813"/>
      <c r="RBA106" s="813"/>
      <c r="RBB106" s="813"/>
      <c r="RBC106" s="813"/>
      <c r="RBD106" s="813"/>
      <c r="RBE106" s="813"/>
      <c r="RBF106" s="813"/>
      <c r="RBG106" s="813"/>
      <c r="RBH106" s="813"/>
      <c r="RBI106" s="813"/>
      <c r="RBJ106" s="813"/>
      <c r="RBK106" s="813"/>
      <c r="RBL106" s="813"/>
      <c r="RBM106" s="813"/>
      <c r="RBN106" s="813"/>
      <c r="RBO106" s="813"/>
      <c r="RBP106" s="813"/>
      <c r="RBQ106" s="813"/>
      <c r="RBR106" s="813"/>
      <c r="RBS106" s="813"/>
      <c r="RBT106" s="813"/>
      <c r="RBU106" s="813"/>
      <c r="RBV106" s="813"/>
      <c r="RBW106" s="813"/>
      <c r="RBX106" s="813"/>
      <c r="RBY106" s="813"/>
      <c r="RBZ106" s="813"/>
      <c r="RCA106" s="813"/>
      <c r="RCB106" s="813"/>
      <c r="RCC106" s="813"/>
      <c r="RCD106" s="813"/>
      <c r="RCE106" s="813"/>
      <c r="RCF106" s="813"/>
      <c r="RCG106" s="813"/>
      <c r="RCH106" s="813"/>
      <c r="RCI106" s="813"/>
      <c r="RCJ106" s="813"/>
      <c r="RCK106" s="813"/>
      <c r="RCL106" s="813"/>
      <c r="RCM106" s="813"/>
      <c r="RCN106" s="813"/>
      <c r="RCO106" s="813"/>
      <c r="RCP106" s="813"/>
      <c r="RCQ106" s="813"/>
      <c r="RCR106" s="813"/>
      <c r="RCS106" s="813"/>
      <c r="RCT106" s="813"/>
      <c r="RCU106" s="813"/>
      <c r="RCV106" s="813"/>
      <c r="RCW106" s="813"/>
      <c r="RCX106" s="813"/>
      <c r="RCY106" s="813"/>
      <c r="RCZ106" s="813"/>
      <c r="RDA106" s="813"/>
      <c r="RDB106" s="813"/>
      <c r="RDC106" s="813"/>
      <c r="RDD106" s="813"/>
      <c r="RDE106" s="813"/>
      <c r="RDF106" s="813"/>
      <c r="RDG106" s="813"/>
      <c r="RDH106" s="813"/>
      <c r="RDI106" s="813"/>
      <c r="RDJ106" s="813"/>
      <c r="RDK106" s="813"/>
      <c r="RDL106" s="813"/>
      <c r="RDM106" s="813"/>
      <c r="RDN106" s="813"/>
      <c r="RDO106" s="813"/>
      <c r="RDP106" s="813"/>
      <c r="RDQ106" s="813"/>
      <c r="RDR106" s="813"/>
      <c r="RDS106" s="813"/>
      <c r="RDT106" s="813"/>
      <c r="RDU106" s="813"/>
      <c r="RDV106" s="813"/>
      <c r="RDW106" s="813"/>
      <c r="RDX106" s="813"/>
      <c r="RDY106" s="813"/>
      <c r="RDZ106" s="813"/>
      <c r="REA106" s="813"/>
      <c r="REB106" s="813"/>
      <c r="REC106" s="813"/>
      <c r="RED106" s="813"/>
      <c r="REE106" s="813"/>
      <c r="REF106" s="813"/>
      <c r="REG106" s="813"/>
      <c r="REH106" s="813"/>
      <c r="REI106" s="813"/>
      <c r="REJ106" s="813"/>
      <c r="REK106" s="813"/>
      <c r="REL106" s="813"/>
      <c r="REM106" s="813"/>
      <c r="REN106" s="813"/>
      <c r="REO106" s="813"/>
      <c r="REP106" s="813"/>
      <c r="REQ106" s="813"/>
      <c r="RER106" s="813"/>
      <c r="RES106" s="813"/>
      <c r="RET106" s="813"/>
      <c r="REU106" s="813"/>
      <c r="REV106" s="813"/>
      <c r="REW106" s="813"/>
      <c r="REX106" s="813"/>
      <c r="REY106" s="813"/>
      <c r="REZ106" s="813"/>
      <c r="RFA106" s="813"/>
      <c r="RFB106" s="813"/>
      <c r="RFC106" s="813"/>
      <c r="RFD106" s="813"/>
      <c r="RFE106" s="813"/>
      <c r="RFF106" s="813"/>
      <c r="RFG106" s="813"/>
      <c r="RFH106" s="813"/>
      <c r="RFI106" s="813"/>
      <c r="RFJ106" s="813"/>
      <c r="RFK106" s="813"/>
      <c r="RFL106" s="813"/>
      <c r="RFM106" s="813"/>
      <c r="RFN106" s="813"/>
      <c r="RFO106" s="813"/>
      <c r="RFP106" s="813"/>
      <c r="RFQ106" s="813"/>
      <c r="RFR106" s="813"/>
      <c r="RFS106" s="813"/>
      <c r="RFT106" s="813"/>
      <c r="RFU106" s="813"/>
      <c r="RFV106" s="813"/>
      <c r="RFW106" s="813"/>
      <c r="RFX106" s="813"/>
      <c r="RFY106" s="813"/>
      <c r="RFZ106" s="813"/>
      <c r="RGA106" s="813"/>
      <c r="RGB106" s="813"/>
      <c r="RGC106" s="813"/>
      <c r="RGD106" s="813"/>
      <c r="RGE106" s="813"/>
      <c r="RGF106" s="813"/>
      <c r="RGG106" s="813"/>
      <c r="RGH106" s="813"/>
      <c r="RGI106" s="813"/>
      <c r="RGJ106" s="813"/>
      <c r="RGK106" s="813"/>
      <c r="RGL106" s="813"/>
      <c r="RGM106" s="813"/>
      <c r="RGN106" s="813"/>
      <c r="RGO106" s="813"/>
      <c r="RGP106" s="813"/>
      <c r="RGQ106" s="813"/>
      <c r="RGR106" s="813"/>
      <c r="RGS106" s="813"/>
      <c r="RGT106" s="813"/>
      <c r="RGU106" s="813"/>
      <c r="RGV106" s="813"/>
      <c r="RGW106" s="813"/>
      <c r="RGX106" s="813"/>
      <c r="RGY106" s="813"/>
      <c r="RGZ106" s="813"/>
      <c r="RHA106" s="813"/>
      <c r="RHB106" s="813"/>
      <c r="RHC106" s="813"/>
      <c r="RHD106" s="813"/>
      <c r="RHE106" s="813"/>
      <c r="RHF106" s="813"/>
      <c r="RHG106" s="813"/>
      <c r="RHH106" s="813"/>
      <c r="RHI106" s="813"/>
      <c r="RHJ106" s="813"/>
      <c r="RHK106" s="813"/>
      <c r="RHL106" s="813"/>
      <c r="RHM106" s="813"/>
      <c r="RHN106" s="813"/>
      <c r="RHO106" s="813"/>
      <c r="RHP106" s="813"/>
      <c r="RHQ106" s="813"/>
      <c r="RHR106" s="813"/>
      <c r="RHS106" s="813"/>
      <c r="RHT106" s="813"/>
      <c r="RHU106" s="813"/>
      <c r="RHV106" s="813"/>
      <c r="RHW106" s="813"/>
      <c r="RHX106" s="813"/>
      <c r="RHY106" s="813"/>
      <c r="RHZ106" s="813"/>
      <c r="RIA106" s="813"/>
      <c r="RIB106" s="813"/>
      <c r="RIC106" s="813"/>
      <c r="RID106" s="813"/>
      <c r="RIE106" s="813"/>
      <c r="RIF106" s="813"/>
      <c r="RIG106" s="813"/>
      <c r="RIH106" s="813"/>
      <c r="RII106" s="813"/>
      <c r="RIJ106" s="813"/>
      <c r="RIK106" s="813"/>
      <c r="RIL106" s="813"/>
      <c r="RIM106" s="813"/>
      <c r="RIN106" s="813"/>
      <c r="RIO106" s="813"/>
      <c r="RIP106" s="813"/>
      <c r="RIQ106" s="813"/>
      <c r="RIR106" s="813"/>
      <c r="RIS106" s="813"/>
      <c r="RIT106" s="813"/>
      <c r="RIU106" s="813"/>
      <c r="RIV106" s="813"/>
      <c r="RIW106" s="813"/>
      <c r="RIX106" s="813"/>
      <c r="RIY106" s="813"/>
      <c r="RIZ106" s="813"/>
      <c r="RJA106" s="813"/>
      <c r="RJB106" s="813"/>
      <c r="RJC106" s="813"/>
      <c r="RJD106" s="813"/>
      <c r="RJE106" s="813"/>
      <c r="RJF106" s="813"/>
      <c r="RJG106" s="813"/>
      <c r="RJH106" s="813"/>
      <c r="RJI106" s="813"/>
      <c r="RJJ106" s="813"/>
      <c r="RJK106" s="813"/>
      <c r="RJL106" s="813"/>
      <c r="RJM106" s="813"/>
      <c r="RJN106" s="813"/>
      <c r="RJO106" s="813"/>
      <c r="RJP106" s="813"/>
      <c r="RJQ106" s="813"/>
      <c r="RJR106" s="813"/>
      <c r="RJS106" s="813"/>
      <c r="RJT106" s="813"/>
      <c r="RJU106" s="813"/>
      <c r="RJV106" s="813"/>
      <c r="RJW106" s="813"/>
      <c r="RJX106" s="813"/>
      <c r="RJY106" s="813"/>
      <c r="RJZ106" s="813"/>
      <c r="RKA106" s="813"/>
      <c r="RKB106" s="813"/>
      <c r="RKC106" s="813"/>
      <c r="RKD106" s="813"/>
      <c r="RKE106" s="813"/>
      <c r="RKF106" s="813"/>
      <c r="RKG106" s="813"/>
      <c r="RKH106" s="813"/>
      <c r="RKI106" s="813"/>
      <c r="RKJ106" s="813"/>
      <c r="RKK106" s="813"/>
      <c r="RKL106" s="813"/>
      <c r="RKM106" s="813"/>
      <c r="RKN106" s="813"/>
      <c r="RKO106" s="813"/>
      <c r="RKP106" s="813"/>
      <c r="RKQ106" s="813"/>
      <c r="RKR106" s="813"/>
      <c r="RKS106" s="813"/>
      <c r="RKT106" s="813"/>
      <c r="RKU106" s="813"/>
      <c r="RKV106" s="813"/>
      <c r="RKW106" s="813"/>
      <c r="RKX106" s="813"/>
      <c r="RKY106" s="813"/>
      <c r="RKZ106" s="813"/>
      <c r="RLA106" s="813"/>
      <c r="RLB106" s="813"/>
      <c r="RLC106" s="813"/>
      <c r="RLD106" s="813"/>
      <c r="RLE106" s="813"/>
      <c r="RLF106" s="813"/>
      <c r="RLG106" s="813"/>
      <c r="RLH106" s="813"/>
      <c r="RLI106" s="813"/>
      <c r="RLJ106" s="813"/>
      <c r="RLK106" s="813"/>
      <c r="RLL106" s="813"/>
      <c r="RLM106" s="813"/>
      <c r="RLN106" s="813"/>
      <c r="RLO106" s="813"/>
      <c r="RLP106" s="813"/>
      <c r="RLQ106" s="813"/>
      <c r="RLR106" s="813"/>
      <c r="RLS106" s="813"/>
      <c r="RLT106" s="813"/>
      <c r="RLU106" s="813"/>
      <c r="RLV106" s="813"/>
      <c r="RLW106" s="813"/>
      <c r="RLX106" s="813"/>
      <c r="RLY106" s="813"/>
      <c r="RLZ106" s="813"/>
      <c r="RMA106" s="813"/>
      <c r="RMB106" s="813"/>
      <c r="RMC106" s="813"/>
      <c r="RMD106" s="813"/>
      <c r="RME106" s="813"/>
      <c r="RMF106" s="813"/>
      <c r="RMG106" s="813"/>
      <c r="RMH106" s="813"/>
      <c r="RMI106" s="813"/>
      <c r="RMJ106" s="813"/>
      <c r="RMK106" s="813"/>
      <c r="RML106" s="813"/>
      <c r="RMM106" s="813"/>
      <c r="RMN106" s="813"/>
      <c r="RMO106" s="813"/>
      <c r="RMP106" s="813"/>
      <c r="RMQ106" s="813"/>
      <c r="RMR106" s="813"/>
      <c r="RMS106" s="813"/>
      <c r="RMT106" s="813"/>
      <c r="RMU106" s="813"/>
      <c r="RMV106" s="813"/>
      <c r="RMW106" s="813"/>
      <c r="RMX106" s="813"/>
      <c r="RMY106" s="813"/>
      <c r="RMZ106" s="813"/>
      <c r="RNA106" s="813"/>
      <c r="RNB106" s="813"/>
      <c r="RNC106" s="813"/>
      <c r="RND106" s="813"/>
      <c r="RNE106" s="813"/>
      <c r="RNF106" s="813"/>
      <c r="RNG106" s="813"/>
      <c r="RNH106" s="813"/>
      <c r="RNI106" s="813"/>
      <c r="RNJ106" s="813"/>
      <c r="RNK106" s="813"/>
      <c r="RNL106" s="813"/>
      <c r="RNM106" s="813"/>
      <c r="RNN106" s="813"/>
      <c r="RNO106" s="813"/>
      <c r="RNP106" s="813"/>
      <c r="RNQ106" s="813"/>
      <c r="RNR106" s="813"/>
      <c r="RNS106" s="813"/>
      <c r="RNT106" s="813"/>
      <c r="RNU106" s="813"/>
      <c r="RNV106" s="813"/>
      <c r="RNW106" s="813"/>
      <c r="RNX106" s="813"/>
      <c r="RNY106" s="813"/>
      <c r="RNZ106" s="813"/>
      <c r="ROA106" s="813"/>
      <c r="ROB106" s="813"/>
      <c r="ROC106" s="813"/>
      <c r="ROD106" s="813"/>
      <c r="ROE106" s="813"/>
      <c r="ROF106" s="813"/>
      <c r="ROG106" s="813"/>
      <c r="ROH106" s="813"/>
      <c r="ROI106" s="813"/>
      <c r="ROJ106" s="813"/>
      <c r="ROK106" s="813"/>
      <c r="ROL106" s="813"/>
      <c r="ROM106" s="813"/>
      <c r="RON106" s="813"/>
      <c r="ROO106" s="813"/>
      <c r="ROP106" s="813"/>
      <c r="ROQ106" s="813"/>
      <c r="ROR106" s="813"/>
      <c r="ROS106" s="813"/>
      <c r="ROT106" s="813"/>
      <c r="ROU106" s="813"/>
      <c r="ROV106" s="813"/>
      <c r="ROW106" s="813"/>
      <c r="ROX106" s="813"/>
      <c r="ROY106" s="813"/>
      <c r="ROZ106" s="813"/>
      <c r="RPA106" s="813"/>
      <c r="RPB106" s="813"/>
      <c r="RPC106" s="813"/>
      <c r="RPD106" s="813"/>
      <c r="RPE106" s="813"/>
      <c r="RPF106" s="813"/>
      <c r="RPG106" s="813"/>
      <c r="RPH106" s="813"/>
      <c r="RPI106" s="813"/>
      <c r="RPJ106" s="813"/>
      <c r="RPK106" s="813"/>
      <c r="RPL106" s="813"/>
      <c r="RPM106" s="813"/>
      <c r="RPN106" s="813"/>
      <c r="RPO106" s="813"/>
      <c r="RPP106" s="813"/>
      <c r="RPQ106" s="813"/>
      <c r="RPR106" s="813"/>
      <c r="RPS106" s="813"/>
      <c r="RPT106" s="813"/>
      <c r="RPU106" s="813"/>
      <c r="RPV106" s="813"/>
      <c r="RPW106" s="813"/>
      <c r="RPX106" s="813"/>
      <c r="RPY106" s="813"/>
      <c r="RPZ106" s="813"/>
      <c r="RQA106" s="813"/>
      <c r="RQB106" s="813"/>
      <c r="RQC106" s="813"/>
      <c r="RQD106" s="813"/>
      <c r="RQE106" s="813"/>
      <c r="RQF106" s="813"/>
      <c r="RQG106" s="813"/>
      <c r="RQH106" s="813"/>
      <c r="RQI106" s="813"/>
      <c r="RQJ106" s="813"/>
      <c r="RQK106" s="813"/>
      <c r="RQL106" s="813"/>
      <c r="RQM106" s="813"/>
      <c r="RQN106" s="813"/>
      <c r="RQO106" s="813"/>
      <c r="RQP106" s="813"/>
      <c r="RQQ106" s="813"/>
      <c r="RQR106" s="813"/>
      <c r="RQS106" s="813"/>
      <c r="RQT106" s="813"/>
      <c r="RQU106" s="813"/>
      <c r="RQV106" s="813"/>
      <c r="RQW106" s="813"/>
      <c r="RQX106" s="813"/>
      <c r="RQY106" s="813"/>
      <c r="RQZ106" s="813"/>
      <c r="RRA106" s="813"/>
      <c r="RRB106" s="813"/>
      <c r="RRC106" s="813"/>
      <c r="RRD106" s="813"/>
      <c r="RRE106" s="813"/>
      <c r="RRF106" s="813"/>
      <c r="RRG106" s="813"/>
      <c r="RRH106" s="813"/>
      <c r="RRI106" s="813"/>
      <c r="RRJ106" s="813"/>
      <c r="RRK106" s="813"/>
      <c r="RRL106" s="813"/>
      <c r="RRM106" s="813"/>
      <c r="RRN106" s="813"/>
      <c r="RRO106" s="813"/>
      <c r="RRP106" s="813"/>
      <c r="RRQ106" s="813"/>
      <c r="RRR106" s="813"/>
      <c r="RRS106" s="813"/>
      <c r="RRT106" s="813"/>
      <c r="RRU106" s="813"/>
      <c r="RRV106" s="813"/>
      <c r="RRW106" s="813"/>
      <c r="RRX106" s="813"/>
      <c r="RRY106" s="813"/>
      <c r="RRZ106" s="813"/>
      <c r="RSA106" s="813"/>
      <c r="RSB106" s="813"/>
      <c r="RSC106" s="813"/>
      <c r="RSD106" s="813"/>
      <c r="RSE106" s="813"/>
      <c r="RSF106" s="813"/>
      <c r="RSG106" s="813"/>
      <c r="RSH106" s="813"/>
      <c r="RSI106" s="813"/>
      <c r="RSJ106" s="813"/>
      <c r="RSK106" s="813"/>
      <c r="RSL106" s="813"/>
      <c r="RSM106" s="813"/>
      <c r="RSN106" s="813"/>
      <c r="RSO106" s="813"/>
      <c r="RSP106" s="813"/>
      <c r="RSQ106" s="813"/>
      <c r="RSR106" s="813"/>
      <c r="RSS106" s="813"/>
      <c r="RST106" s="813"/>
      <c r="RSU106" s="813"/>
      <c r="RSV106" s="813"/>
      <c r="RSW106" s="813"/>
      <c r="RSX106" s="813"/>
      <c r="RSY106" s="813"/>
      <c r="RSZ106" s="813"/>
      <c r="RTA106" s="813"/>
      <c r="RTB106" s="813"/>
      <c r="RTC106" s="813"/>
      <c r="RTD106" s="813"/>
      <c r="RTE106" s="813"/>
      <c r="RTF106" s="813"/>
      <c r="RTG106" s="813"/>
      <c r="RTH106" s="813"/>
      <c r="RTI106" s="813"/>
      <c r="RTJ106" s="813"/>
      <c r="RTK106" s="813"/>
      <c r="RTL106" s="813"/>
      <c r="RTM106" s="813"/>
      <c r="RTN106" s="813"/>
      <c r="RTO106" s="813"/>
      <c r="RTP106" s="813"/>
      <c r="RTQ106" s="813"/>
      <c r="RTR106" s="813"/>
      <c r="RTS106" s="813"/>
      <c r="RTT106" s="813"/>
      <c r="RTU106" s="813"/>
      <c r="RTV106" s="813"/>
      <c r="RTW106" s="813"/>
      <c r="RTX106" s="813"/>
      <c r="RTY106" s="813"/>
      <c r="RTZ106" s="813"/>
      <c r="RUA106" s="813"/>
      <c r="RUB106" s="813"/>
      <c r="RUC106" s="813"/>
      <c r="RUD106" s="813"/>
      <c r="RUE106" s="813"/>
      <c r="RUF106" s="813"/>
      <c r="RUG106" s="813"/>
      <c r="RUH106" s="813"/>
      <c r="RUI106" s="813"/>
      <c r="RUJ106" s="813"/>
      <c r="RUK106" s="813"/>
      <c r="RUL106" s="813"/>
      <c r="RUM106" s="813"/>
      <c r="RUN106" s="813"/>
      <c r="RUO106" s="813"/>
      <c r="RUP106" s="813"/>
      <c r="RUQ106" s="813"/>
      <c r="RUR106" s="813"/>
      <c r="RUS106" s="813"/>
      <c r="RUT106" s="813"/>
      <c r="RUU106" s="813"/>
      <c r="RUV106" s="813"/>
      <c r="RUW106" s="813"/>
      <c r="RUX106" s="813"/>
      <c r="RUY106" s="813"/>
      <c r="RUZ106" s="813"/>
      <c r="RVA106" s="813"/>
      <c r="RVB106" s="813"/>
      <c r="RVC106" s="813"/>
      <c r="RVD106" s="813"/>
      <c r="RVE106" s="813"/>
      <c r="RVF106" s="813"/>
      <c r="RVG106" s="813"/>
      <c r="RVH106" s="813"/>
      <c r="RVI106" s="813"/>
      <c r="RVJ106" s="813"/>
      <c r="RVK106" s="813"/>
      <c r="RVL106" s="813"/>
      <c r="RVM106" s="813"/>
      <c r="RVN106" s="813"/>
      <c r="RVO106" s="813"/>
      <c r="RVP106" s="813"/>
      <c r="RVQ106" s="813"/>
      <c r="RVR106" s="813"/>
      <c r="RVS106" s="813"/>
      <c r="RVT106" s="813"/>
      <c r="RVU106" s="813"/>
      <c r="RVV106" s="813"/>
      <c r="RVW106" s="813"/>
      <c r="RVX106" s="813"/>
      <c r="RVY106" s="813"/>
      <c r="RVZ106" s="813"/>
      <c r="RWA106" s="813"/>
      <c r="RWB106" s="813"/>
      <c r="RWC106" s="813"/>
      <c r="RWD106" s="813"/>
      <c r="RWE106" s="813"/>
      <c r="RWF106" s="813"/>
      <c r="RWG106" s="813"/>
      <c r="RWH106" s="813"/>
      <c r="RWI106" s="813"/>
      <c r="RWJ106" s="813"/>
      <c r="RWK106" s="813"/>
      <c r="RWL106" s="813"/>
      <c r="RWM106" s="813"/>
      <c r="RWN106" s="813"/>
      <c r="RWO106" s="813"/>
      <c r="RWP106" s="813"/>
      <c r="RWQ106" s="813"/>
      <c r="RWR106" s="813"/>
      <c r="RWS106" s="813"/>
      <c r="RWT106" s="813"/>
      <c r="RWU106" s="813"/>
      <c r="RWV106" s="813"/>
      <c r="RWW106" s="813"/>
      <c r="RWX106" s="813"/>
      <c r="RWY106" s="813"/>
      <c r="RWZ106" s="813"/>
      <c r="RXA106" s="813"/>
      <c r="RXB106" s="813"/>
      <c r="RXC106" s="813"/>
      <c r="RXD106" s="813"/>
      <c r="RXE106" s="813"/>
      <c r="RXF106" s="813"/>
      <c r="RXG106" s="813"/>
      <c r="RXH106" s="813"/>
      <c r="RXI106" s="813"/>
      <c r="RXJ106" s="813"/>
      <c r="RXK106" s="813"/>
      <c r="RXL106" s="813"/>
      <c r="RXM106" s="813"/>
      <c r="RXN106" s="813"/>
      <c r="RXO106" s="813"/>
      <c r="RXP106" s="813"/>
      <c r="RXQ106" s="813"/>
      <c r="RXR106" s="813"/>
      <c r="RXS106" s="813"/>
      <c r="RXT106" s="813"/>
      <c r="RXU106" s="813"/>
      <c r="RXV106" s="813"/>
      <c r="RXW106" s="813"/>
      <c r="RXX106" s="813"/>
      <c r="RXY106" s="813"/>
      <c r="RXZ106" s="813"/>
      <c r="RYA106" s="813"/>
      <c r="RYB106" s="813"/>
      <c r="RYC106" s="813"/>
      <c r="RYD106" s="813"/>
      <c r="RYE106" s="813"/>
      <c r="RYF106" s="813"/>
      <c r="RYG106" s="813"/>
      <c r="RYH106" s="813"/>
      <c r="RYI106" s="813"/>
      <c r="RYJ106" s="813"/>
      <c r="RYK106" s="813"/>
      <c r="RYL106" s="813"/>
      <c r="RYM106" s="813"/>
      <c r="RYN106" s="813"/>
      <c r="RYO106" s="813"/>
      <c r="RYP106" s="813"/>
      <c r="RYQ106" s="813"/>
      <c r="RYR106" s="813"/>
      <c r="RYS106" s="813"/>
      <c r="RYT106" s="813"/>
      <c r="RYU106" s="813"/>
      <c r="RYV106" s="813"/>
      <c r="RYW106" s="813"/>
      <c r="RYX106" s="813"/>
      <c r="RYY106" s="813"/>
      <c r="RYZ106" s="813"/>
      <c r="RZA106" s="813"/>
      <c r="RZB106" s="813"/>
      <c r="RZC106" s="813"/>
      <c r="RZD106" s="813"/>
      <c r="RZE106" s="813"/>
      <c r="RZF106" s="813"/>
      <c r="RZG106" s="813"/>
      <c r="RZH106" s="813"/>
      <c r="RZI106" s="813"/>
      <c r="RZJ106" s="813"/>
      <c r="RZK106" s="813"/>
      <c r="RZL106" s="813"/>
      <c r="RZM106" s="813"/>
      <c r="RZN106" s="813"/>
      <c r="RZO106" s="813"/>
      <c r="RZP106" s="813"/>
      <c r="RZQ106" s="813"/>
      <c r="RZR106" s="813"/>
      <c r="RZS106" s="813"/>
      <c r="RZT106" s="813"/>
      <c r="RZU106" s="813"/>
      <c r="RZV106" s="813"/>
      <c r="RZW106" s="813"/>
      <c r="RZX106" s="813"/>
      <c r="RZY106" s="813"/>
      <c r="RZZ106" s="813"/>
      <c r="SAA106" s="813"/>
      <c r="SAB106" s="813"/>
      <c r="SAC106" s="813"/>
      <c r="SAD106" s="813"/>
      <c r="SAE106" s="813"/>
      <c r="SAF106" s="813"/>
      <c r="SAG106" s="813"/>
      <c r="SAH106" s="813"/>
      <c r="SAI106" s="813"/>
      <c r="SAJ106" s="813"/>
      <c r="SAK106" s="813"/>
      <c r="SAL106" s="813"/>
      <c r="SAM106" s="813"/>
      <c r="SAN106" s="813"/>
      <c r="SAO106" s="813"/>
      <c r="SAP106" s="813"/>
      <c r="SAQ106" s="813"/>
      <c r="SAR106" s="813"/>
      <c r="SAS106" s="813"/>
      <c r="SAT106" s="813"/>
      <c r="SAU106" s="813"/>
      <c r="SAV106" s="813"/>
      <c r="SAW106" s="813"/>
      <c r="SAX106" s="813"/>
      <c r="SAY106" s="813"/>
      <c r="SAZ106" s="813"/>
      <c r="SBA106" s="813"/>
      <c r="SBB106" s="813"/>
      <c r="SBC106" s="813"/>
      <c r="SBD106" s="813"/>
      <c r="SBE106" s="813"/>
      <c r="SBF106" s="813"/>
      <c r="SBG106" s="813"/>
      <c r="SBH106" s="813"/>
      <c r="SBI106" s="813"/>
      <c r="SBJ106" s="813"/>
      <c r="SBK106" s="813"/>
      <c r="SBL106" s="813"/>
      <c r="SBM106" s="813"/>
      <c r="SBN106" s="813"/>
      <c r="SBO106" s="813"/>
      <c r="SBP106" s="813"/>
      <c r="SBQ106" s="813"/>
      <c r="SBR106" s="813"/>
      <c r="SBS106" s="813"/>
      <c r="SBT106" s="813"/>
      <c r="SBU106" s="813"/>
      <c r="SBV106" s="813"/>
      <c r="SBW106" s="813"/>
      <c r="SBX106" s="813"/>
      <c r="SBY106" s="813"/>
      <c r="SBZ106" s="813"/>
      <c r="SCA106" s="813"/>
      <c r="SCB106" s="813"/>
      <c r="SCC106" s="813"/>
      <c r="SCD106" s="813"/>
      <c r="SCE106" s="813"/>
      <c r="SCF106" s="813"/>
      <c r="SCG106" s="813"/>
      <c r="SCH106" s="813"/>
      <c r="SCI106" s="813"/>
      <c r="SCJ106" s="813"/>
      <c r="SCK106" s="813"/>
      <c r="SCL106" s="813"/>
      <c r="SCM106" s="813"/>
      <c r="SCN106" s="813"/>
      <c r="SCO106" s="813"/>
      <c r="SCP106" s="813"/>
      <c r="SCQ106" s="813"/>
      <c r="SCR106" s="813"/>
      <c r="SCS106" s="813"/>
      <c r="SCT106" s="813"/>
      <c r="SCU106" s="813"/>
      <c r="SCV106" s="813"/>
      <c r="SCW106" s="813"/>
      <c r="SCX106" s="813"/>
      <c r="SCY106" s="813"/>
      <c r="SCZ106" s="813"/>
      <c r="SDA106" s="813"/>
      <c r="SDB106" s="813"/>
      <c r="SDC106" s="813"/>
      <c r="SDD106" s="813"/>
      <c r="SDE106" s="813"/>
      <c r="SDF106" s="813"/>
      <c r="SDG106" s="813"/>
      <c r="SDH106" s="813"/>
      <c r="SDI106" s="813"/>
      <c r="SDJ106" s="813"/>
      <c r="SDK106" s="813"/>
      <c r="SDL106" s="813"/>
      <c r="SDM106" s="813"/>
      <c r="SDN106" s="813"/>
      <c r="SDO106" s="813"/>
      <c r="SDP106" s="813"/>
      <c r="SDQ106" s="813"/>
      <c r="SDR106" s="813"/>
      <c r="SDS106" s="813"/>
      <c r="SDT106" s="813"/>
      <c r="SDU106" s="813"/>
      <c r="SDV106" s="813"/>
      <c r="SDW106" s="813"/>
      <c r="SDX106" s="813"/>
      <c r="SDY106" s="813"/>
      <c r="SDZ106" s="813"/>
      <c r="SEA106" s="813"/>
      <c r="SEB106" s="813"/>
      <c r="SEC106" s="813"/>
      <c r="SED106" s="813"/>
      <c r="SEE106" s="813"/>
      <c r="SEF106" s="813"/>
      <c r="SEG106" s="813"/>
      <c r="SEH106" s="813"/>
      <c r="SEI106" s="813"/>
      <c r="SEJ106" s="813"/>
      <c r="SEK106" s="813"/>
      <c r="SEL106" s="813"/>
      <c r="SEM106" s="813"/>
      <c r="SEN106" s="813"/>
      <c r="SEO106" s="813"/>
      <c r="SEP106" s="813"/>
      <c r="SEQ106" s="813"/>
      <c r="SER106" s="813"/>
      <c r="SES106" s="813"/>
      <c r="SET106" s="813"/>
      <c r="SEU106" s="813"/>
      <c r="SEV106" s="813"/>
      <c r="SEW106" s="813"/>
      <c r="SEX106" s="813"/>
      <c r="SEY106" s="813"/>
      <c r="SEZ106" s="813"/>
      <c r="SFA106" s="813"/>
      <c r="SFB106" s="813"/>
      <c r="SFC106" s="813"/>
      <c r="SFD106" s="813"/>
      <c r="SFE106" s="813"/>
      <c r="SFF106" s="813"/>
      <c r="SFG106" s="813"/>
      <c r="SFH106" s="813"/>
      <c r="SFI106" s="813"/>
      <c r="SFJ106" s="813"/>
      <c r="SFK106" s="813"/>
      <c r="SFL106" s="813"/>
      <c r="SFM106" s="813"/>
      <c r="SFN106" s="813"/>
      <c r="SFO106" s="813"/>
      <c r="SFP106" s="813"/>
      <c r="SFQ106" s="813"/>
      <c r="SFR106" s="813"/>
      <c r="SFS106" s="813"/>
      <c r="SFT106" s="813"/>
      <c r="SFU106" s="813"/>
      <c r="SFV106" s="813"/>
      <c r="SFW106" s="813"/>
      <c r="SFX106" s="813"/>
      <c r="SFY106" s="813"/>
      <c r="SFZ106" s="813"/>
      <c r="SGA106" s="813"/>
      <c r="SGB106" s="813"/>
      <c r="SGC106" s="813"/>
      <c r="SGD106" s="813"/>
      <c r="SGE106" s="813"/>
      <c r="SGF106" s="813"/>
      <c r="SGG106" s="813"/>
      <c r="SGH106" s="813"/>
      <c r="SGI106" s="813"/>
      <c r="SGJ106" s="813"/>
      <c r="SGK106" s="813"/>
      <c r="SGL106" s="813"/>
      <c r="SGM106" s="813"/>
      <c r="SGN106" s="813"/>
      <c r="SGO106" s="813"/>
      <c r="SGP106" s="813"/>
      <c r="SGQ106" s="813"/>
      <c r="SGR106" s="813"/>
      <c r="SGS106" s="813"/>
      <c r="SGT106" s="813"/>
      <c r="SGU106" s="813"/>
      <c r="SGV106" s="813"/>
      <c r="SGW106" s="813"/>
      <c r="SGX106" s="813"/>
      <c r="SGY106" s="813"/>
      <c r="SGZ106" s="813"/>
      <c r="SHA106" s="813"/>
      <c r="SHB106" s="813"/>
      <c r="SHC106" s="813"/>
      <c r="SHD106" s="813"/>
      <c r="SHE106" s="813"/>
      <c r="SHF106" s="813"/>
      <c r="SHG106" s="813"/>
      <c r="SHH106" s="813"/>
      <c r="SHI106" s="813"/>
      <c r="SHJ106" s="813"/>
      <c r="SHK106" s="813"/>
      <c r="SHL106" s="813"/>
      <c r="SHM106" s="813"/>
      <c r="SHN106" s="813"/>
      <c r="SHO106" s="813"/>
      <c r="SHP106" s="813"/>
      <c r="SHQ106" s="813"/>
      <c r="SHR106" s="813"/>
      <c r="SHS106" s="813"/>
      <c r="SHT106" s="813"/>
      <c r="SHU106" s="813"/>
      <c r="SHV106" s="813"/>
      <c r="SHW106" s="813"/>
      <c r="SHX106" s="813"/>
      <c r="SHY106" s="813"/>
      <c r="SHZ106" s="813"/>
      <c r="SIA106" s="813"/>
      <c r="SIB106" s="813"/>
      <c r="SIC106" s="813"/>
      <c r="SID106" s="813"/>
      <c r="SIE106" s="813"/>
      <c r="SIF106" s="813"/>
      <c r="SIG106" s="813"/>
      <c r="SIH106" s="813"/>
      <c r="SII106" s="813"/>
      <c r="SIJ106" s="813"/>
      <c r="SIK106" s="813"/>
      <c r="SIL106" s="813"/>
      <c r="SIM106" s="813"/>
      <c r="SIN106" s="813"/>
      <c r="SIO106" s="813"/>
      <c r="SIP106" s="813"/>
      <c r="SIQ106" s="813"/>
      <c r="SIR106" s="813"/>
      <c r="SIS106" s="813"/>
      <c r="SIT106" s="813"/>
      <c r="SIU106" s="813"/>
      <c r="SIV106" s="813"/>
      <c r="SIW106" s="813"/>
      <c r="SIX106" s="813"/>
      <c r="SIY106" s="813"/>
      <c r="SIZ106" s="813"/>
      <c r="SJA106" s="813"/>
      <c r="SJB106" s="813"/>
      <c r="SJC106" s="813"/>
      <c r="SJD106" s="813"/>
      <c r="SJE106" s="813"/>
      <c r="SJF106" s="813"/>
      <c r="SJG106" s="813"/>
      <c r="SJH106" s="813"/>
      <c r="SJI106" s="813"/>
      <c r="SJJ106" s="813"/>
      <c r="SJK106" s="813"/>
      <c r="SJL106" s="813"/>
      <c r="SJM106" s="813"/>
      <c r="SJN106" s="813"/>
      <c r="SJO106" s="813"/>
      <c r="SJP106" s="813"/>
      <c r="SJQ106" s="813"/>
      <c r="SJR106" s="813"/>
      <c r="SJS106" s="813"/>
      <c r="SJT106" s="813"/>
      <c r="SJU106" s="813"/>
      <c r="SJV106" s="813"/>
      <c r="SJW106" s="813"/>
      <c r="SJX106" s="813"/>
      <c r="SJY106" s="813"/>
      <c r="SJZ106" s="813"/>
      <c r="SKA106" s="813"/>
      <c r="SKB106" s="813"/>
      <c r="SKC106" s="813"/>
      <c r="SKD106" s="813"/>
      <c r="SKE106" s="813"/>
      <c r="SKF106" s="813"/>
      <c r="SKG106" s="813"/>
      <c r="SKH106" s="813"/>
      <c r="SKI106" s="813"/>
      <c r="SKJ106" s="813"/>
      <c r="SKK106" s="813"/>
      <c r="SKL106" s="813"/>
      <c r="SKM106" s="813"/>
      <c r="SKN106" s="813"/>
      <c r="SKO106" s="813"/>
      <c r="SKP106" s="813"/>
      <c r="SKQ106" s="813"/>
      <c r="SKR106" s="813"/>
      <c r="SKS106" s="813"/>
      <c r="SKT106" s="813"/>
      <c r="SKU106" s="813"/>
      <c r="SKV106" s="813"/>
      <c r="SKW106" s="813"/>
      <c r="SKX106" s="813"/>
      <c r="SKY106" s="813"/>
      <c r="SKZ106" s="813"/>
      <c r="SLA106" s="813"/>
      <c r="SLB106" s="813"/>
      <c r="SLC106" s="813"/>
      <c r="SLD106" s="813"/>
      <c r="SLE106" s="813"/>
      <c r="SLF106" s="813"/>
      <c r="SLG106" s="813"/>
      <c r="SLH106" s="813"/>
      <c r="SLI106" s="813"/>
      <c r="SLJ106" s="813"/>
      <c r="SLK106" s="813"/>
      <c r="SLL106" s="813"/>
      <c r="SLM106" s="813"/>
      <c r="SLN106" s="813"/>
      <c r="SLO106" s="813"/>
      <c r="SLP106" s="813"/>
      <c r="SLQ106" s="813"/>
      <c r="SLR106" s="813"/>
      <c r="SLS106" s="813"/>
      <c r="SLT106" s="813"/>
      <c r="SLU106" s="813"/>
      <c r="SLV106" s="813"/>
      <c r="SLW106" s="813"/>
      <c r="SLX106" s="813"/>
      <c r="SLY106" s="813"/>
      <c r="SLZ106" s="813"/>
      <c r="SMA106" s="813"/>
      <c r="SMB106" s="813"/>
      <c r="SMC106" s="813"/>
      <c r="SMD106" s="813"/>
      <c r="SME106" s="813"/>
      <c r="SMF106" s="813"/>
      <c r="SMG106" s="813"/>
      <c r="SMH106" s="813"/>
      <c r="SMI106" s="813"/>
      <c r="SMJ106" s="813"/>
      <c r="SMK106" s="813"/>
      <c r="SML106" s="813"/>
      <c r="SMM106" s="813"/>
      <c r="SMN106" s="813"/>
      <c r="SMO106" s="813"/>
      <c r="SMP106" s="813"/>
      <c r="SMQ106" s="813"/>
      <c r="SMR106" s="813"/>
      <c r="SMS106" s="813"/>
      <c r="SMT106" s="813"/>
      <c r="SMU106" s="813"/>
      <c r="SMV106" s="813"/>
      <c r="SMW106" s="813"/>
      <c r="SMX106" s="813"/>
      <c r="SMY106" s="813"/>
      <c r="SMZ106" s="813"/>
      <c r="SNA106" s="813"/>
      <c r="SNB106" s="813"/>
      <c r="SNC106" s="813"/>
      <c r="SND106" s="813"/>
      <c r="SNE106" s="813"/>
      <c r="SNF106" s="813"/>
      <c r="SNG106" s="813"/>
      <c r="SNH106" s="813"/>
      <c r="SNI106" s="813"/>
      <c r="SNJ106" s="813"/>
      <c r="SNK106" s="813"/>
      <c r="SNL106" s="813"/>
      <c r="SNM106" s="813"/>
      <c r="SNN106" s="813"/>
      <c r="SNO106" s="813"/>
      <c r="SNP106" s="813"/>
      <c r="SNQ106" s="813"/>
      <c r="SNR106" s="813"/>
      <c r="SNS106" s="813"/>
      <c r="SNT106" s="813"/>
      <c r="SNU106" s="813"/>
      <c r="SNV106" s="813"/>
      <c r="SNW106" s="813"/>
      <c r="SNX106" s="813"/>
      <c r="SNY106" s="813"/>
      <c r="SNZ106" s="813"/>
      <c r="SOA106" s="813"/>
      <c r="SOB106" s="813"/>
      <c r="SOC106" s="813"/>
      <c r="SOD106" s="813"/>
      <c r="SOE106" s="813"/>
      <c r="SOF106" s="813"/>
      <c r="SOG106" s="813"/>
      <c r="SOH106" s="813"/>
      <c r="SOI106" s="813"/>
      <c r="SOJ106" s="813"/>
      <c r="SOK106" s="813"/>
      <c r="SOL106" s="813"/>
      <c r="SOM106" s="813"/>
      <c r="SON106" s="813"/>
      <c r="SOO106" s="813"/>
      <c r="SOP106" s="813"/>
      <c r="SOQ106" s="813"/>
      <c r="SOR106" s="813"/>
      <c r="SOS106" s="813"/>
      <c r="SOT106" s="813"/>
      <c r="SOU106" s="813"/>
      <c r="SOV106" s="813"/>
      <c r="SOW106" s="813"/>
      <c r="SOX106" s="813"/>
      <c r="SOY106" s="813"/>
      <c r="SOZ106" s="813"/>
      <c r="SPA106" s="813"/>
      <c r="SPB106" s="813"/>
      <c r="SPC106" s="813"/>
      <c r="SPD106" s="813"/>
      <c r="SPE106" s="813"/>
      <c r="SPF106" s="813"/>
      <c r="SPG106" s="813"/>
      <c r="SPH106" s="813"/>
      <c r="SPI106" s="813"/>
      <c r="SPJ106" s="813"/>
      <c r="SPK106" s="813"/>
      <c r="SPL106" s="813"/>
      <c r="SPM106" s="813"/>
      <c r="SPN106" s="813"/>
      <c r="SPO106" s="813"/>
      <c r="SPP106" s="813"/>
      <c r="SPQ106" s="813"/>
      <c r="SPR106" s="813"/>
      <c r="SPS106" s="813"/>
      <c r="SPT106" s="813"/>
      <c r="SPU106" s="813"/>
      <c r="SPV106" s="813"/>
      <c r="SPW106" s="813"/>
      <c r="SPX106" s="813"/>
      <c r="SPY106" s="813"/>
      <c r="SPZ106" s="813"/>
      <c r="SQA106" s="813"/>
      <c r="SQB106" s="813"/>
      <c r="SQC106" s="813"/>
      <c r="SQD106" s="813"/>
      <c r="SQE106" s="813"/>
      <c r="SQF106" s="813"/>
      <c r="SQG106" s="813"/>
      <c r="SQH106" s="813"/>
      <c r="SQI106" s="813"/>
      <c r="SQJ106" s="813"/>
      <c r="SQK106" s="813"/>
      <c r="SQL106" s="813"/>
      <c r="SQM106" s="813"/>
      <c r="SQN106" s="813"/>
      <c r="SQO106" s="813"/>
      <c r="SQP106" s="813"/>
      <c r="SQQ106" s="813"/>
      <c r="SQR106" s="813"/>
      <c r="SQS106" s="813"/>
      <c r="SQT106" s="813"/>
      <c r="SQU106" s="813"/>
      <c r="SQV106" s="813"/>
      <c r="SQW106" s="813"/>
      <c r="SQX106" s="813"/>
      <c r="SQY106" s="813"/>
      <c r="SQZ106" s="813"/>
      <c r="SRA106" s="813"/>
      <c r="SRB106" s="813"/>
      <c r="SRC106" s="813"/>
      <c r="SRD106" s="813"/>
      <c r="SRE106" s="813"/>
      <c r="SRF106" s="813"/>
      <c r="SRG106" s="813"/>
      <c r="SRH106" s="813"/>
      <c r="SRI106" s="813"/>
      <c r="SRJ106" s="813"/>
      <c r="SRK106" s="813"/>
      <c r="SRL106" s="813"/>
      <c r="SRM106" s="813"/>
      <c r="SRN106" s="813"/>
      <c r="SRO106" s="813"/>
      <c r="SRP106" s="813"/>
      <c r="SRQ106" s="813"/>
      <c r="SRR106" s="813"/>
      <c r="SRS106" s="813"/>
      <c r="SRT106" s="813"/>
      <c r="SRU106" s="813"/>
      <c r="SRV106" s="813"/>
      <c r="SRW106" s="813"/>
      <c r="SRX106" s="813"/>
      <c r="SRY106" s="813"/>
      <c r="SRZ106" s="813"/>
      <c r="SSA106" s="813"/>
      <c r="SSB106" s="813"/>
      <c r="SSC106" s="813"/>
      <c r="SSD106" s="813"/>
      <c r="SSE106" s="813"/>
      <c r="SSF106" s="813"/>
      <c r="SSG106" s="813"/>
      <c r="SSH106" s="813"/>
      <c r="SSI106" s="813"/>
      <c r="SSJ106" s="813"/>
      <c r="SSK106" s="813"/>
      <c r="SSL106" s="813"/>
      <c r="SSM106" s="813"/>
      <c r="SSN106" s="813"/>
      <c r="SSO106" s="813"/>
      <c r="SSP106" s="813"/>
      <c r="SSQ106" s="813"/>
      <c r="SSR106" s="813"/>
      <c r="SSS106" s="813"/>
      <c r="SST106" s="813"/>
      <c r="SSU106" s="813"/>
      <c r="SSV106" s="813"/>
      <c r="SSW106" s="813"/>
      <c r="SSX106" s="813"/>
      <c r="SSY106" s="813"/>
      <c r="SSZ106" s="813"/>
      <c r="STA106" s="813"/>
      <c r="STB106" s="813"/>
      <c r="STC106" s="813"/>
      <c r="STD106" s="813"/>
      <c r="STE106" s="813"/>
      <c r="STF106" s="813"/>
      <c r="STG106" s="813"/>
      <c r="STH106" s="813"/>
      <c r="STI106" s="813"/>
      <c r="STJ106" s="813"/>
      <c r="STK106" s="813"/>
      <c r="STL106" s="813"/>
      <c r="STM106" s="813"/>
      <c r="STN106" s="813"/>
      <c r="STO106" s="813"/>
      <c r="STP106" s="813"/>
      <c r="STQ106" s="813"/>
      <c r="STR106" s="813"/>
      <c r="STS106" s="813"/>
      <c r="STT106" s="813"/>
      <c r="STU106" s="813"/>
      <c r="STV106" s="813"/>
      <c r="STW106" s="813"/>
      <c r="STX106" s="813"/>
      <c r="STY106" s="813"/>
      <c r="STZ106" s="813"/>
      <c r="SUA106" s="813"/>
      <c r="SUB106" s="813"/>
      <c r="SUC106" s="813"/>
      <c r="SUD106" s="813"/>
      <c r="SUE106" s="813"/>
      <c r="SUF106" s="813"/>
      <c r="SUG106" s="813"/>
      <c r="SUH106" s="813"/>
      <c r="SUI106" s="813"/>
      <c r="SUJ106" s="813"/>
      <c r="SUK106" s="813"/>
      <c r="SUL106" s="813"/>
      <c r="SUM106" s="813"/>
      <c r="SUN106" s="813"/>
      <c r="SUO106" s="813"/>
      <c r="SUP106" s="813"/>
      <c r="SUQ106" s="813"/>
      <c r="SUR106" s="813"/>
      <c r="SUS106" s="813"/>
      <c r="SUT106" s="813"/>
      <c r="SUU106" s="813"/>
      <c r="SUV106" s="813"/>
      <c r="SUW106" s="813"/>
      <c r="SUX106" s="813"/>
      <c r="SUY106" s="813"/>
      <c r="SUZ106" s="813"/>
      <c r="SVA106" s="813"/>
      <c r="SVB106" s="813"/>
      <c r="SVC106" s="813"/>
      <c r="SVD106" s="813"/>
      <c r="SVE106" s="813"/>
      <c r="SVF106" s="813"/>
      <c r="SVG106" s="813"/>
      <c r="SVH106" s="813"/>
      <c r="SVI106" s="813"/>
      <c r="SVJ106" s="813"/>
      <c r="SVK106" s="813"/>
      <c r="SVL106" s="813"/>
      <c r="SVM106" s="813"/>
      <c r="SVN106" s="813"/>
      <c r="SVO106" s="813"/>
      <c r="SVP106" s="813"/>
      <c r="SVQ106" s="813"/>
      <c r="SVR106" s="813"/>
      <c r="SVS106" s="813"/>
      <c r="SVT106" s="813"/>
      <c r="SVU106" s="813"/>
      <c r="SVV106" s="813"/>
      <c r="SVW106" s="813"/>
      <c r="SVX106" s="813"/>
      <c r="SVY106" s="813"/>
      <c r="SVZ106" s="813"/>
      <c r="SWA106" s="813"/>
      <c r="SWB106" s="813"/>
      <c r="SWC106" s="813"/>
      <c r="SWD106" s="813"/>
      <c r="SWE106" s="813"/>
      <c r="SWF106" s="813"/>
      <c r="SWG106" s="813"/>
      <c r="SWH106" s="813"/>
      <c r="SWI106" s="813"/>
      <c r="SWJ106" s="813"/>
      <c r="SWK106" s="813"/>
      <c r="SWL106" s="813"/>
      <c r="SWM106" s="813"/>
      <c r="SWN106" s="813"/>
      <c r="SWO106" s="813"/>
      <c r="SWP106" s="813"/>
      <c r="SWQ106" s="813"/>
      <c r="SWR106" s="813"/>
      <c r="SWS106" s="813"/>
      <c r="SWT106" s="813"/>
      <c r="SWU106" s="813"/>
      <c r="SWV106" s="813"/>
      <c r="SWW106" s="813"/>
      <c r="SWX106" s="813"/>
      <c r="SWY106" s="813"/>
      <c r="SWZ106" s="813"/>
      <c r="SXA106" s="813"/>
      <c r="SXB106" s="813"/>
      <c r="SXC106" s="813"/>
      <c r="SXD106" s="813"/>
      <c r="SXE106" s="813"/>
      <c r="SXF106" s="813"/>
      <c r="SXG106" s="813"/>
      <c r="SXH106" s="813"/>
      <c r="SXI106" s="813"/>
      <c r="SXJ106" s="813"/>
      <c r="SXK106" s="813"/>
      <c r="SXL106" s="813"/>
      <c r="SXM106" s="813"/>
      <c r="SXN106" s="813"/>
      <c r="SXO106" s="813"/>
      <c r="SXP106" s="813"/>
      <c r="SXQ106" s="813"/>
      <c r="SXR106" s="813"/>
      <c r="SXS106" s="813"/>
      <c r="SXT106" s="813"/>
      <c r="SXU106" s="813"/>
      <c r="SXV106" s="813"/>
      <c r="SXW106" s="813"/>
      <c r="SXX106" s="813"/>
      <c r="SXY106" s="813"/>
      <c r="SXZ106" s="813"/>
      <c r="SYA106" s="813"/>
      <c r="SYB106" s="813"/>
      <c r="SYC106" s="813"/>
      <c r="SYD106" s="813"/>
      <c r="SYE106" s="813"/>
      <c r="SYF106" s="813"/>
      <c r="SYG106" s="813"/>
      <c r="SYH106" s="813"/>
      <c r="SYI106" s="813"/>
      <c r="SYJ106" s="813"/>
      <c r="SYK106" s="813"/>
      <c r="SYL106" s="813"/>
      <c r="SYM106" s="813"/>
      <c r="SYN106" s="813"/>
      <c r="SYO106" s="813"/>
      <c r="SYP106" s="813"/>
      <c r="SYQ106" s="813"/>
      <c r="SYR106" s="813"/>
      <c r="SYS106" s="813"/>
      <c r="SYT106" s="813"/>
      <c r="SYU106" s="813"/>
      <c r="SYV106" s="813"/>
      <c r="SYW106" s="813"/>
      <c r="SYX106" s="813"/>
      <c r="SYY106" s="813"/>
      <c r="SYZ106" s="813"/>
      <c r="SZA106" s="813"/>
      <c r="SZB106" s="813"/>
      <c r="SZC106" s="813"/>
      <c r="SZD106" s="813"/>
      <c r="SZE106" s="813"/>
      <c r="SZF106" s="813"/>
      <c r="SZG106" s="813"/>
      <c r="SZH106" s="813"/>
      <c r="SZI106" s="813"/>
      <c r="SZJ106" s="813"/>
      <c r="SZK106" s="813"/>
      <c r="SZL106" s="813"/>
      <c r="SZM106" s="813"/>
      <c r="SZN106" s="813"/>
      <c r="SZO106" s="813"/>
      <c r="SZP106" s="813"/>
      <c r="SZQ106" s="813"/>
      <c r="SZR106" s="813"/>
      <c r="SZS106" s="813"/>
      <c r="SZT106" s="813"/>
      <c r="SZU106" s="813"/>
      <c r="SZV106" s="813"/>
      <c r="SZW106" s="813"/>
      <c r="SZX106" s="813"/>
      <c r="SZY106" s="813"/>
      <c r="SZZ106" s="813"/>
      <c r="TAA106" s="813"/>
      <c r="TAB106" s="813"/>
      <c r="TAC106" s="813"/>
      <c r="TAD106" s="813"/>
      <c r="TAE106" s="813"/>
      <c r="TAF106" s="813"/>
      <c r="TAG106" s="813"/>
      <c r="TAH106" s="813"/>
      <c r="TAI106" s="813"/>
      <c r="TAJ106" s="813"/>
      <c r="TAK106" s="813"/>
      <c r="TAL106" s="813"/>
      <c r="TAM106" s="813"/>
      <c r="TAN106" s="813"/>
      <c r="TAO106" s="813"/>
      <c r="TAP106" s="813"/>
      <c r="TAQ106" s="813"/>
      <c r="TAR106" s="813"/>
      <c r="TAS106" s="813"/>
      <c r="TAT106" s="813"/>
      <c r="TAU106" s="813"/>
      <c r="TAV106" s="813"/>
      <c r="TAW106" s="813"/>
      <c r="TAX106" s="813"/>
      <c r="TAY106" s="813"/>
      <c r="TAZ106" s="813"/>
      <c r="TBA106" s="813"/>
      <c r="TBB106" s="813"/>
      <c r="TBC106" s="813"/>
      <c r="TBD106" s="813"/>
      <c r="TBE106" s="813"/>
      <c r="TBF106" s="813"/>
      <c r="TBG106" s="813"/>
      <c r="TBH106" s="813"/>
      <c r="TBI106" s="813"/>
      <c r="TBJ106" s="813"/>
      <c r="TBK106" s="813"/>
      <c r="TBL106" s="813"/>
      <c r="TBM106" s="813"/>
      <c r="TBN106" s="813"/>
      <c r="TBO106" s="813"/>
      <c r="TBP106" s="813"/>
      <c r="TBQ106" s="813"/>
      <c r="TBR106" s="813"/>
      <c r="TBS106" s="813"/>
      <c r="TBT106" s="813"/>
      <c r="TBU106" s="813"/>
      <c r="TBV106" s="813"/>
      <c r="TBW106" s="813"/>
      <c r="TBX106" s="813"/>
      <c r="TBY106" s="813"/>
      <c r="TBZ106" s="813"/>
      <c r="TCA106" s="813"/>
      <c r="TCB106" s="813"/>
      <c r="TCC106" s="813"/>
      <c r="TCD106" s="813"/>
      <c r="TCE106" s="813"/>
      <c r="TCF106" s="813"/>
      <c r="TCG106" s="813"/>
      <c r="TCH106" s="813"/>
      <c r="TCI106" s="813"/>
      <c r="TCJ106" s="813"/>
      <c r="TCK106" s="813"/>
      <c r="TCL106" s="813"/>
      <c r="TCM106" s="813"/>
      <c r="TCN106" s="813"/>
      <c r="TCO106" s="813"/>
      <c r="TCP106" s="813"/>
      <c r="TCQ106" s="813"/>
      <c r="TCR106" s="813"/>
      <c r="TCS106" s="813"/>
      <c r="TCT106" s="813"/>
      <c r="TCU106" s="813"/>
      <c r="TCV106" s="813"/>
      <c r="TCW106" s="813"/>
      <c r="TCX106" s="813"/>
      <c r="TCY106" s="813"/>
      <c r="TCZ106" s="813"/>
      <c r="TDA106" s="813"/>
      <c r="TDB106" s="813"/>
      <c r="TDC106" s="813"/>
      <c r="TDD106" s="813"/>
      <c r="TDE106" s="813"/>
      <c r="TDF106" s="813"/>
      <c r="TDG106" s="813"/>
      <c r="TDH106" s="813"/>
      <c r="TDI106" s="813"/>
      <c r="TDJ106" s="813"/>
      <c r="TDK106" s="813"/>
      <c r="TDL106" s="813"/>
      <c r="TDM106" s="813"/>
      <c r="TDN106" s="813"/>
      <c r="TDO106" s="813"/>
      <c r="TDP106" s="813"/>
      <c r="TDQ106" s="813"/>
      <c r="TDR106" s="813"/>
      <c r="TDS106" s="813"/>
      <c r="TDT106" s="813"/>
      <c r="TDU106" s="813"/>
      <c r="TDV106" s="813"/>
      <c r="TDW106" s="813"/>
      <c r="TDX106" s="813"/>
      <c r="TDY106" s="813"/>
      <c r="TDZ106" s="813"/>
      <c r="TEA106" s="813"/>
      <c r="TEB106" s="813"/>
      <c r="TEC106" s="813"/>
      <c r="TED106" s="813"/>
      <c r="TEE106" s="813"/>
      <c r="TEF106" s="813"/>
      <c r="TEG106" s="813"/>
      <c r="TEH106" s="813"/>
      <c r="TEI106" s="813"/>
      <c r="TEJ106" s="813"/>
      <c r="TEK106" s="813"/>
      <c r="TEL106" s="813"/>
      <c r="TEM106" s="813"/>
      <c r="TEN106" s="813"/>
      <c r="TEO106" s="813"/>
      <c r="TEP106" s="813"/>
      <c r="TEQ106" s="813"/>
      <c r="TER106" s="813"/>
      <c r="TES106" s="813"/>
      <c r="TET106" s="813"/>
      <c r="TEU106" s="813"/>
      <c r="TEV106" s="813"/>
      <c r="TEW106" s="813"/>
      <c r="TEX106" s="813"/>
      <c r="TEY106" s="813"/>
      <c r="TEZ106" s="813"/>
      <c r="TFA106" s="813"/>
      <c r="TFB106" s="813"/>
      <c r="TFC106" s="813"/>
      <c r="TFD106" s="813"/>
      <c r="TFE106" s="813"/>
      <c r="TFF106" s="813"/>
      <c r="TFG106" s="813"/>
      <c r="TFH106" s="813"/>
      <c r="TFI106" s="813"/>
      <c r="TFJ106" s="813"/>
      <c r="TFK106" s="813"/>
      <c r="TFL106" s="813"/>
      <c r="TFM106" s="813"/>
      <c r="TFN106" s="813"/>
      <c r="TFO106" s="813"/>
      <c r="TFP106" s="813"/>
      <c r="TFQ106" s="813"/>
      <c r="TFR106" s="813"/>
      <c r="TFS106" s="813"/>
      <c r="TFT106" s="813"/>
      <c r="TFU106" s="813"/>
      <c r="TFV106" s="813"/>
      <c r="TFW106" s="813"/>
      <c r="TFX106" s="813"/>
      <c r="TFY106" s="813"/>
      <c r="TFZ106" s="813"/>
      <c r="TGA106" s="813"/>
      <c r="TGB106" s="813"/>
      <c r="TGC106" s="813"/>
      <c r="TGD106" s="813"/>
      <c r="TGE106" s="813"/>
      <c r="TGF106" s="813"/>
      <c r="TGG106" s="813"/>
      <c r="TGH106" s="813"/>
      <c r="TGI106" s="813"/>
      <c r="TGJ106" s="813"/>
      <c r="TGK106" s="813"/>
      <c r="TGL106" s="813"/>
      <c r="TGM106" s="813"/>
      <c r="TGN106" s="813"/>
      <c r="TGO106" s="813"/>
      <c r="TGP106" s="813"/>
      <c r="TGQ106" s="813"/>
      <c r="TGR106" s="813"/>
      <c r="TGS106" s="813"/>
      <c r="TGT106" s="813"/>
      <c r="TGU106" s="813"/>
      <c r="TGV106" s="813"/>
      <c r="TGW106" s="813"/>
      <c r="TGX106" s="813"/>
      <c r="TGY106" s="813"/>
      <c r="TGZ106" s="813"/>
      <c r="THA106" s="813"/>
      <c r="THB106" s="813"/>
      <c r="THC106" s="813"/>
      <c r="THD106" s="813"/>
      <c r="THE106" s="813"/>
      <c r="THF106" s="813"/>
      <c r="THG106" s="813"/>
      <c r="THH106" s="813"/>
      <c r="THI106" s="813"/>
      <c r="THJ106" s="813"/>
      <c r="THK106" s="813"/>
      <c r="THL106" s="813"/>
      <c r="THM106" s="813"/>
      <c r="THN106" s="813"/>
      <c r="THO106" s="813"/>
      <c r="THP106" s="813"/>
      <c r="THQ106" s="813"/>
      <c r="THR106" s="813"/>
      <c r="THS106" s="813"/>
      <c r="THT106" s="813"/>
      <c r="THU106" s="813"/>
      <c r="THV106" s="813"/>
      <c r="THW106" s="813"/>
      <c r="THX106" s="813"/>
      <c r="THY106" s="813"/>
      <c r="THZ106" s="813"/>
      <c r="TIA106" s="813"/>
      <c r="TIB106" s="813"/>
      <c r="TIC106" s="813"/>
      <c r="TID106" s="813"/>
      <c r="TIE106" s="813"/>
      <c r="TIF106" s="813"/>
      <c r="TIG106" s="813"/>
      <c r="TIH106" s="813"/>
      <c r="TII106" s="813"/>
      <c r="TIJ106" s="813"/>
      <c r="TIK106" s="813"/>
      <c r="TIL106" s="813"/>
      <c r="TIM106" s="813"/>
      <c r="TIN106" s="813"/>
      <c r="TIO106" s="813"/>
      <c r="TIP106" s="813"/>
      <c r="TIQ106" s="813"/>
      <c r="TIR106" s="813"/>
      <c r="TIS106" s="813"/>
      <c r="TIT106" s="813"/>
      <c r="TIU106" s="813"/>
      <c r="TIV106" s="813"/>
      <c r="TIW106" s="813"/>
      <c r="TIX106" s="813"/>
      <c r="TIY106" s="813"/>
      <c r="TIZ106" s="813"/>
      <c r="TJA106" s="813"/>
      <c r="TJB106" s="813"/>
      <c r="TJC106" s="813"/>
      <c r="TJD106" s="813"/>
      <c r="TJE106" s="813"/>
      <c r="TJF106" s="813"/>
      <c r="TJG106" s="813"/>
      <c r="TJH106" s="813"/>
      <c r="TJI106" s="813"/>
      <c r="TJJ106" s="813"/>
      <c r="TJK106" s="813"/>
      <c r="TJL106" s="813"/>
      <c r="TJM106" s="813"/>
      <c r="TJN106" s="813"/>
      <c r="TJO106" s="813"/>
      <c r="TJP106" s="813"/>
      <c r="TJQ106" s="813"/>
      <c r="TJR106" s="813"/>
      <c r="TJS106" s="813"/>
      <c r="TJT106" s="813"/>
      <c r="TJU106" s="813"/>
      <c r="TJV106" s="813"/>
      <c r="TJW106" s="813"/>
      <c r="TJX106" s="813"/>
      <c r="TJY106" s="813"/>
      <c r="TJZ106" s="813"/>
      <c r="TKA106" s="813"/>
      <c r="TKB106" s="813"/>
      <c r="TKC106" s="813"/>
      <c r="TKD106" s="813"/>
      <c r="TKE106" s="813"/>
      <c r="TKF106" s="813"/>
      <c r="TKG106" s="813"/>
      <c r="TKH106" s="813"/>
      <c r="TKI106" s="813"/>
      <c r="TKJ106" s="813"/>
      <c r="TKK106" s="813"/>
      <c r="TKL106" s="813"/>
      <c r="TKM106" s="813"/>
      <c r="TKN106" s="813"/>
      <c r="TKO106" s="813"/>
      <c r="TKP106" s="813"/>
      <c r="TKQ106" s="813"/>
      <c r="TKR106" s="813"/>
      <c r="TKS106" s="813"/>
      <c r="TKT106" s="813"/>
      <c r="TKU106" s="813"/>
      <c r="TKV106" s="813"/>
      <c r="TKW106" s="813"/>
      <c r="TKX106" s="813"/>
      <c r="TKY106" s="813"/>
      <c r="TKZ106" s="813"/>
      <c r="TLA106" s="813"/>
      <c r="TLB106" s="813"/>
      <c r="TLC106" s="813"/>
      <c r="TLD106" s="813"/>
      <c r="TLE106" s="813"/>
      <c r="TLF106" s="813"/>
      <c r="TLG106" s="813"/>
      <c r="TLH106" s="813"/>
      <c r="TLI106" s="813"/>
      <c r="TLJ106" s="813"/>
      <c r="TLK106" s="813"/>
      <c r="TLL106" s="813"/>
      <c r="TLM106" s="813"/>
      <c r="TLN106" s="813"/>
      <c r="TLO106" s="813"/>
      <c r="TLP106" s="813"/>
      <c r="TLQ106" s="813"/>
      <c r="TLR106" s="813"/>
      <c r="TLS106" s="813"/>
      <c r="TLT106" s="813"/>
      <c r="TLU106" s="813"/>
      <c r="TLV106" s="813"/>
      <c r="TLW106" s="813"/>
      <c r="TLX106" s="813"/>
      <c r="TLY106" s="813"/>
      <c r="TLZ106" s="813"/>
      <c r="TMA106" s="813"/>
      <c r="TMB106" s="813"/>
      <c r="TMC106" s="813"/>
      <c r="TMD106" s="813"/>
      <c r="TME106" s="813"/>
      <c r="TMF106" s="813"/>
      <c r="TMG106" s="813"/>
      <c r="TMH106" s="813"/>
      <c r="TMI106" s="813"/>
      <c r="TMJ106" s="813"/>
      <c r="TMK106" s="813"/>
      <c r="TML106" s="813"/>
      <c r="TMM106" s="813"/>
      <c r="TMN106" s="813"/>
      <c r="TMO106" s="813"/>
      <c r="TMP106" s="813"/>
      <c r="TMQ106" s="813"/>
      <c r="TMR106" s="813"/>
      <c r="TMS106" s="813"/>
      <c r="TMT106" s="813"/>
      <c r="TMU106" s="813"/>
      <c r="TMV106" s="813"/>
      <c r="TMW106" s="813"/>
      <c r="TMX106" s="813"/>
      <c r="TMY106" s="813"/>
      <c r="TMZ106" s="813"/>
      <c r="TNA106" s="813"/>
      <c r="TNB106" s="813"/>
      <c r="TNC106" s="813"/>
      <c r="TND106" s="813"/>
      <c r="TNE106" s="813"/>
      <c r="TNF106" s="813"/>
      <c r="TNG106" s="813"/>
      <c r="TNH106" s="813"/>
      <c r="TNI106" s="813"/>
      <c r="TNJ106" s="813"/>
      <c r="TNK106" s="813"/>
      <c r="TNL106" s="813"/>
      <c r="TNM106" s="813"/>
      <c r="TNN106" s="813"/>
      <c r="TNO106" s="813"/>
      <c r="TNP106" s="813"/>
      <c r="TNQ106" s="813"/>
      <c r="TNR106" s="813"/>
      <c r="TNS106" s="813"/>
      <c r="TNT106" s="813"/>
      <c r="TNU106" s="813"/>
      <c r="TNV106" s="813"/>
      <c r="TNW106" s="813"/>
      <c r="TNX106" s="813"/>
      <c r="TNY106" s="813"/>
      <c r="TNZ106" s="813"/>
      <c r="TOA106" s="813"/>
      <c r="TOB106" s="813"/>
      <c r="TOC106" s="813"/>
      <c r="TOD106" s="813"/>
      <c r="TOE106" s="813"/>
      <c r="TOF106" s="813"/>
      <c r="TOG106" s="813"/>
      <c r="TOH106" s="813"/>
      <c r="TOI106" s="813"/>
      <c r="TOJ106" s="813"/>
      <c r="TOK106" s="813"/>
      <c r="TOL106" s="813"/>
      <c r="TOM106" s="813"/>
      <c r="TON106" s="813"/>
      <c r="TOO106" s="813"/>
      <c r="TOP106" s="813"/>
      <c r="TOQ106" s="813"/>
      <c r="TOR106" s="813"/>
      <c r="TOS106" s="813"/>
      <c r="TOT106" s="813"/>
      <c r="TOU106" s="813"/>
      <c r="TOV106" s="813"/>
      <c r="TOW106" s="813"/>
      <c r="TOX106" s="813"/>
      <c r="TOY106" s="813"/>
      <c r="TOZ106" s="813"/>
      <c r="TPA106" s="813"/>
      <c r="TPB106" s="813"/>
      <c r="TPC106" s="813"/>
      <c r="TPD106" s="813"/>
      <c r="TPE106" s="813"/>
      <c r="TPF106" s="813"/>
      <c r="TPG106" s="813"/>
      <c r="TPH106" s="813"/>
      <c r="TPI106" s="813"/>
      <c r="TPJ106" s="813"/>
      <c r="TPK106" s="813"/>
      <c r="TPL106" s="813"/>
      <c r="TPM106" s="813"/>
      <c r="TPN106" s="813"/>
      <c r="TPO106" s="813"/>
      <c r="TPP106" s="813"/>
      <c r="TPQ106" s="813"/>
      <c r="TPR106" s="813"/>
      <c r="TPS106" s="813"/>
      <c r="TPT106" s="813"/>
      <c r="TPU106" s="813"/>
      <c r="TPV106" s="813"/>
      <c r="TPW106" s="813"/>
      <c r="TPX106" s="813"/>
      <c r="TPY106" s="813"/>
      <c r="TPZ106" s="813"/>
      <c r="TQA106" s="813"/>
      <c r="TQB106" s="813"/>
      <c r="TQC106" s="813"/>
      <c r="TQD106" s="813"/>
      <c r="TQE106" s="813"/>
      <c r="TQF106" s="813"/>
      <c r="TQG106" s="813"/>
      <c r="TQH106" s="813"/>
      <c r="TQI106" s="813"/>
      <c r="TQJ106" s="813"/>
      <c r="TQK106" s="813"/>
      <c r="TQL106" s="813"/>
      <c r="TQM106" s="813"/>
      <c r="TQN106" s="813"/>
      <c r="TQO106" s="813"/>
      <c r="TQP106" s="813"/>
      <c r="TQQ106" s="813"/>
      <c r="TQR106" s="813"/>
      <c r="TQS106" s="813"/>
      <c r="TQT106" s="813"/>
      <c r="TQU106" s="813"/>
      <c r="TQV106" s="813"/>
      <c r="TQW106" s="813"/>
      <c r="TQX106" s="813"/>
      <c r="TQY106" s="813"/>
      <c r="TQZ106" s="813"/>
      <c r="TRA106" s="813"/>
      <c r="TRB106" s="813"/>
      <c r="TRC106" s="813"/>
      <c r="TRD106" s="813"/>
      <c r="TRE106" s="813"/>
      <c r="TRF106" s="813"/>
      <c r="TRG106" s="813"/>
      <c r="TRH106" s="813"/>
      <c r="TRI106" s="813"/>
      <c r="TRJ106" s="813"/>
      <c r="TRK106" s="813"/>
      <c r="TRL106" s="813"/>
      <c r="TRM106" s="813"/>
      <c r="TRN106" s="813"/>
      <c r="TRO106" s="813"/>
      <c r="TRP106" s="813"/>
      <c r="TRQ106" s="813"/>
      <c r="TRR106" s="813"/>
      <c r="TRS106" s="813"/>
      <c r="TRT106" s="813"/>
      <c r="TRU106" s="813"/>
      <c r="TRV106" s="813"/>
      <c r="TRW106" s="813"/>
      <c r="TRX106" s="813"/>
      <c r="TRY106" s="813"/>
      <c r="TRZ106" s="813"/>
      <c r="TSA106" s="813"/>
      <c r="TSB106" s="813"/>
      <c r="TSC106" s="813"/>
      <c r="TSD106" s="813"/>
      <c r="TSE106" s="813"/>
      <c r="TSF106" s="813"/>
      <c r="TSG106" s="813"/>
      <c r="TSH106" s="813"/>
      <c r="TSI106" s="813"/>
      <c r="TSJ106" s="813"/>
      <c r="TSK106" s="813"/>
      <c r="TSL106" s="813"/>
      <c r="TSM106" s="813"/>
      <c r="TSN106" s="813"/>
      <c r="TSO106" s="813"/>
      <c r="TSP106" s="813"/>
      <c r="TSQ106" s="813"/>
      <c r="TSR106" s="813"/>
      <c r="TSS106" s="813"/>
      <c r="TST106" s="813"/>
      <c r="TSU106" s="813"/>
      <c r="TSV106" s="813"/>
      <c r="TSW106" s="813"/>
      <c r="TSX106" s="813"/>
      <c r="TSY106" s="813"/>
      <c r="TSZ106" s="813"/>
      <c r="TTA106" s="813"/>
      <c r="TTB106" s="813"/>
      <c r="TTC106" s="813"/>
      <c r="TTD106" s="813"/>
      <c r="TTE106" s="813"/>
      <c r="TTF106" s="813"/>
      <c r="TTG106" s="813"/>
      <c r="TTH106" s="813"/>
      <c r="TTI106" s="813"/>
      <c r="TTJ106" s="813"/>
      <c r="TTK106" s="813"/>
      <c r="TTL106" s="813"/>
      <c r="TTM106" s="813"/>
      <c r="TTN106" s="813"/>
      <c r="TTO106" s="813"/>
      <c r="TTP106" s="813"/>
      <c r="TTQ106" s="813"/>
      <c r="TTR106" s="813"/>
      <c r="TTS106" s="813"/>
      <c r="TTT106" s="813"/>
      <c r="TTU106" s="813"/>
      <c r="TTV106" s="813"/>
      <c r="TTW106" s="813"/>
      <c r="TTX106" s="813"/>
      <c r="TTY106" s="813"/>
      <c r="TTZ106" s="813"/>
      <c r="TUA106" s="813"/>
      <c r="TUB106" s="813"/>
      <c r="TUC106" s="813"/>
      <c r="TUD106" s="813"/>
      <c r="TUE106" s="813"/>
      <c r="TUF106" s="813"/>
      <c r="TUG106" s="813"/>
      <c r="TUH106" s="813"/>
      <c r="TUI106" s="813"/>
      <c r="TUJ106" s="813"/>
      <c r="TUK106" s="813"/>
      <c r="TUL106" s="813"/>
      <c r="TUM106" s="813"/>
      <c r="TUN106" s="813"/>
      <c r="TUO106" s="813"/>
      <c r="TUP106" s="813"/>
      <c r="TUQ106" s="813"/>
      <c r="TUR106" s="813"/>
      <c r="TUS106" s="813"/>
      <c r="TUT106" s="813"/>
      <c r="TUU106" s="813"/>
      <c r="TUV106" s="813"/>
      <c r="TUW106" s="813"/>
      <c r="TUX106" s="813"/>
      <c r="TUY106" s="813"/>
      <c r="TUZ106" s="813"/>
      <c r="TVA106" s="813"/>
      <c r="TVB106" s="813"/>
      <c r="TVC106" s="813"/>
      <c r="TVD106" s="813"/>
      <c r="TVE106" s="813"/>
      <c r="TVF106" s="813"/>
      <c r="TVG106" s="813"/>
      <c r="TVH106" s="813"/>
      <c r="TVI106" s="813"/>
      <c r="TVJ106" s="813"/>
      <c r="TVK106" s="813"/>
      <c r="TVL106" s="813"/>
      <c r="TVM106" s="813"/>
      <c r="TVN106" s="813"/>
      <c r="TVO106" s="813"/>
      <c r="TVP106" s="813"/>
      <c r="TVQ106" s="813"/>
      <c r="TVR106" s="813"/>
      <c r="TVS106" s="813"/>
      <c r="TVT106" s="813"/>
      <c r="TVU106" s="813"/>
      <c r="TVV106" s="813"/>
      <c r="TVW106" s="813"/>
      <c r="TVX106" s="813"/>
      <c r="TVY106" s="813"/>
      <c r="TVZ106" s="813"/>
      <c r="TWA106" s="813"/>
      <c r="TWB106" s="813"/>
      <c r="TWC106" s="813"/>
      <c r="TWD106" s="813"/>
      <c r="TWE106" s="813"/>
      <c r="TWF106" s="813"/>
      <c r="TWG106" s="813"/>
      <c r="TWH106" s="813"/>
      <c r="TWI106" s="813"/>
      <c r="TWJ106" s="813"/>
      <c r="TWK106" s="813"/>
      <c r="TWL106" s="813"/>
      <c r="TWM106" s="813"/>
      <c r="TWN106" s="813"/>
      <c r="TWO106" s="813"/>
      <c r="TWP106" s="813"/>
      <c r="TWQ106" s="813"/>
      <c r="TWR106" s="813"/>
      <c r="TWS106" s="813"/>
      <c r="TWT106" s="813"/>
      <c r="TWU106" s="813"/>
      <c r="TWV106" s="813"/>
      <c r="TWW106" s="813"/>
      <c r="TWX106" s="813"/>
      <c r="TWY106" s="813"/>
      <c r="TWZ106" s="813"/>
      <c r="TXA106" s="813"/>
      <c r="TXB106" s="813"/>
      <c r="TXC106" s="813"/>
      <c r="TXD106" s="813"/>
      <c r="TXE106" s="813"/>
      <c r="TXF106" s="813"/>
      <c r="TXG106" s="813"/>
      <c r="TXH106" s="813"/>
      <c r="TXI106" s="813"/>
      <c r="TXJ106" s="813"/>
      <c r="TXK106" s="813"/>
      <c r="TXL106" s="813"/>
      <c r="TXM106" s="813"/>
      <c r="TXN106" s="813"/>
      <c r="TXO106" s="813"/>
      <c r="TXP106" s="813"/>
      <c r="TXQ106" s="813"/>
      <c r="TXR106" s="813"/>
      <c r="TXS106" s="813"/>
      <c r="TXT106" s="813"/>
      <c r="TXU106" s="813"/>
      <c r="TXV106" s="813"/>
      <c r="TXW106" s="813"/>
      <c r="TXX106" s="813"/>
      <c r="TXY106" s="813"/>
      <c r="TXZ106" s="813"/>
      <c r="TYA106" s="813"/>
      <c r="TYB106" s="813"/>
      <c r="TYC106" s="813"/>
      <c r="TYD106" s="813"/>
      <c r="TYE106" s="813"/>
      <c r="TYF106" s="813"/>
      <c r="TYG106" s="813"/>
      <c r="TYH106" s="813"/>
      <c r="TYI106" s="813"/>
      <c r="TYJ106" s="813"/>
      <c r="TYK106" s="813"/>
      <c r="TYL106" s="813"/>
      <c r="TYM106" s="813"/>
      <c r="TYN106" s="813"/>
      <c r="TYO106" s="813"/>
      <c r="TYP106" s="813"/>
      <c r="TYQ106" s="813"/>
      <c r="TYR106" s="813"/>
      <c r="TYS106" s="813"/>
      <c r="TYT106" s="813"/>
      <c r="TYU106" s="813"/>
      <c r="TYV106" s="813"/>
      <c r="TYW106" s="813"/>
      <c r="TYX106" s="813"/>
      <c r="TYY106" s="813"/>
      <c r="TYZ106" s="813"/>
      <c r="TZA106" s="813"/>
      <c r="TZB106" s="813"/>
      <c r="TZC106" s="813"/>
      <c r="TZD106" s="813"/>
      <c r="TZE106" s="813"/>
      <c r="TZF106" s="813"/>
      <c r="TZG106" s="813"/>
      <c r="TZH106" s="813"/>
      <c r="TZI106" s="813"/>
      <c r="TZJ106" s="813"/>
      <c r="TZK106" s="813"/>
      <c r="TZL106" s="813"/>
      <c r="TZM106" s="813"/>
      <c r="TZN106" s="813"/>
      <c r="TZO106" s="813"/>
      <c r="TZP106" s="813"/>
      <c r="TZQ106" s="813"/>
      <c r="TZR106" s="813"/>
      <c r="TZS106" s="813"/>
      <c r="TZT106" s="813"/>
      <c r="TZU106" s="813"/>
      <c r="TZV106" s="813"/>
      <c r="TZW106" s="813"/>
      <c r="TZX106" s="813"/>
      <c r="TZY106" s="813"/>
      <c r="TZZ106" s="813"/>
      <c r="UAA106" s="813"/>
      <c r="UAB106" s="813"/>
      <c r="UAC106" s="813"/>
      <c r="UAD106" s="813"/>
      <c r="UAE106" s="813"/>
      <c r="UAF106" s="813"/>
      <c r="UAG106" s="813"/>
      <c r="UAH106" s="813"/>
      <c r="UAI106" s="813"/>
      <c r="UAJ106" s="813"/>
      <c r="UAK106" s="813"/>
      <c r="UAL106" s="813"/>
      <c r="UAM106" s="813"/>
      <c r="UAN106" s="813"/>
      <c r="UAO106" s="813"/>
      <c r="UAP106" s="813"/>
      <c r="UAQ106" s="813"/>
      <c r="UAR106" s="813"/>
      <c r="UAS106" s="813"/>
      <c r="UAT106" s="813"/>
      <c r="UAU106" s="813"/>
      <c r="UAV106" s="813"/>
      <c r="UAW106" s="813"/>
      <c r="UAX106" s="813"/>
      <c r="UAY106" s="813"/>
      <c r="UAZ106" s="813"/>
      <c r="UBA106" s="813"/>
      <c r="UBB106" s="813"/>
      <c r="UBC106" s="813"/>
      <c r="UBD106" s="813"/>
      <c r="UBE106" s="813"/>
      <c r="UBF106" s="813"/>
      <c r="UBG106" s="813"/>
      <c r="UBH106" s="813"/>
      <c r="UBI106" s="813"/>
      <c r="UBJ106" s="813"/>
      <c r="UBK106" s="813"/>
      <c r="UBL106" s="813"/>
      <c r="UBM106" s="813"/>
      <c r="UBN106" s="813"/>
      <c r="UBO106" s="813"/>
      <c r="UBP106" s="813"/>
      <c r="UBQ106" s="813"/>
      <c r="UBR106" s="813"/>
      <c r="UBS106" s="813"/>
      <c r="UBT106" s="813"/>
      <c r="UBU106" s="813"/>
      <c r="UBV106" s="813"/>
      <c r="UBW106" s="813"/>
      <c r="UBX106" s="813"/>
      <c r="UBY106" s="813"/>
      <c r="UBZ106" s="813"/>
      <c r="UCA106" s="813"/>
      <c r="UCB106" s="813"/>
      <c r="UCC106" s="813"/>
      <c r="UCD106" s="813"/>
      <c r="UCE106" s="813"/>
      <c r="UCF106" s="813"/>
      <c r="UCG106" s="813"/>
      <c r="UCH106" s="813"/>
      <c r="UCI106" s="813"/>
      <c r="UCJ106" s="813"/>
      <c r="UCK106" s="813"/>
      <c r="UCL106" s="813"/>
      <c r="UCM106" s="813"/>
      <c r="UCN106" s="813"/>
      <c r="UCO106" s="813"/>
      <c r="UCP106" s="813"/>
      <c r="UCQ106" s="813"/>
      <c r="UCR106" s="813"/>
      <c r="UCS106" s="813"/>
      <c r="UCT106" s="813"/>
      <c r="UCU106" s="813"/>
      <c r="UCV106" s="813"/>
      <c r="UCW106" s="813"/>
      <c r="UCX106" s="813"/>
      <c r="UCY106" s="813"/>
      <c r="UCZ106" s="813"/>
      <c r="UDA106" s="813"/>
      <c r="UDB106" s="813"/>
      <c r="UDC106" s="813"/>
      <c r="UDD106" s="813"/>
      <c r="UDE106" s="813"/>
      <c r="UDF106" s="813"/>
      <c r="UDG106" s="813"/>
      <c r="UDH106" s="813"/>
      <c r="UDI106" s="813"/>
      <c r="UDJ106" s="813"/>
      <c r="UDK106" s="813"/>
      <c r="UDL106" s="813"/>
      <c r="UDM106" s="813"/>
      <c r="UDN106" s="813"/>
      <c r="UDO106" s="813"/>
      <c r="UDP106" s="813"/>
      <c r="UDQ106" s="813"/>
      <c r="UDR106" s="813"/>
      <c r="UDS106" s="813"/>
      <c r="UDT106" s="813"/>
      <c r="UDU106" s="813"/>
      <c r="UDV106" s="813"/>
      <c r="UDW106" s="813"/>
      <c r="UDX106" s="813"/>
      <c r="UDY106" s="813"/>
      <c r="UDZ106" s="813"/>
      <c r="UEA106" s="813"/>
      <c r="UEB106" s="813"/>
      <c r="UEC106" s="813"/>
      <c r="UED106" s="813"/>
      <c r="UEE106" s="813"/>
      <c r="UEF106" s="813"/>
      <c r="UEG106" s="813"/>
      <c r="UEH106" s="813"/>
      <c r="UEI106" s="813"/>
      <c r="UEJ106" s="813"/>
      <c r="UEK106" s="813"/>
      <c r="UEL106" s="813"/>
      <c r="UEM106" s="813"/>
      <c r="UEN106" s="813"/>
      <c r="UEO106" s="813"/>
      <c r="UEP106" s="813"/>
      <c r="UEQ106" s="813"/>
      <c r="UER106" s="813"/>
      <c r="UES106" s="813"/>
      <c r="UET106" s="813"/>
      <c r="UEU106" s="813"/>
      <c r="UEV106" s="813"/>
      <c r="UEW106" s="813"/>
      <c r="UEX106" s="813"/>
      <c r="UEY106" s="813"/>
      <c r="UEZ106" s="813"/>
      <c r="UFA106" s="813"/>
      <c r="UFB106" s="813"/>
      <c r="UFC106" s="813"/>
      <c r="UFD106" s="813"/>
      <c r="UFE106" s="813"/>
      <c r="UFF106" s="813"/>
      <c r="UFG106" s="813"/>
      <c r="UFH106" s="813"/>
      <c r="UFI106" s="813"/>
      <c r="UFJ106" s="813"/>
      <c r="UFK106" s="813"/>
      <c r="UFL106" s="813"/>
      <c r="UFM106" s="813"/>
      <c r="UFN106" s="813"/>
      <c r="UFO106" s="813"/>
      <c r="UFP106" s="813"/>
      <c r="UFQ106" s="813"/>
      <c r="UFR106" s="813"/>
      <c r="UFS106" s="813"/>
      <c r="UFT106" s="813"/>
      <c r="UFU106" s="813"/>
      <c r="UFV106" s="813"/>
      <c r="UFW106" s="813"/>
      <c r="UFX106" s="813"/>
      <c r="UFY106" s="813"/>
      <c r="UFZ106" s="813"/>
      <c r="UGA106" s="813"/>
      <c r="UGB106" s="813"/>
      <c r="UGC106" s="813"/>
      <c r="UGD106" s="813"/>
      <c r="UGE106" s="813"/>
      <c r="UGF106" s="813"/>
      <c r="UGG106" s="813"/>
      <c r="UGH106" s="813"/>
      <c r="UGI106" s="813"/>
      <c r="UGJ106" s="813"/>
      <c r="UGK106" s="813"/>
      <c r="UGL106" s="813"/>
      <c r="UGM106" s="813"/>
      <c r="UGN106" s="813"/>
      <c r="UGO106" s="813"/>
      <c r="UGP106" s="813"/>
      <c r="UGQ106" s="813"/>
      <c r="UGR106" s="813"/>
      <c r="UGS106" s="813"/>
      <c r="UGT106" s="813"/>
      <c r="UGU106" s="813"/>
      <c r="UGV106" s="813"/>
      <c r="UGW106" s="813"/>
      <c r="UGX106" s="813"/>
      <c r="UGY106" s="813"/>
      <c r="UGZ106" s="813"/>
      <c r="UHA106" s="813"/>
      <c r="UHB106" s="813"/>
      <c r="UHC106" s="813"/>
      <c r="UHD106" s="813"/>
      <c r="UHE106" s="813"/>
      <c r="UHF106" s="813"/>
      <c r="UHG106" s="813"/>
      <c r="UHH106" s="813"/>
      <c r="UHI106" s="813"/>
      <c r="UHJ106" s="813"/>
      <c r="UHK106" s="813"/>
      <c r="UHL106" s="813"/>
      <c r="UHM106" s="813"/>
      <c r="UHN106" s="813"/>
      <c r="UHO106" s="813"/>
      <c r="UHP106" s="813"/>
      <c r="UHQ106" s="813"/>
      <c r="UHR106" s="813"/>
      <c r="UHS106" s="813"/>
      <c r="UHT106" s="813"/>
      <c r="UHU106" s="813"/>
      <c r="UHV106" s="813"/>
      <c r="UHW106" s="813"/>
      <c r="UHX106" s="813"/>
      <c r="UHY106" s="813"/>
      <c r="UHZ106" s="813"/>
      <c r="UIA106" s="813"/>
      <c r="UIB106" s="813"/>
      <c r="UIC106" s="813"/>
      <c r="UID106" s="813"/>
      <c r="UIE106" s="813"/>
      <c r="UIF106" s="813"/>
      <c r="UIG106" s="813"/>
      <c r="UIH106" s="813"/>
      <c r="UII106" s="813"/>
      <c r="UIJ106" s="813"/>
      <c r="UIK106" s="813"/>
      <c r="UIL106" s="813"/>
      <c r="UIM106" s="813"/>
      <c r="UIN106" s="813"/>
      <c r="UIO106" s="813"/>
      <c r="UIP106" s="813"/>
      <c r="UIQ106" s="813"/>
      <c r="UIR106" s="813"/>
      <c r="UIS106" s="813"/>
      <c r="UIT106" s="813"/>
      <c r="UIU106" s="813"/>
      <c r="UIV106" s="813"/>
      <c r="UIW106" s="813"/>
      <c r="UIX106" s="813"/>
      <c r="UIY106" s="813"/>
      <c r="UIZ106" s="813"/>
      <c r="UJA106" s="813"/>
      <c r="UJB106" s="813"/>
      <c r="UJC106" s="813"/>
      <c r="UJD106" s="813"/>
      <c r="UJE106" s="813"/>
      <c r="UJF106" s="813"/>
      <c r="UJG106" s="813"/>
      <c r="UJH106" s="813"/>
      <c r="UJI106" s="813"/>
      <c r="UJJ106" s="813"/>
      <c r="UJK106" s="813"/>
      <c r="UJL106" s="813"/>
      <c r="UJM106" s="813"/>
      <c r="UJN106" s="813"/>
      <c r="UJO106" s="813"/>
      <c r="UJP106" s="813"/>
      <c r="UJQ106" s="813"/>
      <c r="UJR106" s="813"/>
      <c r="UJS106" s="813"/>
      <c r="UJT106" s="813"/>
      <c r="UJU106" s="813"/>
      <c r="UJV106" s="813"/>
      <c r="UJW106" s="813"/>
      <c r="UJX106" s="813"/>
      <c r="UJY106" s="813"/>
      <c r="UJZ106" s="813"/>
      <c r="UKA106" s="813"/>
      <c r="UKB106" s="813"/>
      <c r="UKC106" s="813"/>
      <c r="UKD106" s="813"/>
      <c r="UKE106" s="813"/>
      <c r="UKF106" s="813"/>
      <c r="UKG106" s="813"/>
      <c r="UKH106" s="813"/>
      <c r="UKI106" s="813"/>
      <c r="UKJ106" s="813"/>
      <c r="UKK106" s="813"/>
      <c r="UKL106" s="813"/>
      <c r="UKM106" s="813"/>
      <c r="UKN106" s="813"/>
      <c r="UKO106" s="813"/>
      <c r="UKP106" s="813"/>
      <c r="UKQ106" s="813"/>
      <c r="UKR106" s="813"/>
      <c r="UKS106" s="813"/>
      <c r="UKT106" s="813"/>
      <c r="UKU106" s="813"/>
      <c r="UKV106" s="813"/>
      <c r="UKW106" s="813"/>
      <c r="UKX106" s="813"/>
      <c r="UKY106" s="813"/>
      <c r="UKZ106" s="813"/>
      <c r="ULA106" s="813"/>
      <c r="ULB106" s="813"/>
      <c r="ULC106" s="813"/>
      <c r="ULD106" s="813"/>
      <c r="ULE106" s="813"/>
      <c r="ULF106" s="813"/>
      <c r="ULG106" s="813"/>
      <c r="ULH106" s="813"/>
      <c r="ULI106" s="813"/>
      <c r="ULJ106" s="813"/>
      <c r="ULK106" s="813"/>
      <c r="ULL106" s="813"/>
      <c r="ULM106" s="813"/>
      <c r="ULN106" s="813"/>
      <c r="ULO106" s="813"/>
      <c r="ULP106" s="813"/>
      <c r="ULQ106" s="813"/>
      <c r="ULR106" s="813"/>
      <c r="ULS106" s="813"/>
      <c r="ULT106" s="813"/>
      <c r="ULU106" s="813"/>
      <c r="ULV106" s="813"/>
      <c r="ULW106" s="813"/>
      <c r="ULX106" s="813"/>
      <c r="ULY106" s="813"/>
      <c r="ULZ106" s="813"/>
      <c r="UMA106" s="813"/>
      <c r="UMB106" s="813"/>
      <c r="UMC106" s="813"/>
      <c r="UMD106" s="813"/>
      <c r="UME106" s="813"/>
      <c r="UMF106" s="813"/>
      <c r="UMG106" s="813"/>
      <c r="UMH106" s="813"/>
      <c r="UMI106" s="813"/>
      <c r="UMJ106" s="813"/>
      <c r="UMK106" s="813"/>
      <c r="UML106" s="813"/>
      <c r="UMM106" s="813"/>
      <c r="UMN106" s="813"/>
      <c r="UMO106" s="813"/>
      <c r="UMP106" s="813"/>
      <c r="UMQ106" s="813"/>
      <c r="UMR106" s="813"/>
      <c r="UMS106" s="813"/>
      <c r="UMT106" s="813"/>
      <c r="UMU106" s="813"/>
      <c r="UMV106" s="813"/>
      <c r="UMW106" s="813"/>
      <c r="UMX106" s="813"/>
      <c r="UMY106" s="813"/>
      <c r="UMZ106" s="813"/>
      <c r="UNA106" s="813"/>
      <c r="UNB106" s="813"/>
      <c r="UNC106" s="813"/>
      <c r="UND106" s="813"/>
      <c r="UNE106" s="813"/>
      <c r="UNF106" s="813"/>
      <c r="UNG106" s="813"/>
      <c r="UNH106" s="813"/>
      <c r="UNI106" s="813"/>
      <c r="UNJ106" s="813"/>
      <c r="UNK106" s="813"/>
      <c r="UNL106" s="813"/>
      <c r="UNM106" s="813"/>
      <c r="UNN106" s="813"/>
      <c r="UNO106" s="813"/>
      <c r="UNP106" s="813"/>
      <c r="UNQ106" s="813"/>
      <c r="UNR106" s="813"/>
      <c r="UNS106" s="813"/>
      <c r="UNT106" s="813"/>
      <c r="UNU106" s="813"/>
      <c r="UNV106" s="813"/>
      <c r="UNW106" s="813"/>
      <c r="UNX106" s="813"/>
      <c r="UNY106" s="813"/>
      <c r="UNZ106" s="813"/>
      <c r="UOA106" s="813"/>
      <c r="UOB106" s="813"/>
      <c r="UOC106" s="813"/>
      <c r="UOD106" s="813"/>
      <c r="UOE106" s="813"/>
      <c r="UOF106" s="813"/>
      <c r="UOG106" s="813"/>
      <c r="UOH106" s="813"/>
      <c r="UOI106" s="813"/>
      <c r="UOJ106" s="813"/>
      <c r="UOK106" s="813"/>
      <c r="UOL106" s="813"/>
      <c r="UOM106" s="813"/>
      <c r="UON106" s="813"/>
      <c r="UOO106" s="813"/>
      <c r="UOP106" s="813"/>
      <c r="UOQ106" s="813"/>
      <c r="UOR106" s="813"/>
      <c r="UOS106" s="813"/>
      <c r="UOT106" s="813"/>
      <c r="UOU106" s="813"/>
      <c r="UOV106" s="813"/>
      <c r="UOW106" s="813"/>
      <c r="UOX106" s="813"/>
      <c r="UOY106" s="813"/>
      <c r="UOZ106" s="813"/>
      <c r="UPA106" s="813"/>
      <c r="UPB106" s="813"/>
      <c r="UPC106" s="813"/>
      <c r="UPD106" s="813"/>
      <c r="UPE106" s="813"/>
      <c r="UPF106" s="813"/>
      <c r="UPG106" s="813"/>
      <c r="UPH106" s="813"/>
      <c r="UPI106" s="813"/>
      <c r="UPJ106" s="813"/>
      <c r="UPK106" s="813"/>
      <c r="UPL106" s="813"/>
      <c r="UPM106" s="813"/>
      <c r="UPN106" s="813"/>
      <c r="UPO106" s="813"/>
      <c r="UPP106" s="813"/>
      <c r="UPQ106" s="813"/>
      <c r="UPR106" s="813"/>
      <c r="UPS106" s="813"/>
      <c r="UPT106" s="813"/>
      <c r="UPU106" s="813"/>
      <c r="UPV106" s="813"/>
      <c r="UPW106" s="813"/>
      <c r="UPX106" s="813"/>
      <c r="UPY106" s="813"/>
      <c r="UPZ106" s="813"/>
      <c r="UQA106" s="813"/>
      <c r="UQB106" s="813"/>
      <c r="UQC106" s="813"/>
      <c r="UQD106" s="813"/>
      <c r="UQE106" s="813"/>
      <c r="UQF106" s="813"/>
      <c r="UQG106" s="813"/>
      <c r="UQH106" s="813"/>
      <c r="UQI106" s="813"/>
      <c r="UQJ106" s="813"/>
      <c r="UQK106" s="813"/>
      <c r="UQL106" s="813"/>
      <c r="UQM106" s="813"/>
      <c r="UQN106" s="813"/>
      <c r="UQO106" s="813"/>
      <c r="UQP106" s="813"/>
      <c r="UQQ106" s="813"/>
      <c r="UQR106" s="813"/>
      <c r="UQS106" s="813"/>
      <c r="UQT106" s="813"/>
      <c r="UQU106" s="813"/>
      <c r="UQV106" s="813"/>
      <c r="UQW106" s="813"/>
      <c r="UQX106" s="813"/>
      <c r="UQY106" s="813"/>
      <c r="UQZ106" s="813"/>
      <c r="URA106" s="813"/>
      <c r="URB106" s="813"/>
      <c r="URC106" s="813"/>
      <c r="URD106" s="813"/>
      <c r="URE106" s="813"/>
      <c r="URF106" s="813"/>
      <c r="URG106" s="813"/>
      <c r="URH106" s="813"/>
      <c r="URI106" s="813"/>
      <c r="URJ106" s="813"/>
      <c r="URK106" s="813"/>
      <c r="URL106" s="813"/>
      <c r="URM106" s="813"/>
      <c r="URN106" s="813"/>
      <c r="URO106" s="813"/>
      <c r="URP106" s="813"/>
      <c r="URQ106" s="813"/>
      <c r="URR106" s="813"/>
      <c r="URS106" s="813"/>
      <c r="URT106" s="813"/>
      <c r="URU106" s="813"/>
      <c r="URV106" s="813"/>
      <c r="URW106" s="813"/>
      <c r="URX106" s="813"/>
      <c r="URY106" s="813"/>
      <c r="URZ106" s="813"/>
      <c r="USA106" s="813"/>
      <c r="USB106" s="813"/>
      <c r="USC106" s="813"/>
      <c r="USD106" s="813"/>
      <c r="USE106" s="813"/>
      <c r="USF106" s="813"/>
      <c r="USG106" s="813"/>
      <c r="USH106" s="813"/>
      <c r="USI106" s="813"/>
      <c r="USJ106" s="813"/>
      <c r="USK106" s="813"/>
      <c r="USL106" s="813"/>
      <c r="USM106" s="813"/>
      <c r="USN106" s="813"/>
      <c r="USO106" s="813"/>
      <c r="USP106" s="813"/>
      <c r="USQ106" s="813"/>
      <c r="USR106" s="813"/>
      <c r="USS106" s="813"/>
      <c r="UST106" s="813"/>
      <c r="USU106" s="813"/>
      <c r="USV106" s="813"/>
      <c r="USW106" s="813"/>
      <c r="USX106" s="813"/>
      <c r="USY106" s="813"/>
      <c r="USZ106" s="813"/>
      <c r="UTA106" s="813"/>
      <c r="UTB106" s="813"/>
      <c r="UTC106" s="813"/>
      <c r="UTD106" s="813"/>
      <c r="UTE106" s="813"/>
      <c r="UTF106" s="813"/>
      <c r="UTG106" s="813"/>
      <c r="UTH106" s="813"/>
      <c r="UTI106" s="813"/>
      <c r="UTJ106" s="813"/>
      <c r="UTK106" s="813"/>
      <c r="UTL106" s="813"/>
      <c r="UTM106" s="813"/>
      <c r="UTN106" s="813"/>
      <c r="UTO106" s="813"/>
      <c r="UTP106" s="813"/>
      <c r="UTQ106" s="813"/>
      <c r="UTR106" s="813"/>
      <c r="UTS106" s="813"/>
      <c r="UTT106" s="813"/>
      <c r="UTU106" s="813"/>
      <c r="UTV106" s="813"/>
      <c r="UTW106" s="813"/>
      <c r="UTX106" s="813"/>
      <c r="UTY106" s="813"/>
      <c r="UTZ106" s="813"/>
      <c r="UUA106" s="813"/>
      <c r="UUB106" s="813"/>
      <c r="UUC106" s="813"/>
      <c r="UUD106" s="813"/>
      <c r="UUE106" s="813"/>
      <c r="UUF106" s="813"/>
      <c r="UUG106" s="813"/>
      <c r="UUH106" s="813"/>
      <c r="UUI106" s="813"/>
      <c r="UUJ106" s="813"/>
      <c r="UUK106" s="813"/>
      <c r="UUL106" s="813"/>
      <c r="UUM106" s="813"/>
      <c r="UUN106" s="813"/>
      <c r="UUO106" s="813"/>
      <c r="UUP106" s="813"/>
      <c r="UUQ106" s="813"/>
      <c r="UUR106" s="813"/>
      <c r="UUS106" s="813"/>
      <c r="UUT106" s="813"/>
      <c r="UUU106" s="813"/>
      <c r="UUV106" s="813"/>
      <c r="UUW106" s="813"/>
      <c r="UUX106" s="813"/>
      <c r="UUY106" s="813"/>
      <c r="UUZ106" s="813"/>
      <c r="UVA106" s="813"/>
      <c r="UVB106" s="813"/>
      <c r="UVC106" s="813"/>
      <c r="UVD106" s="813"/>
      <c r="UVE106" s="813"/>
      <c r="UVF106" s="813"/>
      <c r="UVG106" s="813"/>
      <c r="UVH106" s="813"/>
      <c r="UVI106" s="813"/>
      <c r="UVJ106" s="813"/>
      <c r="UVK106" s="813"/>
      <c r="UVL106" s="813"/>
      <c r="UVM106" s="813"/>
      <c r="UVN106" s="813"/>
      <c r="UVO106" s="813"/>
      <c r="UVP106" s="813"/>
      <c r="UVQ106" s="813"/>
      <c r="UVR106" s="813"/>
      <c r="UVS106" s="813"/>
      <c r="UVT106" s="813"/>
      <c r="UVU106" s="813"/>
      <c r="UVV106" s="813"/>
      <c r="UVW106" s="813"/>
      <c r="UVX106" s="813"/>
      <c r="UVY106" s="813"/>
      <c r="UVZ106" s="813"/>
      <c r="UWA106" s="813"/>
      <c r="UWB106" s="813"/>
      <c r="UWC106" s="813"/>
      <c r="UWD106" s="813"/>
      <c r="UWE106" s="813"/>
      <c r="UWF106" s="813"/>
      <c r="UWG106" s="813"/>
      <c r="UWH106" s="813"/>
      <c r="UWI106" s="813"/>
      <c r="UWJ106" s="813"/>
      <c r="UWK106" s="813"/>
      <c r="UWL106" s="813"/>
      <c r="UWM106" s="813"/>
      <c r="UWN106" s="813"/>
      <c r="UWO106" s="813"/>
      <c r="UWP106" s="813"/>
      <c r="UWQ106" s="813"/>
      <c r="UWR106" s="813"/>
      <c r="UWS106" s="813"/>
      <c r="UWT106" s="813"/>
      <c r="UWU106" s="813"/>
      <c r="UWV106" s="813"/>
      <c r="UWW106" s="813"/>
      <c r="UWX106" s="813"/>
      <c r="UWY106" s="813"/>
      <c r="UWZ106" s="813"/>
      <c r="UXA106" s="813"/>
      <c r="UXB106" s="813"/>
      <c r="UXC106" s="813"/>
      <c r="UXD106" s="813"/>
      <c r="UXE106" s="813"/>
      <c r="UXF106" s="813"/>
      <c r="UXG106" s="813"/>
      <c r="UXH106" s="813"/>
      <c r="UXI106" s="813"/>
      <c r="UXJ106" s="813"/>
      <c r="UXK106" s="813"/>
      <c r="UXL106" s="813"/>
      <c r="UXM106" s="813"/>
      <c r="UXN106" s="813"/>
      <c r="UXO106" s="813"/>
      <c r="UXP106" s="813"/>
      <c r="UXQ106" s="813"/>
      <c r="UXR106" s="813"/>
      <c r="UXS106" s="813"/>
      <c r="UXT106" s="813"/>
      <c r="UXU106" s="813"/>
      <c r="UXV106" s="813"/>
      <c r="UXW106" s="813"/>
      <c r="UXX106" s="813"/>
      <c r="UXY106" s="813"/>
      <c r="UXZ106" s="813"/>
      <c r="UYA106" s="813"/>
      <c r="UYB106" s="813"/>
      <c r="UYC106" s="813"/>
      <c r="UYD106" s="813"/>
      <c r="UYE106" s="813"/>
      <c r="UYF106" s="813"/>
      <c r="UYG106" s="813"/>
      <c r="UYH106" s="813"/>
      <c r="UYI106" s="813"/>
      <c r="UYJ106" s="813"/>
      <c r="UYK106" s="813"/>
      <c r="UYL106" s="813"/>
      <c r="UYM106" s="813"/>
      <c r="UYN106" s="813"/>
      <c r="UYO106" s="813"/>
      <c r="UYP106" s="813"/>
      <c r="UYQ106" s="813"/>
      <c r="UYR106" s="813"/>
      <c r="UYS106" s="813"/>
      <c r="UYT106" s="813"/>
      <c r="UYU106" s="813"/>
      <c r="UYV106" s="813"/>
      <c r="UYW106" s="813"/>
      <c r="UYX106" s="813"/>
      <c r="UYY106" s="813"/>
      <c r="UYZ106" s="813"/>
      <c r="UZA106" s="813"/>
      <c r="UZB106" s="813"/>
      <c r="UZC106" s="813"/>
      <c r="UZD106" s="813"/>
      <c r="UZE106" s="813"/>
      <c r="UZF106" s="813"/>
      <c r="UZG106" s="813"/>
      <c r="UZH106" s="813"/>
      <c r="UZI106" s="813"/>
      <c r="UZJ106" s="813"/>
      <c r="UZK106" s="813"/>
      <c r="UZL106" s="813"/>
      <c r="UZM106" s="813"/>
      <c r="UZN106" s="813"/>
      <c r="UZO106" s="813"/>
      <c r="UZP106" s="813"/>
      <c r="UZQ106" s="813"/>
      <c r="UZR106" s="813"/>
      <c r="UZS106" s="813"/>
      <c r="UZT106" s="813"/>
      <c r="UZU106" s="813"/>
      <c r="UZV106" s="813"/>
      <c r="UZW106" s="813"/>
      <c r="UZX106" s="813"/>
      <c r="UZY106" s="813"/>
      <c r="UZZ106" s="813"/>
      <c r="VAA106" s="813"/>
      <c r="VAB106" s="813"/>
      <c r="VAC106" s="813"/>
      <c r="VAD106" s="813"/>
      <c r="VAE106" s="813"/>
      <c r="VAF106" s="813"/>
      <c r="VAG106" s="813"/>
      <c r="VAH106" s="813"/>
      <c r="VAI106" s="813"/>
      <c r="VAJ106" s="813"/>
      <c r="VAK106" s="813"/>
      <c r="VAL106" s="813"/>
      <c r="VAM106" s="813"/>
      <c r="VAN106" s="813"/>
      <c r="VAO106" s="813"/>
      <c r="VAP106" s="813"/>
      <c r="VAQ106" s="813"/>
      <c r="VAR106" s="813"/>
      <c r="VAS106" s="813"/>
      <c r="VAT106" s="813"/>
      <c r="VAU106" s="813"/>
      <c r="VAV106" s="813"/>
      <c r="VAW106" s="813"/>
      <c r="VAX106" s="813"/>
      <c r="VAY106" s="813"/>
      <c r="VAZ106" s="813"/>
      <c r="VBA106" s="813"/>
      <c r="VBB106" s="813"/>
      <c r="VBC106" s="813"/>
      <c r="VBD106" s="813"/>
      <c r="VBE106" s="813"/>
      <c r="VBF106" s="813"/>
      <c r="VBG106" s="813"/>
      <c r="VBH106" s="813"/>
      <c r="VBI106" s="813"/>
      <c r="VBJ106" s="813"/>
      <c r="VBK106" s="813"/>
      <c r="VBL106" s="813"/>
      <c r="VBM106" s="813"/>
      <c r="VBN106" s="813"/>
      <c r="VBO106" s="813"/>
      <c r="VBP106" s="813"/>
      <c r="VBQ106" s="813"/>
      <c r="VBR106" s="813"/>
      <c r="VBS106" s="813"/>
      <c r="VBT106" s="813"/>
      <c r="VBU106" s="813"/>
      <c r="VBV106" s="813"/>
      <c r="VBW106" s="813"/>
      <c r="VBX106" s="813"/>
      <c r="VBY106" s="813"/>
      <c r="VBZ106" s="813"/>
      <c r="VCA106" s="813"/>
      <c r="VCB106" s="813"/>
      <c r="VCC106" s="813"/>
      <c r="VCD106" s="813"/>
      <c r="VCE106" s="813"/>
      <c r="VCF106" s="813"/>
      <c r="VCG106" s="813"/>
      <c r="VCH106" s="813"/>
      <c r="VCI106" s="813"/>
      <c r="VCJ106" s="813"/>
      <c r="VCK106" s="813"/>
      <c r="VCL106" s="813"/>
      <c r="VCM106" s="813"/>
      <c r="VCN106" s="813"/>
      <c r="VCO106" s="813"/>
      <c r="VCP106" s="813"/>
      <c r="VCQ106" s="813"/>
      <c r="VCR106" s="813"/>
      <c r="VCS106" s="813"/>
      <c r="VCT106" s="813"/>
      <c r="VCU106" s="813"/>
      <c r="VCV106" s="813"/>
      <c r="VCW106" s="813"/>
      <c r="VCX106" s="813"/>
      <c r="VCY106" s="813"/>
      <c r="VCZ106" s="813"/>
      <c r="VDA106" s="813"/>
      <c r="VDB106" s="813"/>
      <c r="VDC106" s="813"/>
      <c r="VDD106" s="813"/>
      <c r="VDE106" s="813"/>
      <c r="VDF106" s="813"/>
      <c r="VDG106" s="813"/>
      <c r="VDH106" s="813"/>
      <c r="VDI106" s="813"/>
      <c r="VDJ106" s="813"/>
      <c r="VDK106" s="813"/>
      <c r="VDL106" s="813"/>
      <c r="VDM106" s="813"/>
      <c r="VDN106" s="813"/>
      <c r="VDO106" s="813"/>
      <c r="VDP106" s="813"/>
      <c r="VDQ106" s="813"/>
      <c r="VDR106" s="813"/>
      <c r="VDS106" s="813"/>
      <c r="VDT106" s="813"/>
      <c r="VDU106" s="813"/>
      <c r="VDV106" s="813"/>
      <c r="VDW106" s="813"/>
      <c r="VDX106" s="813"/>
      <c r="VDY106" s="813"/>
      <c r="VDZ106" s="813"/>
      <c r="VEA106" s="813"/>
      <c r="VEB106" s="813"/>
      <c r="VEC106" s="813"/>
      <c r="VED106" s="813"/>
      <c r="VEE106" s="813"/>
      <c r="VEF106" s="813"/>
      <c r="VEG106" s="813"/>
      <c r="VEH106" s="813"/>
      <c r="VEI106" s="813"/>
      <c r="VEJ106" s="813"/>
      <c r="VEK106" s="813"/>
      <c r="VEL106" s="813"/>
      <c r="VEM106" s="813"/>
      <c r="VEN106" s="813"/>
      <c r="VEO106" s="813"/>
      <c r="VEP106" s="813"/>
      <c r="VEQ106" s="813"/>
      <c r="VER106" s="813"/>
      <c r="VES106" s="813"/>
      <c r="VET106" s="813"/>
      <c r="VEU106" s="813"/>
      <c r="VEV106" s="813"/>
      <c r="VEW106" s="813"/>
      <c r="VEX106" s="813"/>
      <c r="VEY106" s="813"/>
      <c r="VEZ106" s="813"/>
      <c r="VFA106" s="813"/>
      <c r="VFB106" s="813"/>
      <c r="VFC106" s="813"/>
      <c r="VFD106" s="813"/>
      <c r="VFE106" s="813"/>
      <c r="VFF106" s="813"/>
      <c r="VFG106" s="813"/>
      <c r="VFH106" s="813"/>
      <c r="VFI106" s="813"/>
      <c r="VFJ106" s="813"/>
      <c r="VFK106" s="813"/>
      <c r="VFL106" s="813"/>
      <c r="VFM106" s="813"/>
      <c r="VFN106" s="813"/>
      <c r="VFO106" s="813"/>
      <c r="VFP106" s="813"/>
      <c r="VFQ106" s="813"/>
      <c r="VFR106" s="813"/>
      <c r="VFS106" s="813"/>
      <c r="VFT106" s="813"/>
      <c r="VFU106" s="813"/>
      <c r="VFV106" s="813"/>
      <c r="VFW106" s="813"/>
      <c r="VFX106" s="813"/>
      <c r="VFY106" s="813"/>
      <c r="VFZ106" s="813"/>
      <c r="VGA106" s="813"/>
      <c r="VGB106" s="813"/>
      <c r="VGC106" s="813"/>
      <c r="VGD106" s="813"/>
      <c r="VGE106" s="813"/>
      <c r="VGF106" s="813"/>
      <c r="VGG106" s="813"/>
      <c r="VGH106" s="813"/>
      <c r="VGI106" s="813"/>
      <c r="VGJ106" s="813"/>
      <c r="VGK106" s="813"/>
      <c r="VGL106" s="813"/>
      <c r="VGM106" s="813"/>
      <c r="VGN106" s="813"/>
      <c r="VGO106" s="813"/>
      <c r="VGP106" s="813"/>
      <c r="VGQ106" s="813"/>
      <c r="VGR106" s="813"/>
      <c r="VGS106" s="813"/>
      <c r="VGT106" s="813"/>
      <c r="VGU106" s="813"/>
      <c r="VGV106" s="813"/>
      <c r="VGW106" s="813"/>
      <c r="VGX106" s="813"/>
      <c r="VGY106" s="813"/>
      <c r="VGZ106" s="813"/>
      <c r="VHA106" s="813"/>
      <c r="VHB106" s="813"/>
      <c r="VHC106" s="813"/>
      <c r="VHD106" s="813"/>
      <c r="VHE106" s="813"/>
      <c r="VHF106" s="813"/>
      <c r="VHG106" s="813"/>
      <c r="VHH106" s="813"/>
      <c r="VHI106" s="813"/>
      <c r="VHJ106" s="813"/>
      <c r="VHK106" s="813"/>
      <c r="VHL106" s="813"/>
      <c r="VHM106" s="813"/>
      <c r="VHN106" s="813"/>
      <c r="VHO106" s="813"/>
      <c r="VHP106" s="813"/>
      <c r="VHQ106" s="813"/>
      <c r="VHR106" s="813"/>
      <c r="VHS106" s="813"/>
      <c r="VHT106" s="813"/>
      <c r="VHU106" s="813"/>
      <c r="VHV106" s="813"/>
      <c r="VHW106" s="813"/>
      <c r="VHX106" s="813"/>
      <c r="VHY106" s="813"/>
      <c r="VHZ106" s="813"/>
      <c r="VIA106" s="813"/>
      <c r="VIB106" s="813"/>
      <c r="VIC106" s="813"/>
      <c r="VID106" s="813"/>
      <c r="VIE106" s="813"/>
      <c r="VIF106" s="813"/>
      <c r="VIG106" s="813"/>
      <c r="VIH106" s="813"/>
      <c r="VII106" s="813"/>
      <c r="VIJ106" s="813"/>
      <c r="VIK106" s="813"/>
      <c r="VIL106" s="813"/>
      <c r="VIM106" s="813"/>
      <c r="VIN106" s="813"/>
      <c r="VIO106" s="813"/>
      <c r="VIP106" s="813"/>
      <c r="VIQ106" s="813"/>
      <c r="VIR106" s="813"/>
      <c r="VIS106" s="813"/>
      <c r="VIT106" s="813"/>
      <c r="VIU106" s="813"/>
      <c r="VIV106" s="813"/>
      <c r="VIW106" s="813"/>
      <c r="VIX106" s="813"/>
      <c r="VIY106" s="813"/>
      <c r="VIZ106" s="813"/>
      <c r="VJA106" s="813"/>
      <c r="VJB106" s="813"/>
      <c r="VJC106" s="813"/>
      <c r="VJD106" s="813"/>
      <c r="VJE106" s="813"/>
      <c r="VJF106" s="813"/>
      <c r="VJG106" s="813"/>
      <c r="VJH106" s="813"/>
      <c r="VJI106" s="813"/>
      <c r="VJJ106" s="813"/>
      <c r="VJK106" s="813"/>
      <c r="VJL106" s="813"/>
      <c r="VJM106" s="813"/>
      <c r="VJN106" s="813"/>
      <c r="VJO106" s="813"/>
      <c r="VJP106" s="813"/>
      <c r="VJQ106" s="813"/>
      <c r="VJR106" s="813"/>
      <c r="VJS106" s="813"/>
      <c r="VJT106" s="813"/>
      <c r="VJU106" s="813"/>
      <c r="VJV106" s="813"/>
      <c r="VJW106" s="813"/>
      <c r="VJX106" s="813"/>
      <c r="VJY106" s="813"/>
      <c r="VJZ106" s="813"/>
      <c r="VKA106" s="813"/>
      <c r="VKB106" s="813"/>
      <c r="VKC106" s="813"/>
      <c r="VKD106" s="813"/>
      <c r="VKE106" s="813"/>
      <c r="VKF106" s="813"/>
      <c r="VKG106" s="813"/>
      <c r="VKH106" s="813"/>
      <c r="VKI106" s="813"/>
      <c r="VKJ106" s="813"/>
      <c r="VKK106" s="813"/>
      <c r="VKL106" s="813"/>
      <c r="VKM106" s="813"/>
      <c r="VKN106" s="813"/>
      <c r="VKO106" s="813"/>
      <c r="VKP106" s="813"/>
      <c r="VKQ106" s="813"/>
      <c r="VKR106" s="813"/>
      <c r="VKS106" s="813"/>
      <c r="VKT106" s="813"/>
      <c r="VKU106" s="813"/>
      <c r="VKV106" s="813"/>
      <c r="VKW106" s="813"/>
      <c r="VKX106" s="813"/>
      <c r="VKY106" s="813"/>
      <c r="VKZ106" s="813"/>
      <c r="VLA106" s="813"/>
      <c r="VLB106" s="813"/>
      <c r="VLC106" s="813"/>
      <c r="VLD106" s="813"/>
      <c r="VLE106" s="813"/>
      <c r="VLF106" s="813"/>
      <c r="VLG106" s="813"/>
      <c r="VLH106" s="813"/>
      <c r="VLI106" s="813"/>
      <c r="VLJ106" s="813"/>
      <c r="VLK106" s="813"/>
      <c r="VLL106" s="813"/>
      <c r="VLM106" s="813"/>
      <c r="VLN106" s="813"/>
      <c r="VLO106" s="813"/>
      <c r="VLP106" s="813"/>
      <c r="VLQ106" s="813"/>
      <c r="VLR106" s="813"/>
      <c r="VLS106" s="813"/>
      <c r="VLT106" s="813"/>
      <c r="VLU106" s="813"/>
      <c r="VLV106" s="813"/>
      <c r="VLW106" s="813"/>
      <c r="VLX106" s="813"/>
      <c r="VLY106" s="813"/>
      <c r="VLZ106" s="813"/>
      <c r="VMA106" s="813"/>
      <c r="VMB106" s="813"/>
      <c r="VMC106" s="813"/>
      <c r="VMD106" s="813"/>
      <c r="VME106" s="813"/>
      <c r="VMF106" s="813"/>
      <c r="VMG106" s="813"/>
      <c r="VMH106" s="813"/>
      <c r="VMI106" s="813"/>
      <c r="VMJ106" s="813"/>
      <c r="VMK106" s="813"/>
      <c r="VML106" s="813"/>
      <c r="VMM106" s="813"/>
      <c r="VMN106" s="813"/>
      <c r="VMO106" s="813"/>
      <c r="VMP106" s="813"/>
      <c r="VMQ106" s="813"/>
      <c r="VMR106" s="813"/>
      <c r="VMS106" s="813"/>
      <c r="VMT106" s="813"/>
      <c r="VMU106" s="813"/>
      <c r="VMV106" s="813"/>
      <c r="VMW106" s="813"/>
      <c r="VMX106" s="813"/>
      <c r="VMY106" s="813"/>
      <c r="VMZ106" s="813"/>
      <c r="VNA106" s="813"/>
      <c r="VNB106" s="813"/>
      <c r="VNC106" s="813"/>
      <c r="VND106" s="813"/>
      <c r="VNE106" s="813"/>
      <c r="VNF106" s="813"/>
      <c r="VNG106" s="813"/>
      <c r="VNH106" s="813"/>
      <c r="VNI106" s="813"/>
      <c r="VNJ106" s="813"/>
      <c r="VNK106" s="813"/>
      <c r="VNL106" s="813"/>
      <c r="VNM106" s="813"/>
      <c r="VNN106" s="813"/>
      <c r="VNO106" s="813"/>
      <c r="VNP106" s="813"/>
      <c r="VNQ106" s="813"/>
      <c r="VNR106" s="813"/>
      <c r="VNS106" s="813"/>
      <c r="VNT106" s="813"/>
      <c r="VNU106" s="813"/>
      <c r="VNV106" s="813"/>
      <c r="VNW106" s="813"/>
      <c r="VNX106" s="813"/>
      <c r="VNY106" s="813"/>
      <c r="VNZ106" s="813"/>
      <c r="VOA106" s="813"/>
      <c r="VOB106" s="813"/>
      <c r="VOC106" s="813"/>
      <c r="VOD106" s="813"/>
      <c r="VOE106" s="813"/>
      <c r="VOF106" s="813"/>
      <c r="VOG106" s="813"/>
      <c r="VOH106" s="813"/>
      <c r="VOI106" s="813"/>
      <c r="VOJ106" s="813"/>
      <c r="VOK106" s="813"/>
      <c r="VOL106" s="813"/>
      <c r="VOM106" s="813"/>
      <c r="VON106" s="813"/>
      <c r="VOO106" s="813"/>
      <c r="VOP106" s="813"/>
      <c r="VOQ106" s="813"/>
      <c r="VOR106" s="813"/>
      <c r="VOS106" s="813"/>
      <c r="VOT106" s="813"/>
      <c r="VOU106" s="813"/>
      <c r="VOV106" s="813"/>
      <c r="VOW106" s="813"/>
      <c r="VOX106" s="813"/>
      <c r="VOY106" s="813"/>
      <c r="VOZ106" s="813"/>
      <c r="VPA106" s="813"/>
      <c r="VPB106" s="813"/>
      <c r="VPC106" s="813"/>
      <c r="VPD106" s="813"/>
      <c r="VPE106" s="813"/>
      <c r="VPF106" s="813"/>
      <c r="VPG106" s="813"/>
      <c r="VPH106" s="813"/>
      <c r="VPI106" s="813"/>
      <c r="VPJ106" s="813"/>
      <c r="VPK106" s="813"/>
      <c r="VPL106" s="813"/>
      <c r="VPM106" s="813"/>
      <c r="VPN106" s="813"/>
      <c r="VPO106" s="813"/>
      <c r="VPP106" s="813"/>
      <c r="VPQ106" s="813"/>
      <c r="VPR106" s="813"/>
      <c r="VPS106" s="813"/>
      <c r="VPT106" s="813"/>
      <c r="VPU106" s="813"/>
      <c r="VPV106" s="813"/>
      <c r="VPW106" s="813"/>
      <c r="VPX106" s="813"/>
      <c r="VPY106" s="813"/>
      <c r="VPZ106" s="813"/>
      <c r="VQA106" s="813"/>
      <c r="VQB106" s="813"/>
      <c r="VQC106" s="813"/>
      <c r="VQD106" s="813"/>
      <c r="VQE106" s="813"/>
      <c r="VQF106" s="813"/>
      <c r="VQG106" s="813"/>
      <c r="VQH106" s="813"/>
      <c r="VQI106" s="813"/>
      <c r="VQJ106" s="813"/>
      <c r="VQK106" s="813"/>
      <c r="VQL106" s="813"/>
      <c r="VQM106" s="813"/>
      <c r="VQN106" s="813"/>
      <c r="VQO106" s="813"/>
      <c r="VQP106" s="813"/>
      <c r="VQQ106" s="813"/>
      <c r="VQR106" s="813"/>
      <c r="VQS106" s="813"/>
      <c r="VQT106" s="813"/>
      <c r="VQU106" s="813"/>
      <c r="VQV106" s="813"/>
      <c r="VQW106" s="813"/>
      <c r="VQX106" s="813"/>
      <c r="VQY106" s="813"/>
      <c r="VQZ106" s="813"/>
      <c r="VRA106" s="813"/>
      <c r="VRB106" s="813"/>
      <c r="VRC106" s="813"/>
      <c r="VRD106" s="813"/>
      <c r="VRE106" s="813"/>
      <c r="VRF106" s="813"/>
      <c r="VRG106" s="813"/>
      <c r="VRH106" s="813"/>
      <c r="VRI106" s="813"/>
      <c r="VRJ106" s="813"/>
      <c r="VRK106" s="813"/>
      <c r="VRL106" s="813"/>
      <c r="VRM106" s="813"/>
      <c r="VRN106" s="813"/>
      <c r="VRO106" s="813"/>
      <c r="VRP106" s="813"/>
      <c r="VRQ106" s="813"/>
      <c r="VRR106" s="813"/>
      <c r="VRS106" s="813"/>
      <c r="VRT106" s="813"/>
      <c r="VRU106" s="813"/>
      <c r="VRV106" s="813"/>
      <c r="VRW106" s="813"/>
      <c r="VRX106" s="813"/>
      <c r="VRY106" s="813"/>
      <c r="VRZ106" s="813"/>
      <c r="VSA106" s="813"/>
      <c r="VSB106" s="813"/>
      <c r="VSC106" s="813"/>
      <c r="VSD106" s="813"/>
      <c r="VSE106" s="813"/>
      <c r="VSF106" s="813"/>
      <c r="VSG106" s="813"/>
      <c r="VSH106" s="813"/>
      <c r="VSI106" s="813"/>
      <c r="VSJ106" s="813"/>
      <c r="VSK106" s="813"/>
      <c r="VSL106" s="813"/>
      <c r="VSM106" s="813"/>
      <c r="VSN106" s="813"/>
      <c r="VSO106" s="813"/>
      <c r="VSP106" s="813"/>
      <c r="VSQ106" s="813"/>
      <c r="VSR106" s="813"/>
      <c r="VSS106" s="813"/>
      <c r="VST106" s="813"/>
      <c r="VSU106" s="813"/>
      <c r="VSV106" s="813"/>
      <c r="VSW106" s="813"/>
      <c r="VSX106" s="813"/>
      <c r="VSY106" s="813"/>
      <c r="VSZ106" s="813"/>
      <c r="VTA106" s="813"/>
      <c r="VTB106" s="813"/>
      <c r="VTC106" s="813"/>
      <c r="VTD106" s="813"/>
      <c r="VTE106" s="813"/>
      <c r="VTF106" s="813"/>
      <c r="VTG106" s="813"/>
      <c r="VTH106" s="813"/>
      <c r="VTI106" s="813"/>
      <c r="VTJ106" s="813"/>
      <c r="VTK106" s="813"/>
      <c r="VTL106" s="813"/>
      <c r="VTM106" s="813"/>
      <c r="VTN106" s="813"/>
      <c r="VTO106" s="813"/>
      <c r="VTP106" s="813"/>
      <c r="VTQ106" s="813"/>
      <c r="VTR106" s="813"/>
      <c r="VTS106" s="813"/>
      <c r="VTT106" s="813"/>
      <c r="VTU106" s="813"/>
      <c r="VTV106" s="813"/>
      <c r="VTW106" s="813"/>
      <c r="VTX106" s="813"/>
      <c r="VTY106" s="813"/>
      <c r="VTZ106" s="813"/>
      <c r="VUA106" s="813"/>
      <c r="VUB106" s="813"/>
      <c r="VUC106" s="813"/>
      <c r="VUD106" s="813"/>
      <c r="VUE106" s="813"/>
      <c r="VUF106" s="813"/>
      <c r="VUG106" s="813"/>
      <c r="VUH106" s="813"/>
      <c r="VUI106" s="813"/>
      <c r="VUJ106" s="813"/>
      <c r="VUK106" s="813"/>
      <c r="VUL106" s="813"/>
      <c r="VUM106" s="813"/>
      <c r="VUN106" s="813"/>
      <c r="VUO106" s="813"/>
      <c r="VUP106" s="813"/>
      <c r="VUQ106" s="813"/>
      <c r="VUR106" s="813"/>
      <c r="VUS106" s="813"/>
      <c r="VUT106" s="813"/>
      <c r="VUU106" s="813"/>
      <c r="VUV106" s="813"/>
      <c r="VUW106" s="813"/>
      <c r="VUX106" s="813"/>
      <c r="VUY106" s="813"/>
      <c r="VUZ106" s="813"/>
      <c r="VVA106" s="813"/>
      <c r="VVB106" s="813"/>
      <c r="VVC106" s="813"/>
      <c r="VVD106" s="813"/>
      <c r="VVE106" s="813"/>
      <c r="VVF106" s="813"/>
      <c r="VVG106" s="813"/>
      <c r="VVH106" s="813"/>
      <c r="VVI106" s="813"/>
      <c r="VVJ106" s="813"/>
      <c r="VVK106" s="813"/>
      <c r="VVL106" s="813"/>
      <c r="VVM106" s="813"/>
      <c r="VVN106" s="813"/>
      <c r="VVO106" s="813"/>
      <c r="VVP106" s="813"/>
      <c r="VVQ106" s="813"/>
      <c r="VVR106" s="813"/>
      <c r="VVS106" s="813"/>
      <c r="VVT106" s="813"/>
      <c r="VVU106" s="813"/>
      <c r="VVV106" s="813"/>
      <c r="VVW106" s="813"/>
      <c r="VVX106" s="813"/>
      <c r="VVY106" s="813"/>
      <c r="VVZ106" s="813"/>
      <c r="VWA106" s="813"/>
      <c r="VWB106" s="813"/>
      <c r="VWC106" s="813"/>
      <c r="VWD106" s="813"/>
      <c r="VWE106" s="813"/>
      <c r="VWF106" s="813"/>
      <c r="VWG106" s="813"/>
      <c r="VWH106" s="813"/>
      <c r="VWI106" s="813"/>
      <c r="VWJ106" s="813"/>
      <c r="VWK106" s="813"/>
      <c r="VWL106" s="813"/>
      <c r="VWM106" s="813"/>
      <c r="VWN106" s="813"/>
      <c r="VWO106" s="813"/>
      <c r="VWP106" s="813"/>
      <c r="VWQ106" s="813"/>
      <c r="VWR106" s="813"/>
      <c r="VWS106" s="813"/>
      <c r="VWT106" s="813"/>
      <c r="VWU106" s="813"/>
      <c r="VWV106" s="813"/>
      <c r="VWW106" s="813"/>
      <c r="VWX106" s="813"/>
      <c r="VWY106" s="813"/>
      <c r="VWZ106" s="813"/>
      <c r="VXA106" s="813"/>
      <c r="VXB106" s="813"/>
      <c r="VXC106" s="813"/>
      <c r="VXD106" s="813"/>
      <c r="VXE106" s="813"/>
      <c r="VXF106" s="813"/>
      <c r="VXG106" s="813"/>
      <c r="VXH106" s="813"/>
      <c r="VXI106" s="813"/>
      <c r="VXJ106" s="813"/>
      <c r="VXK106" s="813"/>
      <c r="VXL106" s="813"/>
      <c r="VXM106" s="813"/>
      <c r="VXN106" s="813"/>
      <c r="VXO106" s="813"/>
      <c r="VXP106" s="813"/>
      <c r="VXQ106" s="813"/>
      <c r="VXR106" s="813"/>
      <c r="VXS106" s="813"/>
      <c r="VXT106" s="813"/>
      <c r="VXU106" s="813"/>
      <c r="VXV106" s="813"/>
      <c r="VXW106" s="813"/>
      <c r="VXX106" s="813"/>
      <c r="VXY106" s="813"/>
      <c r="VXZ106" s="813"/>
      <c r="VYA106" s="813"/>
      <c r="VYB106" s="813"/>
      <c r="VYC106" s="813"/>
      <c r="VYD106" s="813"/>
      <c r="VYE106" s="813"/>
      <c r="VYF106" s="813"/>
      <c r="VYG106" s="813"/>
      <c r="VYH106" s="813"/>
      <c r="VYI106" s="813"/>
      <c r="VYJ106" s="813"/>
      <c r="VYK106" s="813"/>
      <c r="VYL106" s="813"/>
      <c r="VYM106" s="813"/>
      <c r="VYN106" s="813"/>
      <c r="VYO106" s="813"/>
      <c r="VYP106" s="813"/>
      <c r="VYQ106" s="813"/>
      <c r="VYR106" s="813"/>
      <c r="VYS106" s="813"/>
      <c r="VYT106" s="813"/>
      <c r="VYU106" s="813"/>
      <c r="VYV106" s="813"/>
      <c r="VYW106" s="813"/>
      <c r="VYX106" s="813"/>
      <c r="VYY106" s="813"/>
      <c r="VYZ106" s="813"/>
      <c r="VZA106" s="813"/>
      <c r="VZB106" s="813"/>
      <c r="VZC106" s="813"/>
      <c r="VZD106" s="813"/>
      <c r="VZE106" s="813"/>
      <c r="VZF106" s="813"/>
      <c r="VZG106" s="813"/>
      <c r="VZH106" s="813"/>
      <c r="VZI106" s="813"/>
      <c r="VZJ106" s="813"/>
      <c r="VZK106" s="813"/>
      <c r="VZL106" s="813"/>
      <c r="VZM106" s="813"/>
      <c r="VZN106" s="813"/>
      <c r="VZO106" s="813"/>
      <c r="VZP106" s="813"/>
      <c r="VZQ106" s="813"/>
      <c r="VZR106" s="813"/>
      <c r="VZS106" s="813"/>
      <c r="VZT106" s="813"/>
      <c r="VZU106" s="813"/>
      <c r="VZV106" s="813"/>
      <c r="VZW106" s="813"/>
      <c r="VZX106" s="813"/>
      <c r="VZY106" s="813"/>
      <c r="VZZ106" s="813"/>
      <c r="WAA106" s="813"/>
      <c r="WAB106" s="813"/>
      <c r="WAC106" s="813"/>
      <c r="WAD106" s="813"/>
      <c r="WAE106" s="813"/>
      <c r="WAF106" s="813"/>
      <c r="WAG106" s="813"/>
      <c r="WAH106" s="813"/>
      <c r="WAI106" s="813"/>
      <c r="WAJ106" s="813"/>
      <c r="WAK106" s="813"/>
      <c r="WAL106" s="813"/>
      <c r="WAM106" s="813"/>
      <c r="WAN106" s="813"/>
      <c r="WAO106" s="813"/>
      <c r="WAP106" s="813"/>
      <c r="WAQ106" s="813"/>
      <c r="WAR106" s="813"/>
      <c r="WAS106" s="813"/>
      <c r="WAT106" s="813"/>
      <c r="WAU106" s="813"/>
      <c r="WAV106" s="813"/>
      <c r="WAW106" s="813"/>
      <c r="WAX106" s="813"/>
      <c r="WAY106" s="813"/>
      <c r="WAZ106" s="813"/>
      <c r="WBA106" s="813"/>
      <c r="WBB106" s="813"/>
      <c r="WBC106" s="813"/>
      <c r="WBD106" s="813"/>
      <c r="WBE106" s="813"/>
      <c r="WBF106" s="813"/>
      <c r="WBG106" s="813"/>
      <c r="WBH106" s="813"/>
      <c r="WBI106" s="813"/>
      <c r="WBJ106" s="813"/>
      <c r="WBK106" s="813"/>
      <c r="WBL106" s="813"/>
      <c r="WBM106" s="813"/>
      <c r="WBN106" s="813"/>
      <c r="WBO106" s="813"/>
      <c r="WBP106" s="813"/>
      <c r="WBQ106" s="813"/>
      <c r="WBR106" s="813"/>
      <c r="WBS106" s="813"/>
      <c r="WBT106" s="813"/>
      <c r="WBU106" s="813"/>
      <c r="WBV106" s="813"/>
      <c r="WBW106" s="813"/>
      <c r="WBX106" s="813"/>
      <c r="WBY106" s="813"/>
      <c r="WBZ106" s="813"/>
      <c r="WCA106" s="813"/>
      <c r="WCB106" s="813"/>
      <c r="WCC106" s="813"/>
      <c r="WCD106" s="813"/>
      <c r="WCE106" s="813"/>
      <c r="WCF106" s="813"/>
      <c r="WCG106" s="813"/>
      <c r="WCH106" s="813"/>
      <c r="WCI106" s="813"/>
      <c r="WCJ106" s="813"/>
      <c r="WCK106" s="813"/>
      <c r="WCL106" s="813"/>
      <c r="WCM106" s="813"/>
      <c r="WCN106" s="813"/>
      <c r="WCO106" s="813"/>
      <c r="WCP106" s="813"/>
      <c r="WCQ106" s="813"/>
      <c r="WCR106" s="813"/>
      <c r="WCS106" s="813"/>
      <c r="WCT106" s="813"/>
      <c r="WCU106" s="813"/>
      <c r="WCV106" s="813"/>
      <c r="WCW106" s="813"/>
      <c r="WCX106" s="813"/>
      <c r="WCY106" s="813"/>
      <c r="WCZ106" s="813"/>
      <c r="WDA106" s="813"/>
      <c r="WDB106" s="813"/>
      <c r="WDC106" s="813"/>
      <c r="WDD106" s="813"/>
      <c r="WDE106" s="813"/>
      <c r="WDF106" s="813"/>
      <c r="WDG106" s="813"/>
      <c r="WDH106" s="813"/>
      <c r="WDI106" s="813"/>
      <c r="WDJ106" s="813"/>
      <c r="WDK106" s="813"/>
      <c r="WDL106" s="813"/>
      <c r="WDM106" s="813"/>
      <c r="WDN106" s="813"/>
      <c r="WDO106" s="813"/>
      <c r="WDP106" s="813"/>
      <c r="WDQ106" s="813"/>
      <c r="WDR106" s="813"/>
      <c r="WDS106" s="813"/>
      <c r="WDT106" s="813"/>
      <c r="WDU106" s="813"/>
      <c r="WDV106" s="813"/>
      <c r="WDW106" s="813"/>
      <c r="WDX106" s="813"/>
      <c r="WDY106" s="813"/>
      <c r="WDZ106" s="813"/>
      <c r="WEA106" s="813"/>
      <c r="WEB106" s="813"/>
      <c r="WEC106" s="813"/>
      <c r="WED106" s="813"/>
      <c r="WEE106" s="813"/>
      <c r="WEF106" s="813"/>
      <c r="WEG106" s="813"/>
      <c r="WEH106" s="813"/>
      <c r="WEI106" s="813"/>
      <c r="WEJ106" s="813"/>
      <c r="WEK106" s="813"/>
      <c r="WEL106" s="813"/>
      <c r="WEM106" s="813"/>
      <c r="WEN106" s="813"/>
      <c r="WEO106" s="813"/>
      <c r="WEP106" s="813"/>
      <c r="WEQ106" s="813"/>
      <c r="WER106" s="813"/>
      <c r="WES106" s="813"/>
      <c r="WET106" s="813"/>
      <c r="WEU106" s="813"/>
      <c r="WEV106" s="813"/>
      <c r="WEW106" s="813"/>
      <c r="WEX106" s="813"/>
      <c r="WEY106" s="813"/>
      <c r="WEZ106" s="813"/>
      <c r="WFA106" s="813"/>
      <c r="WFB106" s="813"/>
      <c r="WFC106" s="813"/>
      <c r="WFD106" s="813"/>
      <c r="WFE106" s="813"/>
      <c r="WFF106" s="813"/>
      <c r="WFG106" s="813"/>
      <c r="WFH106" s="813"/>
      <c r="WFI106" s="813"/>
      <c r="WFJ106" s="813"/>
      <c r="WFK106" s="813"/>
      <c r="WFL106" s="813"/>
      <c r="WFM106" s="813"/>
      <c r="WFN106" s="813"/>
      <c r="WFO106" s="813"/>
      <c r="WFP106" s="813"/>
      <c r="WFQ106" s="813"/>
      <c r="WFR106" s="813"/>
      <c r="WFS106" s="813"/>
      <c r="WFT106" s="813"/>
      <c r="WFU106" s="813"/>
      <c r="WFV106" s="813"/>
      <c r="WFW106" s="813"/>
      <c r="WFX106" s="813"/>
      <c r="WFY106" s="813"/>
      <c r="WFZ106" s="813"/>
      <c r="WGA106" s="813"/>
      <c r="WGB106" s="813"/>
      <c r="WGC106" s="813"/>
      <c r="WGD106" s="813"/>
      <c r="WGE106" s="813"/>
      <c r="WGF106" s="813"/>
      <c r="WGG106" s="813"/>
      <c r="WGH106" s="813"/>
      <c r="WGI106" s="813"/>
      <c r="WGJ106" s="813"/>
      <c r="WGK106" s="813"/>
      <c r="WGL106" s="813"/>
      <c r="WGM106" s="813"/>
      <c r="WGN106" s="813"/>
      <c r="WGO106" s="813"/>
      <c r="WGP106" s="813"/>
      <c r="WGQ106" s="813"/>
      <c r="WGR106" s="813"/>
      <c r="WGS106" s="813"/>
      <c r="WGT106" s="813"/>
      <c r="WGU106" s="813"/>
      <c r="WGV106" s="813"/>
      <c r="WGW106" s="813"/>
      <c r="WGX106" s="813"/>
      <c r="WGY106" s="813"/>
      <c r="WGZ106" s="813"/>
      <c r="WHA106" s="813"/>
      <c r="WHB106" s="813"/>
      <c r="WHC106" s="813"/>
      <c r="WHD106" s="813"/>
      <c r="WHE106" s="813"/>
      <c r="WHF106" s="813"/>
      <c r="WHG106" s="813"/>
      <c r="WHH106" s="813"/>
      <c r="WHI106" s="813"/>
      <c r="WHJ106" s="813"/>
      <c r="WHK106" s="813"/>
      <c r="WHL106" s="813"/>
      <c r="WHM106" s="813"/>
      <c r="WHN106" s="813"/>
      <c r="WHO106" s="813"/>
      <c r="WHP106" s="813"/>
      <c r="WHQ106" s="813"/>
      <c r="WHR106" s="813"/>
      <c r="WHS106" s="813"/>
      <c r="WHT106" s="813"/>
      <c r="WHU106" s="813"/>
      <c r="WHV106" s="813"/>
      <c r="WHW106" s="813"/>
      <c r="WHX106" s="813"/>
      <c r="WHY106" s="813"/>
      <c r="WHZ106" s="813"/>
      <c r="WIA106" s="813"/>
      <c r="WIB106" s="813"/>
      <c r="WIC106" s="813"/>
      <c r="WID106" s="813"/>
      <c r="WIE106" s="813"/>
      <c r="WIF106" s="813"/>
      <c r="WIG106" s="813"/>
      <c r="WIH106" s="813"/>
      <c r="WII106" s="813"/>
      <c r="WIJ106" s="813"/>
      <c r="WIK106" s="813"/>
      <c r="WIL106" s="813"/>
      <c r="WIM106" s="813"/>
      <c r="WIN106" s="813"/>
      <c r="WIO106" s="813"/>
      <c r="WIP106" s="813"/>
      <c r="WIQ106" s="813"/>
      <c r="WIR106" s="813"/>
      <c r="WIS106" s="813"/>
      <c r="WIT106" s="813"/>
      <c r="WIU106" s="813"/>
      <c r="WIV106" s="813"/>
      <c r="WIW106" s="813"/>
      <c r="WIX106" s="813"/>
      <c r="WIY106" s="813"/>
      <c r="WIZ106" s="813"/>
      <c r="WJA106" s="813"/>
      <c r="WJB106" s="813"/>
      <c r="WJC106" s="813"/>
      <c r="WJD106" s="813"/>
      <c r="WJE106" s="813"/>
      <c r="WJF106" s="813"/>
      <c r="WJG106" s="813"/>
      <c r="WJH106" s="813"/>
      <c r="WJI106" s="813"/>
      <c r="WJJ106" s="813"/>
      <c r="WJK106" s="813"/>
      <c r="WJL106" s="813"/>
      <c r="WJM106" s="813"/>
      <c r="WJN106" s="813"/>
      <c r="WJO106" s="813"/>
      <c r="WJP106" s="813"/>
      <c r="WJQ106" s="813"/>
      <c r="WJR106" s="813"/>
      <c r="WJS106" s="813"/>
      <c r="WJT106" s="813"/>
      <c r="WJU106" s="813"/>
      <c r="WJV106" s="813"/>
      <c r="WJW106" s="813"/>
      <c r="WJX106" s="813"/>
      <c r="WJY106" s="813"/>
      <c r="WJZ106" s="813"/>
      <c r="WKA106" s="813"/>
      <c r="WKB106" s="813"/>
      <c r="WKC106" s="813"/>
      <c r="WKD106" s="813"/>
      <c r="WKE106" s="813"/>
      <c r="WKF106" s="813"/>
      <c r="WKG106" s="813"/>
      <c r="WKH106" s="813"/>
      <c r="WKI106" s="813"/>
      <c r="WKJ106" s="813"/>
      <c r="WKK106" s="813"/>
      <c r="WKL106" s="813"/>
      <c r="WKM106" s="813"/>
      <c r="WKN106" s="813"/>
      <c r="WKO106" s="813"/>
      <c r="WKP106" s="813"/>
      <c r="WKQ106" s="813"/>
      <c r="WKR106" s="813"/>
      <c r="WKS106" s="813"/>
      <c r="WKT106" s="813"/>
      <c r="WKU106" s="813"/>
      <c r="WKV106" s="813"/>
      <c r="WKW106" s="813"/>
      <c r="WKX106" s="813"/>
      <c r="WKY106" s="813"/>
      <c r="WKZ106" s="813"/>
      <c r="WLA106" s="813"/>
      <c r="WLB106" s="813"/>
      <c r="WLC106" s="813"/>
      <c r="WLD106" s="813"/>
      <c r="WLE106" s="813"/>
      <c r="WLF106" s="813"/>
      <c r="WLG106" s="813"/>
      <c r="WLH106" s="813"/>
      <c r="WLI106" s="813"/>
      <c r="WLJ106" s="813"/>
      <c r="WLK106" s="813"/>
      <c r="WLL106" s="813"/>
      <c r="WLM106" s="813"/>
      <c r="WLN106" s="813"/>
      <c r="WLO106" s="813"/>
      <c r="WLP106" s="813"/>
      <c r="WLQ106" s="813"/>
      <c r="WLR106" s="813"/>
      <c r="WLS106" s="813"/>
      <c r="WLT106" s="813"/>
      <c r="WLU106" s="813"/>
      <c r="WLV106" s="813"/>
      <c r="WLW106" s="813"/>
      <c r="WLX106" s="813"/>
      <c r="WLY106" s="813"/>
      <c r="WLZ106" s="813"/>
      <c r="WMA106" s="813"/>
      <c r="WMB106" s="813"/>
      <c r="WMC106" s="813"/>
      <c r="WMD106" s="813"/>
      <c r="WME106" s="813"/>
      <c r="WMF106" s="813"/>
      <c r="WMG106" s="813"/>
      <c r="WMH106" s="813"/>
      <c r="WMI106" s="813"/>
      <c r="WMJ106" s="813"/>
      <c r="WMK106" s="813"/>
      <c r="WML106" s="813"/>
      <c r="WMM106" s="813"/>
      <c r="WMN106" s="813"/>
      <c r="WMO106" s="813"/>
      <c r="WMP106" s="813"/>
      <c r="WMQ106" s="813"/>
      <c r="WMR106" s="813"/>
      <c r="WMS106" s="813"/>
      <c r="WMT106" s="813"/>
      <c r="WMU106" s="813"/>
      <c r="WMV106" s="813"/>
      <c r="WMW106" s="813"/>
      <c r="WMX106" s="813"/>
      <c r="WMY106" s="813"/>
      <c r="WMZ106" s="813"/>
      <c r="WNA106" s="813"/>
      <c r="WNB106" s="813"/>
      <c r="WNC106" s="813"/>
      <c r="WND106" s="813"/>
      <c r="WNE106" s="813"/>
      <c r="WNF106" s="813"/>
      <c r="WNG106" s="813"/>
      <c r="WNH106" s="813"/>
      <c r="WNI106" s="813"/>
      <c r="WNJ106" s="813"/>
      <c r="WNK106" s="813"/>
      <c r="WNL106" s="813"/>
      <c r="WNM106" s="813"/>
      <c r="WNN106" s="813"/>
      <c r="WNO106" s="813"/>
      <c r="WNP106" s="813"/>
      <c r="WNQ106" s="813"/>
      <c r="WNR106" s="813"/>
      <c r="WNS106" s="813"/>
      <c r="WNT106" s="813"/>
      <c r="WNU106" s="813"/>
      <c r="WNV106" s="813"/>
      <c r="WNW106" s="813"/>
      <c r="WNX106" s="813"/>
      <c r="WNY106" s="813"/>
      <c r="WNZ106" s="813"/>
      <c r="WOA106" s="813"/>
      <c r="WOB106" s="813"/>
      <c r="WOC106" s="813"/>
      <c r="WOD106" s="813"/>
      <c r="WOE106" s="813"/>
      <c r="WOF106" s="813"/>
      <c r="WOG106" s="813"/>
      <c r="WOH106" s="813"/>
      <c r="WOI106" s="813"/>
      <c r="WOJ106" s="813"/>
      <c r="WOK106" s="813"/>
      <c r="WOL106" s="813"/>
      <c r="WOM106" s="813"/>
      <c r="WON106" s="813"/>
      <c r="WOO106" s="813"/>
      <c r="WOP106" s="813"/>
      <c r="WOQ106" s="813"/>
      <c r="WOR106" s="813"/>
      <c r="WOS106" s="813"/>
      <c r="WOT106" s="813"/>
      <c r="WOU106" s="813"/>
      <c r="WOV106" s="813"/>
      <c r="WOW106" s="813"/>
      <c r="WOX106" s="813"/>
      <c r="WOY106" s="813"/>
      <c r="WOZ106" s="813"/>
      <c r="WPA106" s="813"/>
      <c r="WPB106" s="813"/>
      <c r="WPC106" s="813"/>
      <c r="WPD106" s="813"/>
      <c r="WPE106" s="813"/>
      <c r="WPF106" s="813"/>
      <c r="WPG106" s="813"/>
      <c r="WPH106" s="813"/>
      <c r="WPI106" s="813"/>
      <c r="WPJ106" s="813"/>
      <c r="WPK106" s="813"/>
      <c r="WPL106" s="813"/>
      <c r="WPM106" s="813"/>
      <c r="WPN106" s="813"/>
      <c r="WPO106" s="813"/>
      <c r="WPP106" s="813"/>
      <c r="WPQ106" s="813"/>
      <c r="WPR106" s="813"/>
      <c r="WPS106" s="813"/>
      <c r="WPT106" s="813"/>
      <c r="WPU106" s="813"/>
      <c r="WPV106" s="813"/>
      <c r="WPW106" s="813"/>
      <c r="WPX106" s="813"/>
      <c r="WPY106" s="813"/>
      <c r="WPZ106" s="813"/>
      <c r="WQA106" s="813"/>
      <c r="WQB106" s="813"/>
      <c r="WQC106" s="813"/>
      <c r="WQD106" s="813"/>
      <c r="WQE106" s="813"/>
      <c r="WQF106" s="813"/>
      <c r="WQG106" s="813"/>
      <c r="WQH106" s="813"/>
      <c r="WQI106" s="813"/>
      <c r="WQJ106" s="813"/>
      <c r="WQK106" s="813"/>
      <c r="WQL106" s="813"/>
      <c r="WQM106" s="813"/>
      <c r="WQN106" s="813"/>
      <c r="WQO106" s="813"/>
      <c r="WQP106" s="813"/>
      <c r="WQQ106" s="813"/>
      <c r="WQR106" s="813"/>
      <c r="WQS106" s="813"/>
      <c r="WQT106" s="813"/>
      <c r="WQU106" s="813"/>
      <c r="WQV106" s="813"/>
      <c r="WQW106" s="813"/>
      <c r="WQX106" s="813"/>
      <c r="WQY106" s="813"/>
      <c r="WQZ106" s="813"/>
      <c r="WRA106" s="813"/>
      <c r="WRB106" s="813"/>
      <c r="WRC106" s="813"/>
      <c r="WRD106" s="813"/>
      <c r="WRE106" s="813"/>
      <c r="WRF106" s="813"/>
      <c r="WRG106" s="813"/>
      <c r="WRH106" s="813"/>
      <c r="WRI106" s="813"/>
      <c r="WRJ106" s="813"/>
      <c r="WRK106" s="813"/>
      <c r="WRL106" s="813"/>
      <c r="WRM106" s="813"/>
      <c r="WRN106" s="813"/>
      <c r="WRO106" s="813"/>
      <c r="WRP106" s="813"/>
      <c r="WRQ106" s="813"/>
      <c r="WRR106" s="813"/>
      <c r="WRS106" s="813"/>
      <c r="WRT106" s="813"/>
      <c r="WRU106" s="813"/>
      <c r="WRV106" s="813"/>
      <c r="WRW106" s="813"/>
      <c r="WRX106" s="813"/>
      <c r="WRY106" s="813"/>
      <c r="WRZ106" s="813"/>
      <c r="WSA106" s="813"/>
      <c r="WSB106" s="813"/>
      <c r="WSC106" s="813"/>
      <c r="WSD106" s="813"/>
      <c r="WSE106" s="813"/>
      <c r="WSF106" s="813"/>
      <c r="WSG106" s="813"/>
      <c r="WSH106" s="813"/>
      <c r="WSI106" s="813"/>
      <c r="WSJ106" s="813"/>
      <c r="WSK106" s="813"/>
      <c r="WSL106" s="813"/>
      <c r="WSM106" s="813"/>
      <c r="WSN106" s="813"/>
      <c r="WSO106" s="813"/>
      <c r="WSP106" s="813"/>
      <c r="WSQ106" s="813"/>
      <c r="WSR106" s="813"/>
      <c r="WSS106" s="813"/>
      <c r="WST106" s="813"/>
      <c r="WSU106" s="813"/>
      <c r="WSV106" s="813"/>
      <c r="WSW106" s="813"/>
      <c r="WSX106" s="813"/>
      <c r="WSY106" s="813"/>
      <c r="WSZ106" s="813"/>
      <c r="WTA106" s="813"/>
      <c r="WTB106" s="813"/>
      <c r="WTC106" s="813"/>
      <c r="WTD106" s="813"/>
      <c r="WTE106" s="813"/>
      <c r="WTF106" s="813"/>
      <c r="WTG106" s="813"/>
      <c r="WTH106" s="813"/>
      <c r="WTI106" s="813"/>
      <c r="WTJ106" s="813"/>
      <c r="WTK106" s="813"/>
      <c r="WTL106" s="813"/>
      <c r="WTM106" s="813"/>
      <c r="WTN106" s="813"/>
      <c r="WTO106" s="813"/>
      <c r="WTP106" s="813"/>
      <c r="WTQ106" s="813"/>
      <c r="WTR106" s="813"/>
      <c r="WTS106" s="813"/>
      <c r="WTT106" s="813"/>
      <c r="WTU106" s="813"/>
      <c r="WTV106" s="813"/>
      <c r="WTW106" s="813"/>
      <c r="WTX106" s="813"/>
      <c r="WTY106" s="813"/>
      <c r="WTZ106" s="813"/>
      <c r="WUA106" s="813"/>
      <c r="WUB106" s="813"/>
      <c r="WUC106" s="813"/>
      <c r="WUD106" s="813"/>
      <c r="WUE106" s="813"/>
      <c r="WUF106" s="813"/>
      <c r="WUG106" s="813"/>
      <c r="WUH106" s="813"/>
      <c r="WUI106" s="813"/>
      <c r="WUJ106" s="813"/>
      <c r="WUK106" s="813"/>
      <c r="WUL106" s="813"/>
      <c r="WUM106" s="813"/>
      <c r="WUN106" s="813"/>
      <c r="WUO106" s="813"/>
      <c r="WUP106" s="813"/>
      <c r="WUQ106" s="813"/>
      <c r="WUR106" s="813"/>
      <c r="WUS106" s="813"/>
      <c r="WUT106" s="813"/>
      <c r="WUU106" s="813"/>
      <c r="WUV106" s="813"/>
      <c r="WUW106" s="813"/>
      <c r="WUX106" s="813"/>
      <c r="WUY106" s="813"/>
      <c r="WUZ106" s="813"/>
      <c r="WVA106" s="813"/>
      <c r="WVB106" s="813"/>
      <c r="WVC106" s="813"/>
      <c r="WVD106" s="813"/>
      <c r="WVE106" s="813"/>
      <c r="WVF106" s="813"/>
      <c r="WVG106" s="813"/>
      <c r="WVH106" s="813"/>
      <c r="WVI106" s="813"/>
      <c r="WVJ106" s="813"/>
      <c r="WVK106" s="813"/>
      <c r="WVL106" s="813"/>
      <c r="WVM106" s="813"/>
      <c r="WVN106" s="813"/>
      <c r="WVO106" s="813"/>
      <c r="WVP106" s="813"/>
      <c r="WVQ106" s="813"/>
      <c r="WVR106" s="813"/>
      <c r="WVS106" s="813"/>
      <c r="WVT106" s="813"/>
      <c r="WVU106" s="813"/>
      <c r="WVV106" s="813"/>
      <c r="WVW106" s="813"/>
      <c r="WVX106" s="813"/>
      <c r="WVY106" s="813"/>
      <c r="WVZ106" s="813"/>
      <c r="WWA106" s="813"/>
      <c r="WWB106" s="813"/>
      <c r="WWC106" s="813"/>
      <c r="WWD106" s="813"/>
      <c r="WWE106" s="813"/>
      <c r="WWF106" s="813"/>
      <c r="WWG106" s="813"/>
      <c r="WWH106" s="813"/>
      <c r="WWI106" s="813"/>
      <c r="WWJ106" s="813"/>
      <c r="WWK106" s="813"/>
      <c r="WWL106" s="813"/>
      <c r="WWM106" s="813"/>
      <c r="WWN106" s="813"/>
      <c r="WWO106" s="813"/>
      <c r="WWP106" s="813"/>
      <c r="WWQ106" s="813"/>
      <c r="WWR106" s="813"/>
      <c r="WWS106" s="813"/>
      <c r="WWT106" s="813"/>
      <c r="WWU106" s="813"/>
      <c r="WWV106" s="813"/>
      <c r="WWW106" s="813"/>
      <c r="WWX106" s="813"/>
      <c r="WWY106" s="813"/>
      <c r="WWZ106" s="813"/>
      <c r="WXA106" s="813"/>
      <c r="WXB106" s="813"/>
      <c r="WXC106" s="813"/>
      <c r="WXD106" s="813"/>
      <c r="WXE106" s="813"/>
      <c r="WXF106" s="813"/>
      <c r="WXG106" s="813"/>
      <c r="WXH106" s="813"/>
      <c r="WXI106" s="813"/>
      <c r="WXJ106" s="813"/>
      <c r="WXK106" s="813"/>
      <c r="WXL106" s="813"/>
      <c r="WXM106" s="813"/>
      <c r="WXN106" s="813"/>
      <c r="WXO106" s="813"/>
      <c r="WXP106" s="813"/>
      <c r="WXQ106" s="813"/>
      <c r="WXR106" s="813"/>
      <c r="WXS106" s="813"/>
      <c r="WXT106" s="813"/>
      <c r="WXU106" s="813"/>
      <c r="WXV106" s="813"/>
      <c r="WXW106" s="813"/>
      <c r="WXX106" s="813"/>
      <c r="WXY106" s="813"/>
      <c r="WXZ106" s="813"/>
      <c r="WYA106" s="813"/>
      <c r="WYB106" s="813"/>
      <c r="WYC106" s="813"/>
      <c r="WYD106" s="813"/>
      <c r="WYE106" s="813"/>
      <c r="WYF106" s="813"/>
      <c r="WYG106" s="813"/>
      <c r="WYH106" s="813"/>
      <c r="WYI106" s="813"/>
      <c r="WYJ106" s="813"/>
      <c r="WYK106" s="813"/>
      <c r="WYL106" s="813"/>
      <c r="WYM106" s="813"/>
      <c r="WYN106" s="813"/>
      <c r="WYO106" s="813"/>
      <c r="WYP106" s="813"/>
      <c r="WYQ106" s="813"/>
      <c r="WYR106" s="813"/>
      <c r="WYS106" s="813"/>
      <c r="WYT106" s="813"/>
      <c r="WYU106" s="813"/>
      <c r="WYV106" s="813"/>
      <c r="WYW106" s="813"/>
      <c r="WYX106" s="813"/>
      <c r="WYY106" s="813"/>
      <c r="WYZ106" s="813"/>
      <c r="WZA106" s="813"/>
      <c r="WZB106" s="813"/>
      <c r="WZC106" s="813"/>
      <c r="WZD106" s="813"/>
      <c r="WZE106" s="813"/>
      <c r="WZF106" s="813"/>
      <c r="WZG106" s="813"/>
      <c r="WZH106" s="813"/>
      <c r="WZI106" s="813"/>
      <c r="WZJ106" s="813"/>
      <c r="WZK106" s="813"/>
      <c r="WZL106" s="813"/>
      <c r="WZM106" s="813"/>
      <c r="WZN106" s="813"/>
      <c r="WZO106" s="813"/>
      <c r="WZP106" s="813"/>
      <c r="WZQ106" s="813"/>
      <c r="WZR106" s="813"/>
      <c r="WZS106" s="813"/>
      <c r="WZT106" s="813"/>
      <c r="WZU106" s="813"/>
      <c r="WZV106" s="813"/>
      <c r="WZW106" s="813"/>
      <c r="WZX106" s="813"/>
      <c r="WZY106" s="813"/>
      <c r="WZZ106" s="813"/>
      <c r="XAA106" s="813"/>
      <c r="XAB106" s="813"/>
      <c r="XAC106" s="813"/>
      <c r="XAD106" s="813"/>
      <c r="XAE106" s="813"/>
      <c r="XAF106" s="813"/>
      <c r="XAG106" s="813"/>
      <c r="XAH106" s="813"/>
      <c r="XAI106" s="813"/>
      <c r="XAJ106" s="813"/>
      <c r="XAK106" s="813"/>
      <c r="XAL106" s="813"/>
      <c r="XAM106" s="813"/>
      <c r="XAN106" s="813"/>
      <c r="XAO106" s="813"/>
      <c r="XAP106" s="813"/>
      <c r="XAQ106" s="813"/>
      <c r="XAR106" s="813"/>
      <c r="XAS106" s="813"/>
      <c r="XAT106" s="813"/>
      <c r="XAU106" s="813"/>
      <c r="XAV106" s="813"/>
      <c r="XAW106" s="813"/>
      <c r="XAX106" s="813"/>
      <c r="XAY106" s="813"/>
      <c r="XAZ106" s="813"/>
      <c r="XBA106" s="813"/>
      <c r="XBB106" s="813"/>
      <c r="XBC106" s="813"/>
      <c r="XBD106" s="813"/>
      <c r="XBE106" s="813"/>
      <c r="XBF106" s="813"/>
      <c r="XBG106" s="813"/>
      <c r="XBH106" s="813"/>
      <c r="XBI106" s="813"/>
      <c r="XBJ106" s="813"/>
      <c r="XBK106" s="813"/>
      <c r="XBL106" s="813"/>
      <c r="XBM106" s="813"/>
      <c r="XBN106" s="813"/>
      <c r="XBO106" s="813"/>
      <c r="XBP106" s="813"/>
      <c r="XBQ106" s="813"/>
      <c r="XBR106" s="813"/>
      <c r="XBS106" s="813"/>
      <c r="XBT106" s="813"/>
      <c r="XBU106" s="813"/>
      <c r="XBV106" s="813"/>
      <c r="XBW106" s="813"/>
      <c r="XBX106" s="813"/>
      <c r="XBY106" s="813"/>
      <c r="XBZ106" s="813"/>
      <c r="XCA106" s="813"/>
      <c r="XCB106" s="813"/>
      <c r="XCC106" s="813"/>
      <c r="XCD106" s="813"/>
      <c r="XCE106" s="813"/>
      <c r="XCF106" s="813"/>
      <c r="XCG106" s="813"/>
      <c r="XCH106" s="813"/>
      <c r="XCI106" s="813"/>
      <c r="XCJ106" s="813"/>
    </row>
    <row r="107" spans="1:16312" s="812" customFormat="1" ht="22.9" customHeight="1" x14ac:dyDescent="0.2">
      <c r="B107" s="1124" t="s">
        <v>1795</v>
      </c>
      <c r="C107" s="1125"/>
      <c r="D107" s="1125"/>
      <c r="E107" s="1125"/>
      <c r="F107" s="1125"/>
      <c r="G107" s="1125"/>
      <c r="H107" s="1126"/>
      <c r="I107" s="816"/>
    </row>
    <row r="108" spans="1:16312" s="812" customFormat="1" ht="22.9" customHeight="1" x14ac:dyDescent="0.2">
      <c r="B108" s="879" t="s">
        <v>1576</v>
      </c>
      <c r="C108" s="876"/>
      <c r="D108" s="876"/>
      <c r="E108" s="876"/>
      <c r="F108" s="876"/>
      <c r="G108" s="876"/>
      <c r="H108" s="877"/>
      <c r="I108" s="816"/>
    </row>
    <row r="109" spans="1:16312" s="812" customFormat="1" ht="6.6" customHeight="1" x14ac:dyDescent="0.2">
      <c r="B109" s="880"/>
      <c r="C109" s="876"/>
      <c r="D109" s="876"/>
      <c r="E109" s="876"/>
      <c r="F109" s="876"/>
      <c r="G109" s="876"/>
      <c r="H109" s="877"/>
      <c r="I109" s="816"/>
    </row>
    <row r="110" spans="1:16312" s="812" customFormat="1" ht="22.9" customHeight="1" thickBot="1" x14ac:dyDescent="0.25">
      <c r="B110" s="1131" t="s">
        <v>1577</v>
      </c>
      <c r="C110" s="1132"/>
      <c r="D110" s="1132"/>
      <c r="E110" s="1132"/>
      <c r="F110" s="1132"/>
      <c r="G110" s="1132"/>
      <c r="H110" s="1133"/>
      <c r="I110" s="816"/>
    </row>
    <row r="111" spans="1:16312" s="812" customFormat="1" ht="9" customHeight="1" thickBot="1" x14ac:dyDescent="0.25">
      <c r="A111" s="873"/>
      <c r="B111" s="1127"/>
      <c r="C111" s="1127"/>
      <c r="D111" s="1127"/>
      <c r="E111" s="1127"/>
      <c r="F111" s="1127"/>
      <c r="G111" s="1127"/>
      <c r="H111" s="1127"/>
      <c r="I111" s="839"/>
    </row>
    <row r="112" spans="1:16312" s="812" customFormat="1" ht="10.15" customHeight="1" x14ac:dyDescent="0.2">
      <c r="B112" s="822"/>
      <c r="C112" s="820"/>
      <c r="D112" s="820"/>
      <c r="E112" s="821"/>
    </row>
    <row r="113" spans="2:5" s="812" customFormat="1" x14ac:dyDescent="0.2">
      <c r="B113" s="822"/>
      <c r="C113" s="820"/>
      <c r="D113" s="820"/>
      <c r="E113" s="821"/>
    </row>
    <row r="114" spans="2:5" s="812" customFormat="1" x14ac:dyDescent="0.2">
      <c r="B114" s="822"/>
      <c r="C114" s="820"/>
      <c r="D114" s="820"/>
      <c r="E114" s="821"/>
    </row>
    <row r="115" spans="2:5" s="812" customFormat="1" x14ac:dyDescent="0.2">
      <c r="B115" s="822"/>
      <c r="C115" s="820"/>
      <c r="D115" s="820"/>
      <c r="E115" s="821"/>
    </row>
    <row r="116" spans="2:5" s="812" customFormat="1" x14ac:dyDescent="0.2">
      <c r="B116" s="822"/>
      <c r="C116" s="820"/>
      <c r="D116" s="820"/>
      <c r="E116" s="821"/>
    </row>
    <row r="117" spans="2:5" s="812" customFormat="1" x14ac:dyDescent="0.2">
      <c r="B117" s="822"/>
      <c r="C117" s="820"/>
      <c r="D117" s="820"/>
      <c r="E117" s="821"/>
    </row>
    <row r="118" spans="2:5" s="812" customFormat="1" x14ac:dyDescent="0.2">
      <c r="B118" s="822"/>
      <c r="C118" s="820"/>
      <c r="D118" s="820"/>
      <c r="E118" s="821"/>
    </row>
    <row r="119" spans="2:5" s="812" customFormat="1" x14ac:dyDescent="0.2">
      <c r="B119" s="822"/>
      <c r="C119" s="820"/>
      <c r="D119" s="820"/>
      <c r="E119" s="821"/>
    </row>
    <row r="120" spans="2:5" s="812" customFormat="1" x14ac:dyDescent="0.2">
      <c r="B120" s="822"/>
      <c r="C120" s="820"/>
      <c r="D120" s="820"/>
      <c r="E120" s="821"/>
    </row>
    <row r="121" spans="2:5" s="812" customFormat="1" x14ac:dyDescent="0.2">
      <c r="B121" s="822"/>
      <c r="C121" s="820"/>
      <c r="D121" s="820"/>
      <c r="E121" s="821"/>
    </row>
    <row r="122" spans="2:5" s="812" customFormat="1" x14ac:dyDescent="0.2">
      <c r="B122" s="822"/>
      <c r="C122" s="820"/>
      <c r="D122" s="820"/>
      <c r="E122" s="821"/>
    </row>
    <row r="123" spans="2:5" s="812" customFormat="1" x14ac:dyDescent="0.2">
      <c r="B123" s="822"/>
      <c r="C123" s="820"/>
      <c r="D123" s="820"/>
      <c r="E123" s="821"/>
    </row>
    <row r="124" spans="2:5" s="812" customFormat="1" x14ac:dyDescent="0.2">
      <c r="B124" s="822"/>
      <c r="C124" s="820"/>
      <c r="D124" s="820"/>
      <c r="E124" s="821"/>
    </row>
    <row r="125" spans="2:5" s="812" customFormat="1" x14ac:dyDescent="0.2">
      <c r="B125" s="822"/>
      <c r="C125" s="820"/>
      <c r="D125" s="820"/>
      <c r="E125" s="821"/>
    </row>
    <row r="126" spans="2:5" s="812" customFormat="1" x14ac:dyDescent="0.2">
      <c r="B126" s="822"/>
      <c r="C126" s="820"/>
      <c r="D126" s="820"/>
      <c r="E126" s="821"/>
    </row>
    <row r="127" spans="2:5" s="812" customFormat="1" x14ac:dyDescent="0.2">
      <c r="B127" s="822"/>
      <c r="C127" s="820"/>
      <c r="D127" s="820"/>
      <c r="E127" s="821"/>
    </row>
    <row r="128" spans="2:5" s="812" customFormat="1" x14ac:dyDescent="0.2">
      <c r="B128" s="822"/>
      <c r="C128" s="820"/>
      <c r="D128" s="820"/>
      <c r="E128" s="821"/>
    </row>
    <row r="129" spans="2:5" s="812" customFormat="1" x14ac:dyDescent="0.2">
      <c r="B129" s="822"/>
      <c r="C129" s="820"/>
      <c r="D129" s="820"/>
      <c r="E129" s="821"/>
    </row>
    <row r="130" spans="2:5" s="812" customFormat="1" x14ac:dyDescent="0.2">
      <c r="B130" s="822"/>
      <c r="C130" s="820"/>
      <c r="D130" s="820"/>
      <c r="E130" s="821"/>
    </row>
    <row r="131" spans="2:5" s="812" customFormat="1" x14ac:dyDescent="0.2">
      <c r="B131" s="822"/>
      <c r="C131" s="820"/>
      <c r="D131" s="820"/>
      <c r="E131" s="821"/>
    </row>
    <row r="132" spans="2:5" s="812" customFormat="1" x14ac:dyDescent="0.2">
      <c r="B132" s="822"/>
      <c r="C132" s="820"/>
      <c r="D132" s="820"/>
      <c r="E132" s="821"/>
    </row>
    <row r="133" spans="2:5" s="812" customFormat="1" x14ac:dyDescent="0.2">
      <c r="B133" s="822"/>
      <c r="C133" s="820"/>
      <c r="D133" s="820"/>
      <c r="E133" s="821"/>
    </row>
    <row r="134" spans="2:5" s="812" customFormat="1" x14ac:dyDescent="0.2">
      <c r="B134" s="822"/>
      <c r="C134" s="820"/>
      <c r="D134" s="820"/>
      <c r="E134" s="821"/>
    </row>
    <row r="135" spans="2:5" s="812" customFormat="1" x14ac:dyDescent="0.2">
      <c r="B135" s="822"/>
      <c r="C135" s="820"/>
      <c r="D135" s="820"/>
      <c r="E135" s="821"/>
    </row>
    <row r="136" spans="2:5" s="812" customFormat="1" x14ac:dyDescent="0.2">
      <c r="B136" s="822"/>
      <c r="C136" s="820"/>
      <c r="D136" s="820"/>
      <c r="E136" s="821"/>
    </row>
    <row r="137" spans="2:5" s="812" customFormat="1" x14ac:dyDescent="0.2">
      <c r="B137" s="822"/>
      <c r="C137" s="820"/>
      <c r="D137" s="820"/>
      <c r="E137" s="821"/>
    </row>
    <row r="138" spans="2:5" s="812" customFormat="1" x14ac:dyDescent="0.2">
      <c r="B138" s="822"/>
      <c r="C138" s="820"/>
      <c r="D138" s="820"/>
      <c r="E138" s="821"/>
    </row>
    <row r="139" spans="2:5" s="812" customFormat="1" x14ac:dyDescent="0.2">
      <c r="B139" s="822"/>
      <c r="C139" s="820"/>
      <c r="D139" s="820"/>
      <c r="E139" s="821"/>
    </row>
    <row r="140" spans="2:5" s="812" customFormat="1" x14ac:dyDescent="0.2">
      <c r="B140" s="822"/>
      <c r="C140" s="820"/>
      <c r="D140" s="820"/>
      <c r="E140" s="821"/>
    </row>
    <row r="141" spans="2:5" s="812" customFormat="1" x14ac:dyDescent="0.2">
      <c r="B141" s="822"/>
      <c r="C141" s="820"/>
      <c r="D141" s="820"/>
      <c r="E141" s="821"/>
    </row>
    <row r="142" spans="2:5" s="812" customFormat="1" x14ac:dyDescent="0.2">
      <c r="B142" s="822"/>
      <c r="C142" s="820"/>
      <c r="D142" s="820"/>
      <c r="E142" s="821"/>
    </row>
    <row r="143" spans="2:5" s="812" customFormat="1" x14ac:dyDescent="0.2">
      <c r="B143" s="822"/>
      <c r="C143" s="820"/>
      <c r="D143" s="820"/>
      <c r="E143" s="821"/>
    </row>
    <row r="144" spans="2:5" s="812" customFormat="1" x14ac:dyDescent="0.2">
      <c r="B144" s="822"/>
      <c r="C144" s="820"/>
      <c r="D144" s="820"/>
      <c r="E144" s="821"/>
    </row>
    <row r="145" spans="2:5" s="812" customFormat="1" x14ac:dyDescent="0.2">
      <c r="B145" s="822"/>
      <c r="C145" s="820"/>
      <c r="D145" s="820"/>
      <c r="E145" s="821"/>
    </row>
    <row r="146" spans="2:5" s="812" customFormat="1" x14ac:dyDescent="0.2">
      <c r="B146" s="822"/>
      <c r="C146" s="820"/>
      <c r="D146" s="820"/>
      <c r="E146" s="821"/>
    </row>
    <row r="147" spans="2:5" s="812" customFormat="1" x14ac:dyDescent="0.2">
      <c r="B147" s="822"/>
      <c r="C147" s="820"/>
      <c r="D147" s="820"/>
      <c r="E147" s="821"/>
    </row>
    <row r="148" spans="2:5" s="812" customFormat="1" x14ac:dyDescent="0.2">
      <c r="B148" s="822"/>
      <c r="C148" s="820"/>
      <c r="D148" s="820"/>
      <c r="E148" s="821"/>
    </row>
    <row r="149" spans="2:5" s="812" customFormat="1" x14ac:dyDescent="0.2">
      <c r="B149" s="822"/>
      <c r="C149" s="820"/>
      <c r="D149" s="820"/>
      <c r="E149" s="821"/>
    </row>
    <row r="150" spans="2:5" s="812" customFormat="1" x14ac:dyDescent="0.2">
      <c r="B150" s="822"/>
      <c r="C150" s="820"/>
      <c r="D150" s="820"/>
      <c r="E150" s="821"/>
    </row>
    <row r="151" spans="2:5" s="812" customFormat="1" x14ac:dyDescent="0.2">
      <c r="B151" s="822"/>
      <c r="C151" s="820"/>
      <c r="D151" s="820"/>
      <c r="E151" s="821"/>
    </row>
    <row r="152" spans="2:5" s="812" customFormat="1" x14ac:dyDescent="0.2">
      <c r="B152" s="822"/>
      <c r="C152" s="820"/>
      <c r="D152" s="820"/>
      <c r="E152" s="821"/>
    </row>
    <row r="153" spans="2:5" s="812" customFormat="1" x14ac:dyDescent="0.2">
      <c r="B153" s="822"/>
      <c r="C153" s="820"/>
      <c r="D153" s="820"/>
      <c r="E153" s="821"/>
    </row>
    <row r="154" spans="2:5" s="812" customFormat="1" x14ac:dyDescent="0.2">
      <c r="B154" s="822"/>
      <c r="C154" s="820"/>
      <c r="D154" s="820"/>
      <c r="E154" s="821"/>
    </row>
    <row r="155" spans="2:5" s="812" customFormat="1" x14ac:dyDescent="0.2">
      <c r="B155" s="822"/>
      <c r="C155" s="820"/>
      <c r="D155" s="820"/>
      <c r="E155" s="821"/>
    </row>
    <row r="156" spans="2:5" s="812" customFormat="1" x14ac:dyDescent="0.2">
      <c r="B156" s="822"/>
      <c r="C156" s="820"/>
      <c r="D156" s="820"/>
      <c r="E156" s="821"/>
    </row>
    <row r="157" spans="2:5" s="812" customFormat="1" x14ac:dyDescent="0.2">
      <c r="B157" s="822"/>
      <c r="C157" s="820"/>
      <c r="D157" s="820"/>
      <c r="E157" s="821"/>
    </row>
    <row r="158" spans="2:5" s="812" customFormat="1" x14ac:dyDescent="0.2">
      <c r="B158" s="822"/>
      <c r="C158" s="820"/>
      <c r="D158" s="820"/>
      <c r="E158" s="821"/>
    </row>
    <row r="159" spans="2:5" s="812" customFormat="1" x14ac:dyDescent="0.2">
      <c r="B159" s="822"/>
      <c r="C159" s="820"/>
      <c r="D159" s="820"/>
      <c r="E159" s="821"/>
    </row>
    <row r="160" spans="2:5" s="812" customFormat="1" x14ac:dyDescent="0.2">
      <c r="B160" s="822"/>
      <c r="C160" s="820"/>
      <c r="D160" s="820"/>
      <c r="E160" s="821"/>
    </row>
    <row r="161" spans="2:5" s="812" customFormat="1" x14ac:dyDescent="0.2">
      <c r="B161" s="822"/>
      <c r="C161" s="820"/>
      <c r="D161" s="820"/>
      <c r="E161" s="821"/>
    </row>
    <row r="162" spans="2:5" s="812" customFormat="1" x14ac:dyDescent="0.2">
      <c r="B162" s="822"/>
      <c r="C162" s="820"/>
      <c r="D162" s="820"/>
      <c r="E162" s="821"/>
    </row>
    <row r="163" spans="2:5" s="812" customFormat="1" x14ac:dyDescent="0.2">
      <c r="B163" s="822"/>
      <c r="C163" s="820"/>
      <c r="D163" s="820"/>
      <c r="E163" s="821"/>
    </row>
    <row r="164" spans="2:5" s="812" customFormat="1" x14ac:dyDescent="0.2">
      <c r="B164" s="822"/>
      <c r="C164" s="820"/>
      <c r="D164" s="820"/>
      <c r="E164" s="821"/>
    </row>
    <row r="165" spans="2:5" s="812" customFormat="1" x14ac:dyDescent="0.2">
      <c r="B165" s="822"/>
      <c r="C165" s="820"/>
      <c r="D165" s="820"/>
      <c r="E165" s="821"/>
    </row>
    <row r="166" spans="2:5" s="812" customFormat="1" x14ac:dyDescent="0.2">
      <c r="B166" s="822"/>
      <c r="C166" s="820"/>
      <c r="D166" s="820"/>
      <c r="E166" s="821"/>
    </row>
    <row r="167" spans="2:5" s="812" customFormat="1" x14ac:dyDescent="0.2">
      <c r="B167" s="822"/>
      <c r="C167" s="820"/>
      <c r="D167" s="820"/>
      <c r="E167" s="821"/>
    </row>
    <row r="168" spans="2:5" s="812" customFormat="1" x14ac:dyDescent="0.2">
      <c r="B168" s="822"/>
      <c r="C168" s="820"/>
      <c r="D168" s="820"/>
      <c r="E168" s="821"/>
    </row>
    <row r="169" spans="2:5" s="812" customFormat="1" x14ac:dyDescent="0.2">
      <c r="B169" s="822"/>
      <c r="C169" s="820"/>
      <c r="D169" s="820"/>
      <c r="E169" s="821"/>
    </row>
    <row r="170" spans="2:5" s="812" customFormat="1" x14ac:dyDescent="0.2">
      <c r="B170" s="822"/>
      <c r="C170" s="820"/>
      <c r="D170" s="820"/>
      <c r="E170" s="821"/>
    </row>
    <row r="171" spans="2:5" s="812" customFormat="1" x14ac:dyDescent="0.2">
      <c r="B171" s="822"/>
      <c r="C171" s="820"/>
      <c r="D171" s="820"/>
      <c r="E171" s="821"/>
    </row>
    <row r="172" spans="2:5" s="812" customFormat="1" x14ac:dyDescent="0.2">
      <c r="B172" s="822"/>
      <c r="C172" s="820"/>
      <c r="D172" s="820"/>
      <c r="E172" s="821"/>
    </row>
    <row r="173" spans="2:5" s="812" customFormat="1" x14ac:dyDescent="0.2">
      <c r="B173" s="822"/>
      <c r="C173" s="820"/>
      <c r="D173" s="820"/>
      <c r="E173" s="821"/>
    </row>
    <row r="174" spans="2:5" s="812" customFormat="1" x14ac:dyDescent="0.2">
      <c r="B174" s="822"/>
      <c r="C174" s="820"/>
      <c r="D174" s="820"/>
      <c r="E174" s="821"/>
    </row>
    <row r="175" spans="2:5" s="812" customFormat="1" x14ac:dyDescent="0.2">
      <c r="B175" s="822"/>
      <c r="C175" s="820"/>
      <c r="D175" s="820"/>
      <c r="E175" s="821"/>
    </row>
    <row r="176" spans="2:5" s="812" customFormat="1" x14ac:dyDescent="0.2">
      <c r="B176" s="822"/>
      <c r="C176" s="820"/>
      <c r="D176" s="820"/>
      <c r="E176" s="821"/>
    </row>
    <row r="177" spans="2:5" s="812" customFormat="1" x14ac:dyDescent="0.2">
      <c r="B177" s="822"/>
      <c r="C177" s="820"/>
      <c r="D177" s="820"/>
      <c r="E177" s="821"/>
    </row>
    <row r="178" spans="2:5" s="812" customFormat="1" x14ac:dyDescent="0.2">
      <c r="B178" s="822"/>
      <c r="C178" s="820"/>
      <c r="D178" s="820"/>
      <c r="E178" s="821"/>
    </row>
    <row r="179" spans="2:5" s="812" customFormat="1" x14ac:dyDescent="0.2">
      <c r="B179" s="822"/>
      <c r="C179" s="820"/>
      <c r="D179" s="820"/>
      <c r="E179" s="821"/>
    </row>
    <row r="180" spans="2:5" s="812" customFormat="1" x14ac:dyDescent="0.2">
      <c r="B180" s="822"/>
      <c r="C180" s="820"/>
      <c r="D180" s="820"/>
      <c r="E180" s="821"/>
    </row>
    <row r="181" spans="2:5" s="812" customFormat="1" x14ac:dyDescent="0.2">
      <c r="B181" s="822"/>
      <c r="C181" s="820"/>
      <c r="D181" s="820"/>
      <c r="E181" s="821"/>
    </row>
    <row r="182" spans="2:5" s="812" customFormat="1" x14ac:dyDescent="0.2">
      <c r="B182" s="822"/>
      <c r="C182" s="820"/>
      <c r="D182" s="820"/>
      <c r="E182" s="821"/>
    </row>
    <row r="183" spans="2:5" s="812" customFormat="1" x14ac:dyDescent="0.2">
      <c r="B183" s="822"/>
      <c r="C183" s="820"/>
      <c r="D183" s="820"/>
      <c r="E183" s="821"/>
    </row>
    <row r="184" spans="2:5" s="812" customFormat="1" x14ac:dyDescent="0.2">
      <c r="B184" s="822"/>
      <c r="C184" s="820"/>
      <c r="D184" s="820"/>
      <c r="E184" s="821"/>
    </row>
    <row r="185" spans="2:5" s="812" customFormat="1" x14ac:dyDescent="0.2">
      <c r="B185" s="822"/>
      <c r="C185" s="820"/>
      <c r="D185" s="820"/>
      <c r="E185" s="821"/>
    </row>
    <row r="186" spans="2:5" s="812" customFormat="1" x14ac:dyDescent="0.2">
      <c r="B186" s="822"/>
      <c r="C186" s="820"/>
      <c r="D186" s="820"/>
      <c r="E186" s="821"/>
    </row>
    <row r="187" spans="2:5" s="812" customFormat="1" x14ac:dyDescent="0.2">
      <c r="B187" s="822"/>
      <c r="C187" s="820"/>
      <c r="D187" s="820"/>
      <c r="E187" s="821"/>
    </row>
    <row r="188" spans="2:5" s="812" customFormat="1" x14ac:dyDescent="0.2">
      <c r="B188" s="822"/>
      <c r="C188" s="820"/>
      <c r="D188" s="820"/>
      <c r="E188" s="821"/>
    </row>
    <row r="189" spans="2:5" s="812" customFormat="1" x14ac:dyDescent="0.2">
      <c r="B189" s="822"/>
      <c r="C189" s="820"/>
      <c r="D189" s="820"/>
      <c r="E189" s="821"/>
    </row>
    <row r="190" spans="2:5" s="812" customFormat="1" x14ac:dyDescent="0.2">
      <c r="B190" s="822"/>
      <c r="C190" s="820"/>
      <c r="D190" s="820"/>
      <c r="E190" s="821"/>
    </row>
    <row r="191" spans="2:5" s="812" customFormat="1" x14ac:dyDescent="0.2">
      <c r="B191" s="822"/>
      <c r="C191" s="820"/>
      <c r="D191" s="820"/>
      <c r="E191" s="821"/>
    </row>
    <row r="192" spans="2:5" s="812" customFormat="1" x14ac:dyDescent="0.2">
      <c r="B192" s="822"/>
      <c r="C192" s="820"/>
      <c r="D192" s="820"/>
      <c r="E192" s="821"/>
    </row>
    <row r="193" spans="2:5" s="812" customFormat="1" x14ac:dyDescent="0.2">
      <c r="B193" s="822"/>
      <c r="C193" s="820"/>
      <c r="D193" s="820"/>
      <c r="E193" s="821"/>
    </row>
    <row r="194" spans="2:5" s="812" customFormat="1" x14ac:dyDescent="0.2">
      <c r="B194" s="822"/>
      <c r="C194" s="820"/>
      <c r="D194" s="820"/>
      <c r="E194" s="821"/>
    </row>
    <row r="195" spans="2:5" s="812" customFormat="1" x14ac:dyDescent="0.2">
      <c r="B195" s="822"/>
      <c r="C195" s="820"/>
      <c r="D195" s="820"/>
      <c r="E195" s="821"/>
    </row>
    <row r="196" spans="2:5" s="812" customFormat="1" x14ac:dyDescent="0.2">
      <c r="B196" s="822"/>
      <c r="C196" s="820"/>
      <c r="D196" s="820"/>
      <c r="E196" s="821"/>
    </row>
    <row r="197" spans="2:5" s="812" customFormat="1" x14ac:dyDescent="0.2">
      <c r="B197" s="822"/>
      <c r="C197" s="820"/>
      <c r="D197" s="820"/>
      <c r="E197" s="821"/>
    </row>
    <row r="198" spans="2:5" s="812" customFormat="1" x14ac:dyDescent="0.2">
      <c r="B198" s="822"/>
      <c r="C198" s="820"/>
      <c r="D198" s="820"/>
      <c r="E198" s="821"/>
    </row>
    <row r="199" spans="2:5" s="812" customFormat="1" x14ac:dyDescent="0.2">
      <c r="B199" s="822"/>
      <c r="C199" s="820"/>
      <c r="D199" s="820"/>
      <c r="E199" s="821"/>
    </row>
    <row r="200" spans="2:5" s="812" customFormat="1" x14ac:dyDescent="0.2">
      <c r="B200" s="822"/>
      <c r="C200" s="820"/>
      <c r="D200" s="820"/>
      <c r="E200" s="821"/>
    </row>
    <row r="201" spans="2:5" s="812" customFormat="1" x14ac:dyDescent="0.2">
      <c r="B201" s="822"/>
      <c r="C201" s="820"/>
      <c r="D201" s="820"/>
      <c r="E201" s="821"/>
    </row>
    <row r="202" spans="2:5" s="812" customFormat="1" x14ac:dyDescent="0.2">
      <c r="B202" s="822"/>
      <c r="C202" s="820"/>
      <c r="D202" s="820"/>
      <c r="E202" s="821"/>
    </row>
    <row r="203" spans="2:5" s="812" customFormat="1" x14ac:dyDescent="0.2">
      <c r="B203" s="822"/>
      <c r="C203" s="820"/>
      <c r="D203" s="820"/>
      <c r="E203" s="821"/>
    </row>
    <row r="204" spans="2:5" s="812" customFormat="1" x14ac:dyDescent="0.2">
      <c r="B204" s="822"/>
      <c r="C204" s="820"/>
      <c r="D204" s="820"/>
      <c r="E204" s="821"/>
    </row>
    <row r="205" spans="2:5" s="812" customFormat="1" x14ac:dyDescent="0.2">
      <c r="B205" s="822"/>
      <c r="C205" s="820"/>
      <c r="D205" s="820"/>
      <c r="E205" s="821"/>
    </row>
    <row r="206" spans="2:5" s="812" customFormat="1" x14ac:dyDescent="0.2">
      <c r="B206" s="822"/>
      <c r="C206" s="820"/>
      <c r="D206" s="820"/>
      <c r="E206" s="821"/>
    </row>
    <row r="207" spans="2:5" s="812" customFormat="1" x14ac:dyDescent="0.2">
      <c r="B207" s="822"/>
      <c r="C207" s="820"/>
      <c r="D207" s="820"/>
      <c r="E207" s="821"/>
    </row>
    <row r="208" spans="2:5" s="812" customFormat="1" x14ac:dyDescent="0.2">
      <c r="B208" s="822"/>
      <c r="C208" s="820"/>
      <c r="D208" s="820"/>
      <c r="E208" s="821"/>
    </row>
    <row r="209" spans="2:5" s="812" customFormat="1" x14ac:dyDescent="0.2">
      <c r="B209" s="822"/>
      <c r="C209" s="820"/>
      <c r="D209" s="820"/>
      <c r="E209" s="821"/>
    </row>
    <row r="210" spans="2:5" s="812" customFormat="1" x14ac:dyDescent="0.2">
      <c r="B210" s="822"/>
      <c r="C210" s="820"/>
      <c r="D210" s="820"/>
      <c r="E210" s="821"/>
    </row>
    <row r="211" spans="2:5" s="812" customFormat="1" x14ac:dyDescent="0.2">
      <c r="B211" s="822"/>
      <c r="C211" s="820"/>
      <c r="D211" s="820"/>
      <c r="E211" s="821"/>
    </row>
    <row r="212" spans="2:5" s="812" customFormat="1" x14ac:dyDescent="0.2">
      <c r="B212" s="822"/>
      <c r="C212" s="820"/>
      <c r="D212" s="820"/>
      <c r="E212" s="821"/>
    </row>
    <row r="213" spans="2:5" s="812" customFormat="1" x14ac:dyDescent="0.2">
      <c r="B213" s="822"/>
      <c r="C213" s="820"/>
      <c r="D213" s="820"/>
      <c r="E213" s="821"/>
    </row>
    <row r="214" spans="2:5" s="812" customFormat="1" x14ac:dyDescent="0.2">
      <c r="B214" s="822"/>
      <c r="C214" s="820"/>
      <c r="D214" s="820"/>
      <c r="E214" s="821"/>
    </row>
    <row r="215" spans="2:5" s="812" customFormat="1" x14ac:dyDescent="0.2">
      <c r="B215" s="822"/>
      <c r="C215" s="820"/>
      <c r="D215" s="820"/>
      <c r="E215" s="821"/>
    </row>
    <row r="216" spans="2:5" s="812" customFormat="1" x14ac:dyDescent="0.2">
      <c r="B216" s="822"/>
      <c r="C216" s="820"/>
      <c r="D216" s="820"/>
      <c r="E216" s="821"/>
    </row>
    <row r="217" spans="2:5" s="812" customFormat="1" x14ac:dyDescent="0.2">
      <c r="B217" s="822"/>
      <c r="C217" s="820"/>
      <c r="D217" s="820"/>
      <c r="E217" s="821"/>
    </row>
    <row r="218" spans="2:5" s="812" customFormat="1" x14ac:dyDescent="0.2">
      <c r="B218" s="822"/>
      <c r="C218" s="820"/>
      <c r="D218" s="820"/>
      <c r="E218" s="821"/>
    </row>
    <row r="219" spans="2:5" s="812" customFormat="1" x14ac:dyDescent="0.2">
      <c r="B219" s="822"/>
      <c r="C219" s="820"/>
      <c r="D219" s="820"/>
      <c r="E219" s="821"/>
    </row>
    <row r="220" spans="2:5" s="812" customFormat="1" x14ac:dyDescent="0.2">
      <c r="B220" s="822"/>
      <c r="C220" s="820"/>
      <c r="D220" s="820"/>
      <c r="E220" s="821"/>
    </row>
    <row r="221" spans="2:5" s="812" customFormat="1" x14ac:dyDescent="0.2">
      <c r="B221" s="822"/>
      <c r="C221" s="820"/>
      <c r="D221" s="820"/>
      <c r="E221" s="821"/>
    </row>
    <row r="222" spans="2:5" s="812" customFormat="1" x14ac:dyDescent="0.2">
      <c r="B222" s="822"/>
      <c r="C222" s="820"/>
      <c r="D222" s="820"/>
      <c r="E222" s="821"/>
    </row>
    <row r="223" spans="2:5" s="812" customFormat="1" x14ac:dyDescent="0.2">
      <c r="B223" s="822"/>
      <c r="C223" s="820"/>
      <c r="D223" s="820"/>
      <c r="E223" s="821"/>
    </row>
    <row r="224" spans="2:5" s="812" customFormat="1" x14ac:dyDescent="0.2">
      <c r="B224" s="822"/>
      <c r="C224" s="820"/>
      <c r="D224" s="820"/>
      <c r="E224" s="821"/>
    </row>
    <row r="225" spans="2:5" s="812" customFormat="1" x14ac:dyDescent="0.2">
      <c r="B225" s="822"/>
      <c r="C225" s="820"/>
      <c r="D225" s="820"/>
      <c r="E225" s="821"/>
    </row>
    <row r="226" spans="2:5" s="812" customFormat="1" x14ac:dyDescent="0.2">
      <c r="B226" s="822"/>
      <c r="C226" s="820"/>
      <c r="D226" s="820"/>
      <c r="E226" s="821"/>
    </row>
    <row r="227" spans="2:5" s="812" customFormat="1" x14ac:dyDescent="0.2">
      <c r="B227" s="822"/>
      <c r="C227" s="820"/>
      <c r="D227" s="820"/>
      <c r="E227" s="821"/>
    </row>
    <row r="228" spans="2:5" s="812" customFormat="1" x14ac:dyDescent="0.2">
      <c r="B228" s="822"/>
      <c r="C228" s="820"/>
      <c r="D228" s="820"/>
      <c r="E228" s="821"/>
    </row>
    <row r="229" spans="2:5" s="812" customFormat="1" x14ac:dyDescent="0.2">
      <c r="B229" s="822"/>
      <c r="C229" s="820"/>
      <c r="D229" s="820"/>
      <c r="E229" s="821"/>
    </row>
    <row r="230" spans="2:5" s="812" customFormat="1" x14ac:dyDescent="0.2">
      <c r="B230" s="822"/>
      <c r="C230" s="820"/>
      <c r="D230" s="820"/>
      <c r="E230" s="821"/>
    </row>
    <row r="231" spans="2:5" s="812" customFormat="1" x14ac:dyDescent="0.2">
      <c r="B231" s="822"/>
      <c r="C231" s="820"/>
      <c r="D231" s="820"/>
      <c r="E231" s="821"/>
    </row>
    <row r="232" spans="2:5" s="812" customFormat="1" x14ac:dyDescent="0.2">
      <c r="B232" s="822"/>
      <c r="C232" s="820"/>
      <c r="D232" s="820"/>
      <c r="E232" s="821"/>
    </row>
    <row r="233" spans="2:5" s="812" customFormat="1" x14ac:dyDescent="0.2">
      <c r="B233" s="822"/>
      <c r="C233" s="820"/>
      <c r="D233" s="820"/>
      <c r="E233" s="821"/>
    </row>
    <row r="234" spans="2:5" s="812" customFormat="1" x14ac:dyDescent="0.2">
      <c r="B234" s="822"/>
      <c r="C234" s="820"/>
      <c r="D234" s="820"/>
      <c r="E234" s="821"/>
    </row>
    <row r="235" spans="2:5" s="812" customFormat="1" x14ac:dyDescent="0.2">
      <c r="B235" s="822"/>
      <c r="C235" s="820"/>
      <c r="D235" s="820"/>
      <c r="E235" s="821"/>
    </row>
    <row r="236" spans="2:5" s="812" customFormat="1" x14ac:dyDescent="0.2">
      <c r="B236" s="822"/>
      <c r="C236" s="820"/>
      <c r="D236" s="820"/>
      <c r="E236" s="821"/>
    </row>
    <row r="237" spans="2:5" s="812" customFormat="1" x14ac:dyDescent="0.2">
      <c r="B237" s="822"/>
      <c r="C237" s="820"/>
      <c r="D237" s="820"/>
      <c r="E237" s="821"/>
    </row>
    <row r="238" spans="2:5" s="812" customFormat="1" x14ac:dyDescent="0.2">
      <c r="B238" s="822"/>
      <c r="C238" s="820"/>
      <c r="D238" s="820"/>
      <c r="E238" s="821"/>
    </row>
    <row r="239" spans="2:5" s="812" customFormat="1" x14ac:dyDescent="0.2">
      <c r="B239" s="822"/>
      <c r="C239" s="820"/>
      <c r="D239" s="820"/>
      <c r="E239" s="821"/>
    </row>
    <row r="240" spans="2:5" s="812" customFormat="1" x14ac:dyDescent="0.2">
      <c r="B240" s="822"/>
      <c r="C240" s="820"/>
      <c r="D240" s="820"/>
      <c r="E240" s="821"/>
    </row>
    <row r="241" spans="2:5" s="812" customFormat="1" x14ac:dyDescent="0.2">
      <c r="B241" s="822"/>
      <c r="C241" s="820"/>
      <c r="D241" s="820"/>
      <c r="E241" s="821"/>
    </row>
    <row r="242" spans="2:5" s="812" customFormat="1" x14ac:dyDescent="0.2">
      <c r="B242" s="822"/>
      <c r="C242" s="820"/>
      <c r="D242" s="820"/>
      <c r="E242" s="821"/>
    </row>
    <row r="243" spans="2:5" s="812" customFormat="1" x14ac:dyDescent="0.2">
      <c r="B243" s="822"/>
      <c r="C243" s="820"/>
      <c r="D243" s="820"/>
      <c r="E243" s="821"/>
    </row>
    <row r="244" spans="2:5" s="812" customFormat="1" x14ac:dyDescent="0.2">
      <c r="B244" s="822"/>
      <c r="C244" s="820"/>
      <c r="D244" s="820"/>
      <c r="E244" s="821"/>
    </row>
    <row r="245" spans="2:5" s="812" customFormat="1" x14ac:dyDescent="0.2">
      <c r="B245" s="822"/>
      <c r="C245" s="820"/>
      <c r="D245" s="820"/>
      <c r="E245" s="821"/>
    </row>
    <row r="246" spans="2:5" s="812" customFormat="1" x14ac:dyDescent="0.2">
      <c r="B246" s="822"/>
      <c r="C246" s="820"/>
      <c r="D246" s="820"/>
      <c r="E246" s="821"/>
    </row>
    <row r="247" spans="2:5" s="812" customFormat="1" x14ac:dyDescent="0.2">
      <c r="B247" s="822"/>
      <c r="C247" s="820"/>
      <c r="D247" s="820"/>
      <c r="E247" s="821"/>
    </row>
    <row r="248" spans="2:5" s="812" customFormat="1" x14ac:dyDescent="0.2">
      <c r="B248" s="822"/>
      <c r="C248" s="820"/>
      <c r="D248" s="820"/>
      <c r="E248" s="821"/>
    </row>
    <row r="249" spans="2:5" s="812" customFormat="1" x14ac:dyDescent="0.2">
      <c r="B249" s="822"/>
      <c r="C249" s="820"/>
      <c r="D249" s="820"/>
      <c r="E249" s="821"/>
    </row>
    <row r="250" spans="2:5" s="812" customFormat="1" x14ac:dyDescent="0.2">
      <c r="B250" s="822"/>
      <c r="C250" s="820"/>
      <c r="D250" s="820"/>
      <c r="E250" s="821"/>
    </row>
    <row r="251" spans="2:5" s="812" customFormat="1" x14ac:dyDescent="0.2">
      <c r="B251" s="822"/>
      <c r="C251" s="820"/>
      <c r="D251" s="820"/>
      <c r="E251" s="821"/>
    </row>
    <row r="252" spans="2:5" s="812" customFormat="1" x14ac:dyDescent="0.2">
      <c r="B252" s="822"/>
      <c r="C252" s="820"/>
      <c r="D252" s="820"/>
      <c r="E252" s="821"/>
    </row>
    <row r="253" spans="2:5" s="812" customFormat="1" x14ac:dyDescent="0.2">
      <c r="B253" s="822"/>
      <c r="C253" s="820"/>
      <c r="D253" s="820"/>
      <c r="E253" s="821"/>
    </row>
    <row r="254" spans="2:5" s="812" customFormat="1" x14ac:dyDescent="0.2">
      <c r="B254" s="822"/>
      <c r="C254" s="820"/>
      <c r="D254" s="820"/>
      <c r="E254" s="821"/>
    </row>
    <row r="255" spans="2:5" s="812" customFormat="1" x14ac:dyDescent="0.2">
      <c r="B255" s="822"/>
      <c r="C255" s="820"/>
      <c r="D255" s="820"/>
      <c r="E255" s="821"/>
    </row>
    <row r="256" spans="2:5" s="812" customFormat="1" x14ac:dyDescent="0.2">
      <c r="B256" s="822"/>
      <c r="C256" s="820"/>
      <c r="D256" s="820"/>
      <c r="E256" s="821"/>
    </row>
    <row r="257" spans="2:5" s="812" customFormat="1" x14ac:dyDescent="0.2">
      <c r="B257" s="822"/>
      <c r="C257" s="820"/>
      <c r="D257" s="820"/>
      <c r="E257" s="821"/>
    </row>
    <row r="258" spans="2:5" s="812" customFormat="1" x14ac:dyDescent="0.2">
      <c r="B258" s="822"/>
      <c r="C258" s="820"/>
      <c r="D258" s="820"/>
      <c r="E258" s="821"/>
    </row>
    <row r="259" spans="2:5" s="812" customFormat="1" x14ac:dyDescent="0.2">
      <c r="B259" s="822"/>
      <c r="C259" s="820"/>
      <c r="D259" s="820"/>
      <c r="E259" s="821"/>
    </row>
    <row r="260" spans="2:5" s="812" customFormat="1" x14ac:dyDescent="0.2">
      <c r="B260" s="822"/>
      <c r="C260" s="820"/>
      <c r="D260" s="820"/>
      <c r="E260" s="821"/>
    </row>
    <row r="261" spans="2:5" s="812" customFormat="1" x14ac:dyDescent="0.2">
      <c r="B261" s="822"/>
      <c r="C261" s="820"/>
      <c r="D261" s="820"/>
      <c r="E261" s="821"/>
    </row>
    <row r="262" spans="2:5" s="812" customFormat="1" x14ac:dyDescent="0.2">
      <c r="B262" s="822"/>
      <c r="C262" s="820"/>
      <c r="D262" s="820"/>
      <c r="E262" s="821"/>
    </row>
    <row r="263" spans="2:5" s="812" customFormat="1" x14ac:dyDescent="0.2">
      <c r="B263" s="822"/>
      <c r="C263" s="820"/>
      <c r="D263" s="820"/>
      <c r="E263" s="821"/>
    </row>
    <row r="264" spans="2:5" s="812" customFormat="1" x14ac:dyDescent="0.2">
      <c r="B264" s="822"/>
      <c r="C264" s="820"/>
      <c r="D264" s="820"/>
      <c r="E264" s="821"/>
    </row>
    <row r="265" spans="2:5" s="812" customFormat="1" x14ac:dyDescent="0.2">
      <c r="B265" s="822"/>
      <c r="C265" s="820"/>
      <c r="D265" s="820"/>
      <c r="E265" s="821"/>
    </row>
    <row r="266" spans="2:5" s="812" customFormat="1" x14ac:dyDescent="0.2">
      <c r="B266" s="822"/>
      <c r="C266" s="820"/>
      <c r="D266" s="820"/>
      <c r="E266" s="821"/>
    </row>
    <row r="267" spans="2:5" s="812" customFormat="1" x14ac:dyDescent="0.2">
      <c r="B267" s="822"/>
      <c r="C267" s="820"/>
      <c r="D267" s="820"/>
      <c r="E267" s="821"/>
    </row>
    <row r="268" spans="2:5" s="812" customFormat="1" x14ac:dyDescent="0.2">
      <c r="B268" s="822"/>
      <c r="C268" s="820"/>
      <c r="D268" s="820"/>
      <c r="E268" s="821"/>
    </row>
    <row r="269" spans="2:5" s="812" customFormat="1" x14ac:dyDescent="0.2">
      <c r="B269" s="822"/>
      <c r="C269" s="820"/>
      <c r="D269" s="820"/>
      <c r="E269" s="821"/>
    </row>
    <row r="270" spans="2:5" s="812" customFormat="1" x14ac:dyDescent="0.2">
      <c r="B270" s="822"/>
      <c r="C270" s="820"/>
      <c r="D270" s="820"/>
      <c r="E270" s="821"/>
    </row>
    <row r="271" spans="2:5" s="812" customFormat="1" x14ac:dyDescent="0.2">
      <c r="B271" s="822"/>
      <c r="C271" s="820"/>
      <c r="D271" s="820"/>
      <c r="E271" s="821"/>
    </row>
    <row r="272" spans="2:5" s="812" customFormat="1" x14ac:dyDescent="0.2">
      <c r="B272" s="822"/>
      <c r="C272" s="820"/>
      <c r="D272" s="820"/>
      <c r="E272" s="821"/>
    </row>
    <row r="273" spans="2:5" s="812" customFormat="1" x14ac:dyDescent="0.2">
      <c r="B273" s="822"/>
      <c r="C273" s="820"/>
      <c r="D273" s="820"/>
      <c r="E273" s="821"/>
    </row>
    <row r="274" spans="2:5" s="812" customFormat="1" x14ac:dyDescent="0.2">
      <c r="B274" s="822"/>
      <c r="C274" s="820"/>
      <c r="D274" s="820"/>
      <c r="E274" s="821"/>
    </row>
    <row r="275" spans="2:5" s="812" customFormat="1" x14ac:dyDescent="0.2">
      <c r="B275" s="822"/>
      <c r="C275" s="820"/>
      <c r="D275" s="820"/>
      <c r="E275" s="821"/>
    </row>
    <row r="276" spans="2:5" s="812" customFormat="1" x14ac:dyDescent="0.2">
      <c r="B276" s="822"/>
      <c r="C276" s="820"/>
      <c r="D276" s="820"/>
      <c r="E276" s="821"/>
    </row>
    <row r="277" spans="2:5" s="812" customFormat="1" x14ac:dyDescent="0.2">
      <c r="B277" s="822"/>
      <c r="C277" s="820"/>
      <c r="D277" s="820"/>
      <c r="E277" s="821"/>
    </row>
    <row r="278" spans="2:5" s="812" customFormat="1" x14ac:dyDescent="0.2">
      <c r="B278" s="822"/>
      <c r="C278" s="820"/>
      <c r="D278" s="820"/>
      <c r="E278" s="821"/>
    </row>
    <row r="279" spans="2:5" s="812" customFormat="1" x14ac:dyDescent="0.2">
      <c r="B279" s="822"/>
      <c r="C279" s="820"/>
      <c r="D279" s="820"/>
      <c r="E279" s="821"/>
    </row>
    <row r="280" spans="2:5" s="812" customFormat="1" x14ac:dyDescent="0.2">
      <c r="B280" s="822"/>
      <c r="C280" s="820"/>
      <c r="D280" s="820"/>
      <c r="E280" s="821"/>
    </row>
    <row r="281" spans="2:5" s="812" customFormat="1" x14ac:dyDescent="0.2">
      <c r="B281" s="822"/>
      <c r="C281" s="820"/>
      <c r="D281" s="820"/>
      <c r="E281" s="821"/>
    </row>
    <row r="282" spans="2:5" s="812" customFormat="1" x14ac:dyDescent="0.2">
      <c r="B282" s="822"/>
      <c r="C282" s="820"/>
      <c r="D282" s="820"/>
      <c r="E282" s="821"/>
    </row>
    <row r="283" spans="2:5" s="812" customFormat="1" x14ac:dyDescent="0.2">
      <c r="B283" s="822"/>
      <c r="C283" s="820"/>
      <c r="D283" s="820"/>
      <c r="E283" s="821"/>
    </row>
    <row r="284" spans="2:5" s="812" customFormat="1" x14ac:dyDescent="0.2">
      <c r="B284" s="822"/>
      <c r="C284" s="820"/>
      <c r="D284" s="820"/>
      <c r="E284" s="821"/>
    </row>
    <row r="285" spans="2:5" s="812" customFormat="1" x14ac:dyDescent="0.2">
      <c r="B285" s="822"/>
      <c r="C285" s="820"/>
      <c r="D285" s="820"/>
      <c r="E285" s="821"/>
    </row>
    <row r="286" spans="2:5" s="812" customFormat="1" x14ac:dyDescent="0.2">
      <c r="B286" s="822"/>
      <c r="C286" s="820"/>
      <c r="D286" s="820"/>
      <c r="E286" s="821"/>
    </row>
    <row r="287" spans="2:5" s="812" customFormat="1" x14ac:dyDescent="0.2">
      <c r="B287" s="822"/>
      <c r="C287" s="820"/>
      <c r="D287" s="820"/>
      <c r="E287" s="821"/>
    </row>
    <row r="288" spans="2:5" s="812" customFormat="1" x14ac:dyDescent="0.2">
      <c r="B288" s="822"/>
      <c r="C288" s="820"/>
      <c r="D288" s="820"/>
      <c r="E288" s="821"/>
    </row>
    <row r="289" spans="2:5" s="812" customFormat="1" x14ac:dyDescent="0.2">
      <c r="B289" s="822"/>
      <c r="C289" s="820"/>
      <c r="D289" s="820"/>
      <c r="E289" s="821"/>
    </row>
    <row r="290" spans="2:5" s="812" customFormat="1" x14ac:dyDescent="0.2">
      <c r="B290" s="822"/>
      <c r="C290" s="820"/>
      <c r="D290" s="820"/>
      <c r="E290" s="821"/>
    </row>
    <row r="291" spans="2:5" s="812" customFormat="1" x14ac:dyDescent="0.2">
      <c r="B291" s="822"/>
      <c r="C291" s="820"/>
      <c r="D291" s="820"/>
      <c r="E291" s="821"/>
    </row>
    <row r="292" spans="2:5" s="812" customFormat="1" x14ac:dyDescent="0.2">
      <c r="B292" s="822"/>
      <c r="C292" s="820"/>
      <c r="D292" s="820"/>
      <c r="E292" s="821"/>
    </row>
    <row r="293" spans="2:5" s="812" customFormat="1" x14ac:dyDescent="0.2">
      <c r="B293" s="822"/>
      <c r="C293" s="820"/>
      <c r="D293" s="820"/>
      <c r="E293" s="821"/>
    </row>
    <row r="294" spans="2:5" s="812" customFormat="1" x14ac:dyDescent="0.2">
      <c r="B294" s="822"/>
      <c r="C294" s="820"/>
      <c r="D294" s="820"/>
      <c r="E294" s="821"/>
    </row>
    <row r="295" spans="2:5" s="812" customFormat="1" x14ac:dyDescent="0.2">
      <c r="B295" s="822"/>
      <c r="C295" s="820"/>
      <c r="D295" s="820"/>
      <c r="E295" s="821"/>
    </row>
    <row r="296" spans="2:5" s="812" customFormat="1" x14ac:dyDescent="0.2">
      <c r="B296" s="822"/>
      <c r="C296" s="820"/>
      <c r="D296" s="820"/>
      <c r="E296" s="821"/>
    </row>
    <row r="297" spans="2:5" s="812" customFormat="1" x14ac:dyDescent="0.2">
      <c r="B297" s="822"/>
      <c r="C297" s="820"/>
      <c r="D297" s="820"/>
      <c r="E297" s="821"/>
    </row>
    <row r="298" spans="2:5" s="812" customFormat="1" x14ac:dyDescent="0.2">
      <c r="B298" s="822"/>
      <c r="C298" s="820"/>
      <c r="D298" s="820"/>
      <c r="E298" s="821"/>
    </row>
    <row r="299" spans="2:5" s="812" customFormat="1" x14ac:dyDescent="0.2">
      <c r="B299" s="822"/>
      <c r="C299" s="820"/>
      <c r="D299" s="820"/>
      <c r="E299" s="821"/>
    </row>
    <row r="300" spans="2:5" s="812" customFormat="1" x14ac:dyDescent="0.2">
      <c r="B300" s="822"/>
      <c r="C300" s="820"/>
      <c r="D300" s="820"/>
      <c r="E300" s="821"/>
    </row>
    <row r="301" spans="2:5" s="812" customFormat="1" x14ac:dyDescent="0.2">
      <c r="B301" s="822"/>
      <c r="C301" s="820"/>
      <c r="D301" s="820"/>
      <c r="E301" s="821"/>
    </row>
    <row r="302" spans="2:5" s="812" customFormat="1" x14ac:dyDescent="0.2">
      <c r="B302" s="822"/>
      <c r="C302" s="820"/>
      <c r="D302" s="820"/>
      <c r="E302" s="821"/>
    </row>
    <row r="303" spans="2:5" s="812" customFormat="1" x14ac:dyDescent="0.2">
      <c r="B303" s="822"/>
      <c r="C303" s="820"/>
      <c r="D303" s="820"/>
      <c r="E303" s="821"/>
    </row>
    <row r="304" spans="2:5" s="812" customFormat="1" x14ac:dyDescent="0.2">
      <c r="B304" s="822"/>
      <c r="C304" s="820"/>
      <c r="D304" s="820"/>
      <c r="E304" s="821"/>
    </row>
    <row r="305" spans="2:5" s="812" customFormat="1" x14ac:dyDescent="0.2">
      <c r="B305" s="822"/>
      <c r="C305" s="820"/>
      <c r="D305" s="820"/>
      <c r="E305" s="821"/>
    </row>
    <row r="306" spans="2:5" s="812" customFormat="1" x14ac:dyDescent="0.2">
      <c r="B306" s="822"/>
      <c r="C306" s="820"/>
      <c r="D306" s="820"/>
      <c r="E306" s="821"/>
    </row>
    <row r="307" spans="2:5" s="812" customFormat="1" x14ac:dyDescent="0.2">
      <c r="B307" s="822"/>
      <c r="C307" s="820"/>
      <c r="D307" s="820"/>
      <c r="E307" s="821"/>
    </row>
    <row r="308" spans="2:5" s="812" customFormat="1" x14ac:dyDescent="0.2">
      <c r="B308" s="822"/>
      <c r="C308" s="820"/>
      <c r="D308" s="820"/>
      <c r="E308" s="821"/>
    </row>
    <row r="309" spans="2:5" s="812" customFormat="1" x14ac:dyDescent="0.2">
      <c r="B309" s="822"/>
      <c r="C309" s="820"/>
      <c r="D309" s="820"/>
      <c r="E309" s="821"/>
    </row>
    <row r="310" spans="2:5" s="812" customFormat="1" x14ac:dyDescent="0.2">
      <c r="B310" s="822"/>
      <c r="C310" s="820"/>
      <c r="D310" s="820"/>
      <c r="E310" s="821"/>
    </row>
    <row r="311" spans="2:5" s="812" customFormat="1" x14ac:dyDescent="0.2">
      <c r="B311" s="822"/>
      <c r="C311" s="820"/>
      <c r="D311" s="820"/>
      <c r="E311" s="821"/>
    </row>
    <row r="312" spans="2:5" s="812" customFormat="1" x14ac:dyDescent="0.2">
      <c r="B312" s="822"/>
      <c r="C312" s="820"/>
      <c r="D312" s="820"/>
      <c r="E312" s="821"/>
    </row>
    <row r="313" spans="2:5" s="812" customFormat="1" x14ac:dyDescent="0.2">
      <c r="B313" s="822"/>
      <c r="C313" s="820"/>
      <c r="D313" s="820"/>
      <c r="E313" s="821"/>
    </row>
    <row r="314" spans="2:5" s="812" customFormat="1" x14ac:dyDescent="0.2">
      <c r="B314" s="822"/>
      <c r="C314" s="820"/>
      <c r="D314" s="820"/>
      <c r="E314" s="821"/>
    </row>
    <row r="315" spans="2:5" s="812" customFormat="1" x14ac:dyDescent="0.2">
      <c r="B315" s="822"/>
      <c r="C315" s="820"/>
      <c r="D315" s="820"/>
      <c r="E315" s="821"/>
    </row>
    <row r="316" spans="2:5" s="812" customFormat="1" x14ac:dyDescent="0.2">
      <c r="B316" s="822"/>
      <c r="C316" s="820"/>
      <c r="D316" s="820"/>
      <c r="E316" s="821"/>
    </row>
    <row r="317" spans="2:5" s="812" customFormat="1" x14ac:dyDescent="0.2">
      <c r="B317" s="822"/>
      <c r="C317" s="820"/>
      <c r="D317" s="820"/>
      <c r="E317" s="821"/>
    </row>
    <row r="318" spans="2:5" s="812" customFormat="1" x14ac:dyDescent="0.2">
      <c r="B318" s="822"/>
      <c r="C318" s="820"/>
      <c r="D318" s="820"/>
      <c r="E318" s="821"/>
    </row>
    <row r="319" spans="2:5" s="812" customFormat="1" x14ac:dyDescent="0.2">
      <c r="B319" s="822"/>
      <c r="C319" s="820"/>
      <c r="D319" s="820"/>
      <c r="E319" s="821"/>
    </row>
    <row r="320" spans="2:5" s="812" customFormat="1" x14ac:dyDescent="0.2">
      <c r="B320" s="822"/>
      <c r="C320" s="820"/>
      <c r="D320" s="820"/>
      <c r="E320" s="821"/>
    </row>
    <row r="321" spans="2:5" s="812" customFormat="1" x14ac:dyDescent="0.2">
      <c r="B321" s="822"/>
      <c r="C321" s="820"/>
      <c r="D321" s="820"/>
      <c r="E321" s="821"/>
    </row>
    <row r="322" spans="2:5" s="812" customFormat="1" x14ac:dyDescent="0.2">
      <c r="B322" s="822"/>
      <c r="C322" s="820"/>
      <c r="D322" s="820"/>
      <c r="E322" s="821"/>
    </row>
    <row r="323" spans="2:5" s="812" customFormat="1" x14ac:dyDescent="0.2">
      <c r="B323" s="822"/>
      <c r="C323" s="820"/>
      <c r="D323" s="820"/>
      <c r="E323" s="821"/>
    </row>
    <row r="324" spans="2:5" s="812" customFormat="1" x14ac:dyDescent="0.2">
      <c r="B324" s="822"/>
      <c r="C324" s="820"/>
      <c r="D324" s="820"/>
      <c r="E324" s="821"/>
    </row>
    <row r="325" spans="2:5" s="812" customFormat="1" x14ac:dyDescent="0.2">
      <c r="B325" s="822"/>
      <c r="C325" s="820"/>
      <c r="D325" s="820"/>
      <c r="E325" s="821"/>
    </row>
    <row r="326" spans="2:5" s="812" customFormat="1" x14ac:dyDescent="0.2">
      <c r="B326" s="822"/>
      <c r="C326" s="820"/>
      <c r="D326" s="820"/>
      <c r="E326" s="821"/>
    </row>
    <row r="327" spans="2:5" s="812" customFormat="1" x14ac:dyDescent="0.2">
      <c r="B327" s="822"/>
      <c r="C327" s="820"/>
      <c r="D327" s="820"/>
      <c r="E327" s="821"/>
    </row>
    <row r="328" spans="2:5" s="812" customFormat="1" x14ac:dyDescent="0.2">
      <c r="B328" s="822"/>
      <c r="C328" s="820"/>
      <c r="D328" s="820"/>
      <c r="E328" s="821"/>
    </row>
    <row r="329" spans="2:5" s="812" customFormat="1" x14ac:dyDescent="0.2">
      <c r="B329" s="822"/>
      <c r="C329" s="820"/>
      <c r="D329" s="820"/>
      <c r="E329" s="821"/>
    </row>
    <row r="330" spans="2:5" s="812" customFormat="1" x14ac:dyDescent="0.2">
      <c r="B330" s="822"/>
      <c r="C330" s="820"/>
      <c r="D330" s="820"/>
      <c r="E330" s="821"/>
    </row>
    <row r="331" spans="2:5" s="812" customFormat="1" x14ac:dyDescent="0.2">
      <c r="B331" s="822"/>
      <c r="C331" s="820"/>
      <c r="D331" s="820"/>
      <c r="E331" s="821"/>
    </row>
    <row r="332" spans="2:5" s="812" customFormat="1" x14ac:dyDescent="0.2">
      <c r="B332" s="822"/>
      <c r="C332" s="820"/>
      <c r="D332" s="820"/>
      <c r="E332" s="821"/>
    </row>
    <row r="333" spans="2:5" s="812" customFormat="1" x14ac:dyDescent="0.2">
      <c r="B333" s="822"/>
      <c r="C333" s="820"/>
      <c r="D333" s="820"/>
      <c r="E333" s="821"/>
    </row>
    <row r="334" spans="2:5" s="812" customFormat="1" x14ac:dyDescent="0.2">
      <c r="B334" s="822"/>
      <c r="C334" s="820"/>
      <c r="D334" s="820"/>
      <c r="E334" s="821"/>
    </row>
    <row r="335" spans="2:5" s="812" customFormat="1" x14ac:dyDescent="0.2">
      <c r="B335" s="822"/>
      <c r="C335" s="820"/>
      <c r="D335" s="820"/>
      <c r="E335" s="821"/>
    </row>
    <row r="336" spans="2:5" s="812" customFormat="1" x14ac:dyDescent="0.2">
      <c r="B336" s="822"/>
      <c r="C336" s="820"/>
      <c r="D336" s="820"/>
      <c r="E336" s="821"/>
    </row>
    <row r="337" spans="2:5" s="812" customFormat="1" x14ac:dyDescent="0.2">
      <c r="B337" s="822"/>
      <c r="C337" s="820"/>
      <c r="D337" s="820"/>
      <c r="E337" s="821"/>
    </row>
    <row r="338" spans="2:5" s="812" customFormat="1" x14ac:dyDescent="0.2">
      <c r="B338" s="822"/>
      <c r="C338" s="820"/>
      <c r="D338" s="820"/>
      <c r="E338" s="821"/>
    </row>
    <row r="339" spans="2:5" s="812" customFormat="1" x14ac:dyDescent="0.2">
      <c r="B339" s="822"/>
      <c r="C339" s="820"/>
      <c r="D339" s="820"/>
      <c r="E339" s="821"/>
    </row>
    <row r="340" spans="2:5" s="812" customFormat="1" x14ac:dyDescent="0.2">
      <c r="B340" s="822"/>
      <c r="C340" s="820"/>
      <c r="D340" s="820"/>
      <c r="E340" s="821"/>
    </row>
    <row r="341" spans="2:5" s="812" customFormat="1" x14ac:dyDescent="0.2">
      <c r="B341" s="822"/>
      <c r="C341" s="820"/>
      <c r="D341" s="820"/>
      <c r="E341" s="821"/>
    </row>
    <row r="342" spans="2:5" s="812" customFormat="1" x14ac:dyDescent="0.2">
      <c r="B342" s="822"/>
      <c r="C342" s="820"/>
      <c r="D342" s="820"/>
      <c r="E342" s="821"/>
    </row>
    <row r="343" spans="2:5" s="812" customFormat="1" x14ac:dyDescent="0.2">
      <c r="B343" s="822"/>
      <c r="C343" s="820"/>
      <c r="D343" s="820"/>
      <c r="E343" s="821"/>
    </row>
    <row r="344" spans="2:5" s="812" customFormat="1" x14ac:dyDescent="0.2">
      <c r="B344" s="822"/>
      <c r="C344" s="820"/>
      <c r="D344" s="820"/>
      <c r="E344" s="821"/>
    </row>
    <row r="345" spans="2:5" s="812" customFormat="1" x14ac:dyDescent="0.2">
      <c r="B345" s="822"/>
      <c r="C345" s="820"/>
      <c r="D345" s="820"/>
      <c r="E345" s="821"/>
    </row>
    <row r="346" spans="2:5" s="812" customFormat="1" x14ac:dyDescent="0.2">
      <c r="B346" s="822"/>
      <c r="C346" s="820"/>
      <c r="D346" s="820"/>
      <c r="E346" s="821"/>
    </row>
    <row r="347" spans="2:5" s="812" customFormat="1" x14ac:dyDescent="0.2">
      <c r="B347" s="822"/>
      <c r="C347" s="820"/>
      <c r="D347" s="820"/>
      <c r="E347" s="821"/>
    </row>
    <row r="348" spans="2:5" s="812" customFormat="1" x14ac:dyDescent="0.2">
      <c r="B348" s="822"/>
      <c r="C348" s="820"/>
      <c r="D348" s="820"/>
      <c r="E348" s="821"/>
    </row>
    <row r="349" spans="2:5" s="812" customFormat="1" x14ac:dyDescent="0.2">
      <c r="B349" s="822"/>
      <c r="C349" s="820"/>
      <c r="D349" s="820"/>
      <c r="E349" s="821"/>
    </row>
    <row r="350" spans="2:5" s="812" customFormat="1" x14ac:dyDescent="0.2">
      <c r="B350" s="822"/>
      <c r="C350" s="820"/>
      <c r="D350" s="820"/>
      <c r="E350" s="821"/>
    </row>
    <row r="351" spans="2:5" s="812" customFormat="1" x14ac:dyDescent="0.2">
      <c r="B351" s="822"/>
      <c r="C351" s="820"/>
      <c r="D351" s="820"/>
      <c r="E351" s="821"/>
    </row>
    <row r="352" spans="2:5" s="812" customFormat="1" x14ac:dyDescent="0.2">
      <c r="B352" s="822"/>
      <c r="C352" s="820"/>
      <c r="D352" s="820"/>
      <c r="E352" s="821"/>
    </row>
    <row r="353" spans="2:5" s="812" customFormat="1" x14ac:dyDescent="0.2">
      <c r="B353" s="822"/>
      <c r="C353" s="820"/>
      <c r="D353" s="820"/>
      <c r="E353" s="821"/>
    </row>
    <row r="354" spans="2:5" s="812" customFormat="1" x14ac:dyDescent="0.2">
      <c r="B354" s="822"/>
      <c r="C354" s="820"/>
      <c r="D354" s="820"/>
      <c r="E354" s="821"/>
    </row>
    <row r="355" spans="2:5" s="812" customFormat="1" x14ac:dyDescent="0.2">
      <c r="B355" s="822"/>
      <c r="C355" s="820"/>
      <c r="D355" s="820"/>
      <c r="E355" s="821"/>
    </row>
    <row r="356" spans="2:5" s="812" customFormat="1" x14ac:dyDescent="0.2">
      <c r="B356" s="822"/>
      <c r="C356" s="820"/>
      <c r="D356" s="820"/>
      <c r="E356" s="821"/>
    </row>
    <row r="357" spans="2:5" s="812" customFormat="1" x14ac:dyDescent="0.2">
      <c r="B357" s="822"/>
      <c r="C357" s="820"/>
      <c r="D357" s="820"/>
      <c r="E357" s="821"/>
    </row>
    <row r="358" spans="2:5" s="812" customFormat="1" x14ac:dyDescent="0.2">
      <c r="B358" s="822"/>
      <c r="C358" s="820"/>
      <c r="D358" s="820"/>
      <c r="E358" s="821"/>
    </row>
    <row r="359" spans="2:5" s="812" customFormat="1" x14ac:dyDescent="0.2">
      <c r="B359" s="822"/>
      <c r="C359" s="820"/>
      <c r="D359" s="820"/>
      <c r="E359" s="821"/>
    </row>
    <row r="360" spans="2:5" s="812" customFormat="1" x14ac:dyDescent="0.2">
      <c r="B360" s="822"/>
      <c r="C360" s="820"/>
      <c r="D360" s="820"/>
      <c r="E360" s="821"/>
    </row>
    <row r="361" spans="2:5" s="812" customFormat="1" x14ac:dyDescent="0.2">
      <c r="B361" s="822"/>
      <c r="C361" s="820"/>
      <c r="D361" s="820"/>
      <c r="E361" s="821"/>
    </row>
    <row r="362" spans="2:5" s="812" customFormat="1" x14ac:dyDescent="0.2">
      <c r="B362" s="822"/>
      <c r="C362" s="820"/>
      <c r="D362" s="820"/>
      <c r="E362" s="821"/>
    </row>
    <row r="363" spans="2:5" s="812" customFormat="1" x14ac:dyDescent="0.2">
      <c r="B363" s="822"/>
      <c r="C363" s="820"/>
      <c r="D363" s="820"/>
      <c r="E363" s="821"/>
    </row>
    <row r="364" spans="2:5" s="812" customFormat="1" x14ac:dyDescent="0.2">
      <c r="B364" s="822"/>
      <c r="C364" s="820"/>
      <c r="D364" s="820"/>
      <c r="E364" s="821"/>
    </row>
    <row r="365" spans="2:5" s="812" customFormat="1" x14ac:dyDescent="0.2">
      <c r="B365" s="822"/>
      <c r="C365" s="820"/>
      <c r="D365" s="820"/>
      <c r="E365" s="821"/>
    </row>
    <row r="366" spans="2:5" s="812" customFormat="1" x14ac:dyDescent="0.2">
      <c r="B366" s="822"/>
      <c r="C366" s="820"/>
      <c r="D366" s="820"/>
      <c r="E366" s="821"/>
    </row>
    <row r="367" spans="2:5" s="812" customFormat="1" x14ac:dyDescent="0.2">
      <c r="B367" s="822"/>
      <c r="C367" s="820"/>
      <c r="D367" s="820"/>
      <c r="E367" s="821"/>
    </row>
    <row r="368" spans="2:5" s="812" customFormat="1" x14ac:dyDescent="0.2">
      <c r="B368" s="822"/>
      <c r="C368" s="820"/>
      <c r="D368" s="820"/>
      <c r="E368" s="821"/>
    </row>
    <row r="369" spans="2:5" s="812" customFormat="1" x14ac:dyDescent="0.2">
      <c r="B369" s="822"/>
      <c r="C369" s="820"/>
      <c r="D369" s="820"/>
      <c r="E369" s="821"/>
    </row>
    <row r="370" spans="2:5" s="812" customFormat="1" x14ac:dyDescent="0.2">
      <c r="B370" s="822"/>
      <c r="C370" s="820"/>
      <c r="D370" s="820"/>
      <c r="E370" s="821"/>
    </row>
    <row r="371" spans="2:5" s="812" customFormat="1" x14ac:dyDescent="0.2">
      <c r="B371" s="822"/>
      <c r="C371" s="820"/>
      <c r="D371" s="820"/>
      <c r="E371" s="821"/>
    </row>
    <row r="372" spans="2:5" s="812" customFormat="1" x14ac:dyDescent="0.2">
      <c r="B372" s="822"/>
      <c r="C372" s="820"/>
      <c r="D372" s="820"/>
      <c r="E372" s="821"/>
    </row>
    <row r="373" spans="2:5" s="812" customFormat="1" x14ac:dyDescent="0.2">
      <c r="B373" s="822"/>
      <c r="C373" s="820"/>
      <c r="D373" s="820"/>
      <c r="E373" s="821"/>
    </row>
    <row r="374" spans="2:5" s="812" customFormat="1" x14ac:dyDescent="0.2">
      <c r="B374" s="822"/>
      <c r="C374" s="820"/>
      <c r="D374" s="820"/>
      <c r="E374" s="821"/>
    </row>
    <row r="375" spans="2:5" s="812" customFormat="1" x14ac:dyDescent="0.2">
      <c r="B375" s="822"/>
      <c r="C375" s="820"/>
      <c r="D375" s="820"/>
      <c r="E375" s="821"/>
    </row>
    <row r="376" spans="2:5" s="812" customFormat="1" x14ac:dyDescent="0.2">
      <c r="B376" s="822"/>
      <c r="C376" s="820"/>
      <c r="D376" s="820"/>
      <c r="E376" s="821"/>
    </row>
    <row r="377" spans="2:5" s="812" customFormat="1" x14ac:dyDescent="0.2">
      <c r="B377" s="822"/>
      <c r="C377" s="820"/>
      <c r="D377" s="820"/>
      <c r="E377" s="821"/>
    </row>
    <row r="378" spans="2:5" s="812" customFormat="1" x14ac:dyDescent="0.2">
      <c r="B378" s="822"/>
      <c r="C378" s="820"/>
      <c r="D378" s="820"/>
      <c r="E378" s="821"/>
    </row>
    <row r="379" spans="2:5" s="812" customFormat="1" x14ac:dyDescent="0.2">
      <c r="B379" s="822"/>
      <c r="C379" s="820"/>
      <c r="D379" s="820"/>
      <c r="E379" s="821"/>
    </row>
    <row r="380" spans="2:5" s="812" customFormat="1" x14ac:dyDescent="0.2">
      <c r="B380" s="822"/>
      <c r="C380" s="820"/>
      <c r="D380" s="820"/>
      <c r="E380" s="821"/>
    </row>
    <row r="381" spans="2:5" s="812" customFormat="1" x14ac:dyDescent="0.2">
      <c r="B381" s="822"/>
      <c r="C381" s="820"/>
      <c r="D381" s="820"/>
      <c r="E381" s="821"/>
    </row>
    <row r="382" spans="2:5" s="812" customFormat="1" x14ac:dyDescent="0.2">
      <c r="B382" s="822"/>
      <c r="C382" s="820"/>
      <c r="D382" s="820"/>
      <c r="E382" s="821"/>
    </row>
    <row r="383" spans="2:5" s="812" customFormat="1" x14ac:dyDescent="0.2">
      <c r="B383" s="822"/>
      <c r="C383" s="820"/>
      <c r="D383" s="820"/>
      <c r="E383" s="821"/>
    </row>
    <row r="384" spans="2:5" s="812" customFormat="1" x14ac:dyDescent="0.2">
      <c r="B384" s="822"/>
      <c r="C384" s="820"/>
      <c r="D384" s="820"/>
      <c r="E384" s="821"/>
    </row>
    <row r="385" spans="2:5" s="812" customFormat="1" x14ac:dyDescent="0.2">
      <c r="B385" s="822"/>
      <c r="C385" s="820"/>
      <c r="D385" s="820"/>
      <c r="E385" s="821"/>
    </row>
    <row r="386" spans="2:5" s="812" customFormat="1" x14ac:dyDescent="0.2">
      <c r="B386" s="822"/>
      <c r="C386" s="820"/>
      <c r="D386" s="820"/>
      <c r="E386" s="821"/>
    </row>
    <row r="387" spans="2:5" s="812" customFormat="1" x14ac:dyDescent="0.2">
      <c r="B387" s="822"/>
      <c r="C387" s="820"/>
      <c r="D387" s="820"/>
      <c r="E387" s="821"/>
    </row>
    <row r="388" spans="2:5" s="812" customFormat="1" x14ac:dyDescent="0.2">
      <c r="B388" s="822"/>
      <c r="C388" s="820"/>
      <c r="D388" s="820"/>
      <c r="E388" s="821"/>
    </row>
    <row r="389" spans="2:5" s="812" customFormat="1" x14ac:dyDescent="0.2">
      <c r="B389" s="822"/>
      <c r="C389" s="820"/>
      <c r="D389" s="820"/>
      <c r="E389" s="821"/>
    </row>
    <row r="390" spans="2:5" s="812" customFormat="1" x14ac:dyDescent="0.2">
      <c r="B390" s="822"/>
      <c r="C390" s="820"/>
      <c r="D390" s="820"/>
      <c r="E390" s="821"/>
    </row>
    <row r="391" spans="2:5" s="812" customFormat="1" x14ac:dyDescent="0.2">
      <c r="B391" s="822"/>
      <c r="C391" s="820"/>
      <c r="D391" s="820"/>
      <c r="E391" s="821"/>
    </row>
    <row r="392" spans="2:5" s="812" customFormat="1" x14ac:dyDescent="0.2">
      <c r="B392" s="822"/>
      <c r="C392" s="820"/>
      <c r="D392" s="820"/>
      <c r="E392" s="821"/>
    </row>
    <row r="393" spans="2:5" s="812" customFormat="1" x14ac:dyDescent="0.2">
      <c r="B393" s="822"/>
      <c r="C393" s="820"/>
      <c r="D393" s="820"/>
      <c r="E393" s="821"/>
    </row>
    <row r="394" spans="2:5" s="812" customFormat="1" x14ac:dyDescent="0.2">
      <c r="B394" s="822"/>
      <c r="C394" s="820"/>
      <c r="D394" s="820"/>
      <c r="E394" s="821"/>
    </row>
    <row r="395" spans="2:5" s="812" customFormat="1" x14ac:dyDescent="0.2">
      <c r="B395" s="822"/>
      <c r="C395" s="820"/>
      <c r="D395" s="820"/>
      <c r="E395" s="821"/>
    </row>
    <row r="396" spans="2:5" s="812" customFormat="1" x14ac:dyDescent="0.2">
      <c r="B396" s="822"/>
      <c r="C396" s="820"/>
      <c r="D396" s="820"/>
      <c r="E396" s="821"/>
    </row>
    <row r="397" spans="2:5" s="812" customFormat="1" x14ac:dyDescent="0.2">
      <c r="B397" s="822"/>
      <c r="C397" s="820"/>
      <c r="D397" s="820"/>
      <c r="E397" s="821"/>
    </row>
    <row r="398" spans="2:5" s="812" customFormat="1" x14ac:dyDescent="0.2">
      <c r="B398" s="822"/>
      <c r="C398" s="820"/>
      <c r="D398" s="820"/>
      <c r="E398" s="821"/>
    </row>
    <row r="399" spans="2:5" s="812" customFormat="1" x14ac:dyDescent="0.2">
      <c r="B399" s="822"/>
      <c r="C399" s="820"/>
      <c r="D399" s="820"/>
      <c r="E399" s="821"/>
    </row>
    <row r="400" spans="2:5" s="812" customFormat="1" x14ac:dyDescent="0.2">
      <c r="B400" s="822"/>
      <c r="C400" s="820"/>
      <c r="D400" s="820"/>
      <c r="E400" s="821"/>
    </row>
    <row r="401" spans="2:16312" s="812" customFormat="1" x14ac:dyDescent="0.2">
      <c r="B401" s="822"/>
      <c r="C401" s="820"/>
      <c r="D401" s="820"/>
      <c r="E401" s="821"/>
    </row>
    <row r="402" spans="2:16312" s="812" customFormat="1" x14ac:dyDescent="0.2">
      <c r="B402" s="822"/>
      <c r="C402" s="820"/>
      <c r="D402" s="820"/>
      <c r="E402" s="821"/>
    </row>
    <row r="403" spans="2:16312" s="812" customFormat="1" x14ac:dyDescent="0.2">
      <c r="B403" s="822"/>
      <c r="C403" s="820"/>
      <c r="D403" s="820"/>
      <c r="E403" s="821"/>
    </row>
    <row r="404" spans="2:16312" s="812" customFormat="1" x14ac:dyDescent="0.2">
      <c r="B404" s="822"/>
      <c r="C404" s="820"/>
      <c r="D404" s="820"/>
      <c r="E404" s="821"/>
    </row>
    <row r="405" spans="2:16312" s="812" customFormat="1" x14ac:dyDescent="0.2">
      <c r="B405" s="822"/>
      <c r="C405" s="820"/>
      <c r="D405" s="820"/>
      <c r="E405" s="821"/>
    </row>
    <row r="406" spans="2:16312" s="812" customFormat="1" x14ac:dyDescent="0.2">
      <c r="B406" s="822"/>
      <c r="C406" s="820"/>
      <c r="D406" s="820"/>
      <c r="E406" s="821"/>
    </row>
    <row r="407" spans="2:16312" s="812" customFormat="1" x14ac:dyDescent="0.2">
      <c r="B407" s="822"/>
      <c r="C407" s="820"/>
      <c r="D407" s="820"/>
      <c r="E407" s="821"/>
    </row>
    <row r="408" spans="2:16312" s="812" customFormat="1" x14ac:dyDescent="0.3">
      <c r="B408" s="822"/>
      <c r="C408" s="820"/>
      <c r="D408" s="820"/>
      <c r="E408" s="821"/>
      <c r="I408" s="815"/>
      <c r="GC408" s="813"/>
      <c r="GD408" s="813"/>
      <c r="GE408" s="813"/>
      <c r="GF408" s="813"/>
      <c r="GG408" s="813"/>
      <c r="GH408" s="813"/>
      <c r="GI408" s="813"/>
      <c r="GJ408" s="813"/>
      <c r="GK408" s="813"/>
      <c r="GL408" s="813"/>
      <c r="GM408" s="813"/>
      <c r="GN408" s="813"/>
      <c r="GO408" s="813"/>
      <c r="GP408" s="813"/>
      <c r="GQ408" s="813"/>
      <c r="GR408" s="813"/>
      <c r="GS408" s="813"/>
      <c r="GT408" s="813"/>
      <c r="GU408" s="813"/>
      <c r="GV408" s="813"/>
      <c r="GW408" s="813"/>
      <c r="GX408" s="813"/>
      <c r="GY408" s="813"/>
      <c r="GZ408" s="813"/>
      <c r="HA408" s="813"/>
      <c r="HB408" s="813"/>
      <c r="HC408" s="813"/>
      <c r="HD408" s="813"/>
      <c r="HE408" s="813"/>
      <c r="HF408" s="813"/>
      <c r="HG408" s="813"/>
      <c r="HH408" s="813"/>
      <c r="HI408" s="813"/>
      <c r="HJ408" s="813"/>
      <c r="HK408" s="813"/>
      <c r="HL408" s="813"/>
      <c r="HM408" s="813"/>
      <c r="HN408" s="813"/>
      <c r="HO408" s="813"/>
      <c r="HP408" s="813"/>
      <c r="HQ408" s="813"/>
      <c r="HR408" s="813"/>
      <c r="HS408" s="813"/>
      <c r="HT408" s="813"/>
      <c r="HU408" s="813"/>
      <c r="HV408" s="813"/>
      <c r="HW408" s="813"/>
      <c r="HX408" s="813"/>
      <c r="HY408" s="813"/>
      <c r="HZ408" s="813"/>
      <c r="IA408" s="813"/>
      <c r="IB408" s="813"/>
      <c r="IC408" s="813"/>
      <c r="ID408" s="813"/>
      <c r="IE408" s="813"/>
      <c r="IF408" s="813"/>
      <c r="IG408" s="813"/>
      <c r="IH408" s="813"/>
      <c r="II408" s="813"/>
      <c r="IJ408" s="813"/>
      <c r="IK408" s="813"/>
      <c r="IL408" s="813"/>
      <c r="IM408" s="813"/>
      <c r="IN408" s="813"/>
      <c r="IO408" s="813"/>
      <c r="IP408" s="813"/>
      <c r="IQ408" s="813"/>
      <c r="IR408" s="813"/>
      <c r="IS408" s="813"/>
      <c r="IT408" s="813"/>
      <c r="IU408" s="813"/>
      <c r="IV408" s="813"/>
      <c r="IW408" s="813"/>
      <c r="IX408" s="813"/>
      <c r="IY408" s="813"/>
      <c r="IZ408" s="813"/>
      <c r="JA408" s="813"/>
      <c r="JB408" s="813"/>
      <c r="JC408" s="813"/>
      <c r="JD408" s="813"/>
      <c r="JE408" s="813"/>
      <c r="JF408" s="813"/>
      <c r="JG408" s="813"/>
      <c r="JH408" s="813"/>
      <c r="JI408" s="813"/>
      <c r="JJ408" s="813"/>
      <c r="JK408" s="813"/>
      <c r="JL408" s="813"/>
      <c r="JM408" s="813"/>
      <c r="JN408" s="813"/>
      <c r="JO408" s="813"/>
      <c r="JP408" s="813"/>
      <c r="JQ408" s="813"/>
      <c r="JR408" s="813"/>
      <c r="JS408" s="813"/>
      <c r="JT408" s="813"/>
      <c r="JU408" s="813"/>
      <c r="JV408" s="813"/>
      <c r="JW408" s="813"/>
      <c r="JX408" s="813"/>
      <c r="JY408" s="813"/>
      <c r="JZ408" s="813"/>
      <c r="KA408" s="813"/>
      <c r="KB408" s="813"/>
      <c r="KC408" s="813"/>
      <c r="KD408" s="813"/>
      <c r="KE408" s="813"/>
      <c r="KF408" s="813"/>
      <c r="KG408" s="813"/>
      <c r="KH408" s="813"/>
      <c r="KI408" s="813"/>
      <c r="KJ408" s="813"/>
      <c r="KK408" s="813"/>
      <c r="KL408" s="813"/>
      <c r="KM408" s="813"/>
      <c r="KN408" s="813"/>
      <c r="KO408" s="813"/>
      <c r="KP408" s="813"/>
      <c r="KQ408" s="813"/>
      <c r="KR408" s="813"/>
      <c r="KS408" s="813"/>
      <c r="KT408" s="813"/>
      <c r="KU408" s="813"/>
      <c r="KV408" s="813"/>
      <c r="KW408" s="813"/>
      <c r="KX408" s="813"/>
      <c r="KY408" s="813"/>
      <c r="KZ408" s="813"/>
      <c r="LA408" s="813"/>
      <c r="LB408" s="813"/>
      <c r="LC408" s="813"/>
      <c r="LD408" s="813"/>
      <c r="LE408" s="813"/>
      <c r="LF408" s="813"/>
      <c r="LG408" s="813"/>
      <c r="LH408" s="813"/>
      <c r="LI408" s="813"/>
      <c r="LJ408" s="813"/>
      <c r="LK408" s="813"/>
      <c r="LL408" s="813"/>
      <c r="LM408" s="813"/>
      <c r="LN408" s="813"/>
      <c r="LO408" s="813"/>
      <c r="LP408" s="813"/>
      <c r="LQ408" s="813"/>
      <c r="LR408" s="813"/>
      <c r="LS408" s="813"/>
      <c r="LT408" s="813"/>
      <c r="LU408" s="813"/>
      <c r="LV408" s="813"/>
      <c r="LW408" s="813"/>
      <c r="LX408" s="813"/>
      <c r="LY408" s="813"/>
      <c r="LZ408" s="813"/>
      <c r="MA408" s="813"/>
      <c r="MB408" s="813"/>
      <c r="MC408" s="813"/>
      <c r="MD408" s="813"/>
      <c r="ME408" s="813"/>
      <c r="MF408" s="813"/>
      <c r="MG408" s="813"/>
      <c r="MH408" s="813"/>
      <c r="MI408" s="813"/>
      <c r="MJ408" s="813"/>
      <c r="MK408" s="813"/>
      <c r="ML408" s="813"/>
      <c r="MM408" s="813"/>
      <c r="MN408" s="813"/>
      <c r="MO408" s="813"/>
      <c r="MP408" s="813"/>
      <c r="MQ408" s="813"/>
      <c r="MR408" s="813"/>
      <c r="MS408" s="813"/>
      <c r="MT408" s="813"/>
      <c r="MU408" s="813"/>
      <c r="MV408" s="813"/>
      <c r="MW408" s="813"/>
      <c r="MX408" s="813"/>
      <c r="MY408" s="813"/>
      <c r="MZ408" s="813"/>
      <c r="NA408" s="813"/>
      <c r="NB408" s="813"/>
      <c r="NC408" s="813"/>
      <c r="ND408" s="813"/>
      <c r="NE408" s="813"/>
      <c r="NF408" s="813"/>
      <c r="NG408" s="813"/>
      <c r="NH408" s="813"/>
      <c r="NI408" s="813"/>
      <c r="NJ408" s="813"/>
      <c r="NK408" s="813"/>
      <c r="NL408" s="813"/>
      <c r="NM408" s="813"/>
      <c r="NN408" s="813"/>
      <c r="NO408" s="813"/>
      <c r="NP408" s="813"/>
      <c r="NQ408" s="813"/>
      <c r="NR408" s="813"/>
      <c r="NS408" s="813"/>
      <c r="NT408" s="813"/>
      <c r="NU408" s="813"/>
      <c r="NV408" s="813"/>
      <c r="NW408" s="813"/>
      <c r="NX408" s="813"/>
      <c r="NY408" s="813"/>
      <c r="NZ408" s="813"/>
      <c r="OA408" s="813"/>
      <c r="OB408" s="813"/>
      <c r="OC408" s="813"/>
      <c r="OD408" s="813"/>
      <c r="OE408" s="813"/>
      <c r="OF408" s="813"/>
      <c r="OG408" s="813"/>
      <c r="OH408" s="813"/>
      <c r="OI408" s="813"/>
      <c r="OJ408" s="813"/>
      <c r="OK408" s="813"/>
      <c r="OL408" s="813"/>
      <c r="OM408" s="813"/>
      <c r="ON408" s="813"/>
      <c r="OO408" s="813"/>
      <c r="OP408" s="813"/>
      <c r="OQ408" s="813"/>
      <c r="OR408" s="813"/>
      <c r="OS408" s="813"/>
      <c r="OT408" s="813"/>
      <c r="OU408" s="813"/>
      <c r="OV408" s="813"/>
      <c r="OW408" s="813"/>
      <c r="OX408" s="813"/>
      <c r="OY408" s="813"/>
      <c r="OZ408" s="813"/>
      <c r="PA408" s="813"/>
      <c r="PB408" s="813"/>
      <c r="PC408" s="813"/>
      <c r="PD408" s="813"/>
      <c r="PE408" s="813"/>
      <c r="PF408" s="813"/>
      <c r="PG408" s="813"/>
      <c r="PH408" s="813"/>
      <c r="PI408" s="813"/>
      <c r="PJ408" s="813"/>
      <c r="PK408" s="813"/>
      <c r="PL408" s="813"/>
      <c r="PM408" s="813"/>
      <c r="PN408" s="813"/>
      <c r="PO408" s="813"/>
      <c r="PP408" s="813"/>
      <c r="PQ408" s="813"/>
      <c r="PR408" s="813"/>
      <c r="PS408" s="813"/>
      <c r="PT408" s="813"/>
      <c r="PU408" s="813"/>
      <c r="PV408" s="813"/>
      <c r="PW408" s="813"/>
      <c r="PX408" s="813"/>
      <c r="PY408" s="813"/>
      <c r="PZ408" s="813"/>
      <c r="QA408" s="813"/>
      <c r="QB408" s="813"/>
      <c r="QC408" s="813"/>
      <c r="QD408" s="813"/>
      <c r="QE408" s="813"/>
      <c r="QF408" s="813"/>
      <c r="QG408" s="813"/>
      <c r="QH408" s="813"/>
      <c r="QI408" s="813"/>
      <c r="QJ408" s="813"/>
      <c r="QK408" s="813"/>
      <c r="QL408" s="813"/>
      <c r="QM408" s="813"/>
      <c r="QN408" s="813"/>
      <c r="QO408" s="813"/>
      <c r="QP408" s="813"/>
      <c r="QQ408" s="813"/>
      <c r="QR408" s="813"/>
      <c r="QS408" s="813"/>
      <c r="QT408" s="813"/>
      <c r="QU408" s="813"/>
      <c r="QV408" s="813"/>
      <c r="QW408" s="813"/>
      <c r="QX408" s="813"/>
      <c r="QY408" s="813"/>
      <c r="QZ408" s="813"/>
      <c r="RA408" s="813"/>
      <c r="RB408" s="813"/>
      <c r="RC408" s="813"/>
      <c r="RD408" s="813"/>
      <c r="RE408" s="813"/>
      <c r="RF408" s="813"/>
      <c r="RG408" s="813"/>
      <c r="RH408" s="813"/>
      <c r="RI408" s="813"/>
      <c r="RJ408" s="813"/>
      <c r="RK408" s="813"/>
      <c r="RL408" s="813"/>
      <c r="RM408" s="813"/>
      <c r="RN408" s="813"/>
      <c r="RO408" s="813"/>
      <c r="RP408" s="813"/>
      <c r="RQ408" s="813"/>
      <c r="RR408" s="813"/>
      <c r="RS408" s="813"/>
      <c r="RT408" s="813"/>
      <c r="RU408" s="813"/>
      <c r="RV408" s="813"/>
      <c r="RW408" s="813"/>
      <c r="RX408" s="813"/>
      <c r="RY408" s="813"/>
      <c r="RZ408" s="813"/>
      <c r="SA408" s="813"/>
      <c r="SB408" s="813"/>
      <c r="SC408" s="813"/>
      <c r="SD408" s="813"/>
      <c r="SE408" s="813"/>
      <c r="SF408" s="813"/>
      <c r="SG408" s="813"/>
      <c r="SH408" s="813"/>
      <c r="SI408" s="813"/>
      <c r="SJ408" s="813"/>
      <c r="SK408" s="813"/>
      <c r="SL408" s="813"/>
      <c r="SM408" s="813"/>
      <c r="SN408" s="813"/>
      <c r="SO408" s="813"/>
      <c r="SP408" s="813"/>
      <c r="SQ408" s="813"/>
      <c r="SR408" s="813"/>
      <c r="SS408" s="813"/>
      <c r="ST408" s="813"/>
      <c r="SU408" s="813"/>
      <c r="SV408" s="813"/>
      <c r="SW408" s="813"/>
      <c r="SX408" s="813"/>
      <c r="SY408" s="813"/>
      <c r="SZ408" s="813"/>
      <c r="TA408" s="813"/>
      <c r="TB408" s="813"/>
      <c r="TC408" s="813"/>
      <c r="TD408" s="813"/>
      <c r="TE408" s="813"/>
      <c r="TF408" s="813"/>
      <c r="TG408" s="813"/>
      <c r="TH408" s="813"/>
      <c r="TI408" s="813"/>
      <c r="TJ408" s="813"/>
      <c r="TK408" s="813"/>
      <c r="TL408" s="813"/>
      <c r="TM408" s="813"/>
      <c r="TN408" s="813"/>
      <c r="TO408" s="813"/>
      <c r="TP408" s="813"/>
      <c r="TQ408" s="813"/>
      <c r="TR408" s="813"/>
      <c r="TS408" s="813"/>
      <c r="TT408" s="813"/>
      <c r="TU408" s="813"/>
      <c r="TV408" s="813"/>
      <c r="TW408" s="813"/>
      <c r="TX408" s="813"/>
      <c r="TY408" s="813"/>
      <c r="TZ408" s="813"/>
      <c r="UA408" s="813"/>
      <c r="UB408" s="813"/>
      <c r="UC408" s="813"/>
      <c r="UD408" s="813"/>
      <c r="UE408" s="813"/>
      <c r="UF408" s="813"/>
      <c r="UG408" s="813"/>
      <c r="UH408" s="813"/>
      <c r="UI408" s="813"/>
      <c r="UJ408" s="813"/>
      <c r="UK408" s="813"/>
      <c r="UL408" s="813"/>
      <c r="UM408" s="813"/>
      <c r="UN408" s="813"/>
      <c r="UO408" s="813"/>
      <c r="UP408" s="813"/>
      <c r="UQ408" s="813"/>
      <c r="UR408" s="813"/>
      <c r="US408" s="813"/>
      <c r="UT408" s="813"/>
      <c r="UU408" s="813"/>
      <c r="UV408" s="813"/>
      <c r="UW408" s="813"/>
      <c r="UX408" s="813"/>
      <c r="UY408" s="813"/>
      <c r="UZ408" s="813"/>
      <c r="VA408" s="813"/>
      <c r="VB408" s="813"/>
      <c r="VC408" s="813"/>
      <c r="VD408" s="813"/>
      <c r="VE408" s="813"/>
      <c r="VF408" s="813"/>
      <c r="VG408" s="813"/>
      <c r="VH408" s="813"/>
      <c r="VI408" s="813"/>
      <c r="VJ408" s="813"/>
      <c r="VK408" s="813"/>
      <c r="VL408" s="813"/>
      <c r="VM408" s="813"/>
      <c r="VN408" s="813"/>
      <c r="VO408" s="813"/>
      <c r="VP408" s="813"/>
      <c r="VQ408" s="813"/>
      <c r="VR408" s="813"/>
      <c r="VS408" s="813"/>
      <c r="VT408" s="813"/>
      <c r="VU408" s="813"/>
      <c r="VV408" s="813"/>
      <c r="VW408" s="813"/>
      <c r="VX408" s="813"/>
      <c r="VY408" s="813"/>
      <c r="VZ408" s="813"/>
      <c r="WA408" s="813"/>
      <c r="WB408" s="813"/>
      <c r="WC408" s="813"/>
      <c r="WD408" s="813"/>
      <c r="WE408" s="813"/>
      <c r="WF408" s="813"/>
      <c r="WG408" s="813"/>
      <c r="WH408" s="813"/>
      <c r="WI408" s="813"/>
      <c r="WJ408" s="813"/>
      <c r="WK408" s="813"/>
      <c r="WL408" s="813"/>
      <c r="WM408" s="813"/>
      <c r="WN408" s="813"/>
      <c r="WO408" s="813"/>
      <c r="WP408" s="813"/>
      <c r="WQ408" s="813"/>
      <c r="WR408" s="813"/>
      <c r="WS408" s="813"/>
      <c r="WT408" s="813"/>
      <c r="WU408" s="813"/>
      <c r="WV408" s="813"/>
      <c r="WW408" s="813"/>
      <c r="WX408" s="813"/>
      <c r="WY408" s="813"/>
      <c r="WZ408" s="813"/>
      <c r="XA408" s="813"/>
      <c r="XB408" s="813"/>
      <c r="XC408" s="813"/>
      <c r="XD408" s="813"/>
      <c r="XE408" s="813"/>
      <c r="XF408" s="813"/>
      <c r="XG408" s="813"/>
      <c r="XH408" s="813"/>
      <c r="XI408" s="813"/>
      <c r="XJ408" s="813"/>
      <c r="XK408" s="813"/>
      <c r="XL408" s="813"/>
      <c r="XM408" s="813"/>
      <c r="XN408" s="813"/>
      <c r="XO408" s="813"/>
      <c r="XP408" s="813"/>
      <c r="XQ408" s="813"/>
      <c r="XR408" s="813"/>
      <c r="XS408" s="813"/>
      <c r="XT408" s="813"/>
      <c r="XU408" s="813"/>
      <c r="XV408" s="813"/>
      <c r="XW408" s="813"/>
      <c r="XX408" s="813"/>
      <c r="XY408" s="813"/>
      <c r="XZ408" s="813"/>
      <c r="YA408" s="813"/>
      <c r="YB408" s="813"/>
      <c r="YC408" s="813"/>
      <c r="YD408" s="813"/>
      <c r="YE408" s="813"/>
      <c r="YF408" s="813"/>
      <c r="YG408" s="813"/>
      <c r="YH408" s="813"/>
      <c r="YI408" s="813"/>
      <c r="YJ408" s="813"/>
      <c r="YK408" s="813"/>
      <c r="YL408" s="813"/>
      <c r="YM408" s="813"/>
      <c r="YN408" s="813"/>
      <c r="YO408" s="813"/>
      <c r="YP408" s="813"/>
      <c r="YQ408" s="813"/>
      <c r="YR408" s="813"/>
      <c r="YS408" s="813"/>
      <c r="YT408" s="813"/>
      <c r="YU408" s="813"/>
      <c r="YV408" s="813"/>
      <c r="YW408" s="813"/>
      <c r="YX408" s="813"/>
      <c r="YY408" s="813"/>
      <c r="YZ408" s="813"/>
      <c r="ZA408" s="813"/>
      <c r="ZB408" s="813"/>
      <c r="ZC408" s="813"/>
      <c r="ZD408" s="813"/>
      <c r="ZE408" s="813"/>
      <c r="ZF408" s="813"/>
      <c r="ZG408" s="813"/>
      <c r="ZH408" s="813"/>
      <c r="ZI408" s="813"/>
      <c r="ZJ408" s="813"/>
      <c r="ZK408" s="813"/>
      <c r="ZL408" s="813"/>
      <c r="ZM408" s="813"/>
      <c r="ZN408" s="813"/>
      <c r="ZO408" s="813"/>
      <c r="ZP408" s="813"/>
      <c r="ZQ408" s="813"/>
      <c r="ZR408" s="813"/>
      <c r="ZS408" s="813"/>
      <c r="ZT408" s="813"/>
      <c r="ZU408" s="813"/>
      <c r="ZV408" s="813"/>
      <c r="ZW408" s="813"/>
      <c r="ZX408" s="813"/>
      <c r="ZY408" s="813"/>
      <c r="ZZ408" s="813"/>
      <c r="AAA408" s="813"/>
      <c r="AAB408" s="813"/>
      <c r="AAC408" s="813"/>
      <c r="AAD408" s="813"/>
      <c r="AAE408" s="813"/>
      <c r="AAF408" s="813"/>
      <c r="AAG408" s="813"/>
      <c r="AAH408" s="813"/>
      <c r="AAI408" s="813"/>
      <c r="AAJ408" s="813"/>
      <c r="AAK408" s="813"/>
      <c r="AAL408" s="813"/>
      <c r="AAM408" s="813"/>
      <c r="AAN408" s="813"/>
      <c r="AAO408" s="813"/>
      <c r="AAP408" s="813"/>
      <c r="AAQ408" s="813"/>
      <c r="AAR408" s="813"/>
      <c r="AAS408" s="813"/>
      <c r="AAT408" s="813"/>
      <c r="AAU408" s="813"/>
      <c r="AAV408" s="813"/>
      <c r="AAW408" s="813"/>
      <c r="AAX408" s="813"/>
      <c r="AAY408" s="813"/>
      <c r="AAZ408" s="813"/>
      <c r="ABA408" s="813"/>
      <c r="ABB408" s="813"/>
      <c r="ABC408" s="813"/>
      <c r="ABD408" s="813"/>
      <c r="ABE408" s="813"/>
      <c r="ABF408" s="813"/>
      <c r="ABG408" s="813"/>
      <c r="ABH408" s="813"/>
      <c r="ABI408" s="813"/>
      <c r="ABJ408" s="813"/>
      <c r="ABK408" s="813"/>
      <c r="ABL408" s="813"/>
      <c r="ABM408" s="813"/>
      <c r="ABN408" s="813"/>
      <c r="ABO408" s="813"/>
      <c r="ABP408" s="813"/>
      <c r="ABQ408" s="813"/>
      <c r="ABR408" s="813"/>
      <c r="ABS408" s="813"/>
      <c r="ABT408" s="813"/>
      <c r="ABU408" s="813"/>
      <c r="ABV408" s="813"/>
      <c r="ABW408" s="813"/>
      <c r="ABX408" s="813"/>
      <c r="ABY408" s="813"/>
      <c r="ABZ408" s="813"/>
      <c r="ACA408" s="813"/>
      <c r="ACB408" s="813"/>
      <c r="ACC408" s="813"/>
      <c r="ACD408" s="813"/>
      <c r="ACE408" s="813"/>
      <c r="ACF408" s="813"/>
      <c r="ACG408" s="813"/>
      <c r="ACH408" s="813"/>
      <c r="ACI408" s="813"/>
      <c r="ACJ408" s="813"/>
      <c r="ACK408" s="813"/>
      <c r="ACL408" s="813"/>
      <c r="ACM408" s="813"/>
      <c r="ACN408" s="813"/>
      <c r="ACO408" s="813"/>
      <c r="ACP408" s="813"/>
      <c r="ACQ408" s="813"/>
      <c r="ACR408" s="813"/>
      <c r="ACS408" s="813"/>
      <c r="ACT408" s="813"/>
      <c r="ACU408" s="813"/>
      <c r="ACV408" s="813"/>
      <c r="ACW408" s="813"/>
      <c r="ACX408" s="813"/>
      <c r="ACY408" s="813"/>
      <c r="ACZ408" s="813"/>
      <c r="ADA408" s="813"/>
      <c r="ADB408" s="813"/>
      <c r="ADC408" s="813"/>
      <c r="ADD408" s="813"/>
      <c r="ADE408" s="813"/>
      <c r="ADF408" s="813"/>
      <c r="ADG408" s="813"/>
      <c r="ADH408" s="813"/>
      <c r="ADI408" s="813"/>
      <c r="ADJ408" s="813"/>
      <c r="ADK408" s="813"/>
      <c r="ADL408" s="813"/>
      <c r="ADM408" s="813"/>
      <c r="ADN408" s="813"/>
      <c r="ADO408" s="813"/>
      <c r="ADP408" s="813"/>
      <c r="ADQ408" s="813"/>
      <c r="ADR408" s="813"/>
      <c r="ADS408" s="813"/>
      <c r="ADT408" s="813"/>
      <c r="ADU408" s="813"/>
      <c r="ADV408" s="813"/>
      <c r="ADW408" s="813"/>
      <c r="ADX408" s="813"/>
      <c r="ADY408" s="813"/>
      <c r="ADZ408" s="813"/>
      <c r="AEA408" s="813"/>
      <c r="AEB408" s="813"/>
      <c r="AEC408" s="813"/>
      <c r="AED408" s="813"/>
      <c r="AEE408" s="813"/>
      <c r="AEF408" s="813"/>
      <c r="AEG408" s="813"/>
      <c r="AEH408" s="813"/>
      <c r="AEI408" s="813"/>
      <c r="AEJ408" s="813"/>
      <c r="AEK408" s="813"/>
      <c r="AEL408" s="813"/>
      <c r="AEM408" s="813"/>
      <c r="AEN408" s="813"/>
      <c r="AEO408" s="813"/>
      <c r="AEP408" s="813"/>
      <c r="AEQ408" s="813"/>
      <c r="AER408" s="813"/>
      <c r="AES408" s="813"/>
      <c r="AET408" s="813"/>
      <c r="AEU408" s="813"/>
      <c r="AEV408" s="813"/>
      <c r="AEW408" s="813"/>
      <c r="AEX408" s="813"/>
      <c r="AEY408" s="813"/>
      <c r="AEZ408" s="813"/>
      <c r="AFA408" s="813"/>
      <c r="AFB408" s="813"/>
      <c r="AFC408" s="813"/>
      <c r="AFD408" s="813"/>
      <c r="AFE408" s="813"/>
      <c r="AFF408" s="813"/>
      <c r="AFG408" s="813"/>
      <c r="AFH408" s="813"/>
      <c r="AFI408" s="813"/>
      <c r="AFJ408" s="813"/>
      <c r="AFK408" s="813"/>
      <c r="AFL408" s="813"/>
      <c r="AFM408" s="813"/>
      <c r="AFN408" s="813"/>
      <c r="AFO408" s="813"/>
      <c r="AFP408" s="813"/>
      <c r="AFQ408" s="813"/>
      <c r="AFR408" s="813"/>
      <c r="AFS408" s="813"/>
      <c r="AFT408" s="813"/>
      <c r="AFU408" s="813"/>
      <c r="AFV408" s="813"/>
      <c r="AFW408" s="813"/>
      <c r="AFX408" s="813"/>
      <c r="AFY408" s="813"/>
      <c r="AFZ408" s="813"/>
      <c r="AGA408" s="813"/>
      <c r="AGB408" s="813"/>
      <c r="AGC408" s="813"/>
      <c r="AGD408" s="813"/>
      <c r="AGE408" s="813"/>
      <c r="AGF408" s="813"/>
      <c r="AGG408" s="813"/>
      <c r="AGH408" s="813"/>
      <c r="AGI408" s="813"/>
      <c r="AGJ408" s="813"/>
      <c r="AGK408" s="813"/>
      <c r="AGL408" s="813"/>
      <c r="AGM408" s="813"/>
      <c r="AGN408" s="813"/>
      <c r="AGO408" s="813"/>
      <c r="AGP408" s="813"/>
      <c r="AGQ408" s="813"/>
      <c r="AGR408" s="813"/>
      <c r="AGS408" s="813"/>
      <c r="AGT408" s="813"/>
      <c r="AGU408" s="813"/>
      <c r="AGV408" s="813"/>
      <c r="AGW408" s="813"/>
      <c r="AGX408" s="813"/>
      <c r="AGY408" s="813"/>
      <c r="AGZ408" s="813"/>
      <c r="AHA408" s="813"/>
      <c r="AHB408" s="813"/>
      <c r="AHC408" s="813"/>
      <c r="AHD408" s="813"/>
      <c r="AHE408" s="813"/>
      <c r="AHF408" s="813"/>
      <c r="AHG408" s="813"/>
      <c r="AHH408" s="813"/>
      <c r="AHI408" s="813"/>
      <c r="AHJ408" s="813"/>
      <c r="AHK408" s="813"/>
      <c r="AHL408" s="813"/>
      <c r="AHM408" s="813"/>
      <c r="AHN408" s="813"/>
      <c r="AHO408" s="813"/>
      <c r="AHP408" s="813"/>
      <c r="AHQ408" s="813"/>
      <c r="AHR408" s="813"/>
      <c r="AHS408" s="813"/>
      <c r="AHT408" s="813"/>
      <c r="AHU408" s="813"/>
      <c r="AHV408" s="813"/>
      <c r="AHW408" s="813"/>
      <c r="AHX408" s="813"/>
      <c r="AHY408" s="813"/>
      <c r="AHZ408" s="813"/>
      <c r="AIA408" s="813"/>
      <c r="AIB408" s="813"/>
      <c r="AIC408" s="813"/>
      <c r="AID408" s="813"/>
      <c r="AIE408" s="813"/>
      <c r="AIF408" s="813"/>
      <c r="AIG408" s="813"/>
      <c r="AIH408" s="813"/>
      <c r="AII408" s="813"/>
      <c r="AIJ408" s="813"/>
      <c r="AIK408" s="813"/>
      <c r="AIL408" s="813"/>
      <c r="AIM408" s="813"/>
      <c r="AIN408" s="813"/>
      <c r="AIO408" s="813"/>
      <c r="AIP408" s="813"/>
      <c r="AIQ408" s="813"/>
      <c r="AIR408" s="813"/>
      <c r="AIS408" s="813"/>
      <c r="AIT408" s="813"/>
      <c r="AIU408" s="813"/>
      <c r="AIV408" s="813"/>
      <c r="AIW408" s="813"/>
      <c r="AIX408" s="813"/>
      <c r="AIY408" s="813"/>
      <c r="AIZ408" s="813"/>
      <c r="AJA408" s="813"/>
      <c r="AJB408" s="813"/>
      <c r="AJC408" s="813"/>
      <c r="AJD408" s="813"/>
      <c r="AJE408" s="813"/>
      <c r="AJF408" s="813"/>
      <c r="AJG408" s="813"/>
      <c r="AJH408" s="813"/>
      <c r="AJI408" s="813"/>
      <c r="AJJ408" s="813"/>
      <c r="AJK408" s="813"/>
      <c r="AJL408" s="813"/>
      <c r="AJM408" s="813"/>
      <c r="AJN408" s="813"/>
      <c r="AJO408" s="813"/>
      <c r="AJP408" s="813"/>
      <c r="AJQ408" s="813"/>
      <c r="AJR408" s="813"/>
      <c r="AJS408" s="813"/>
      <c r="AJT408" s="813"/>
      <c r="AJU408" s="813"/>
      <c r="AJV408" s="813"/>
      <c r="AJW408" s="813"/>
      <c r="AJX408" s="813"/>
      <c r="AJY408" s="813"/>
      <c r="AJZ408" s="813"/>
      <c r="AKA408" s="813"/>
      <c r="AKB408" s="813"/>
      <c r="AKC408" s="813"/>
      <c r="AKD408" s="813"/>
      <c r="AKE408" s="813"/>
      <c r="AKF408" s="813"/>
      <c r="AKG408" s="813"/>
      <c r="AKH408" s="813"/>
      <c r="AKI408" s="813"/>
      <c r="AKJ408" s="813"/>
      <c r="AKK408" s="813"/>
      <c r="AKL408" s="813"/>
      <c r="AKM408" s="813"/>
      <c r="AKN408" s="813"/>
      <c r="AKO408" s="813"/>
      <c r="AKP408" s="813"/>
      <c r="AKQ408" s="813"/>
      <c r="AKR408" s="813"/>
      <c r="AKS408" s="813"/>
      <c r="AKT408" s="813"/>
      <c r="AKU408" s="813"/>
      <c r="AKV408" s="813"/>
      <c r="AKW408" s="813"/>
      <c r="AKX408" s="813"/>
      <c r="AKY408" s="813"/>
      <c r="AKZ408" s="813"/>
      <c r="ALA408" s="813"/>
      <c r="ALB408" s="813"/>
      <c r="ALC408" s="813"/>
      <c r="ALD408" s="813"/>
      <c r="ALE408" s="813"/>
      <c r="ALF408" s="813"/>
      <c r="ALG408" s="813"/>
      <c r="ALH408" s="813"/>
      <c r="ALI408" s="813"/>
      <c r="ALJ408" s="813"/>
      <c r="ALK408" s="813"/>
      <c r="ALL408" s="813"/>
      <c r="ALM408" s="813"/>
      <c r="ALN408" s="813"/>
      <c r="ALO408" s="813"/>
      <c r="ALP408" s="813"/>
      <c r="ALQ408" s="813"/>
      <c r="ALR408" s="813"/>
      <c r="ALS408" s="813"/>
      <c r="ALT408" s="813"/>
      <c r="ALU408" s="813"/>
      <c r="ALV408" s="813"/>
      <c r="ALW408" s="813"/>
      <c r="ALX408" s="813"/>
      <c r="ALY408" s="813"/>
      <c r="ALZ408" s="813"/>
      <c r="AMA408" s="813"/>
      <c r="AMB408" s="813"/>
      <c r="AMC408" s="813"/>
      <c r="AMD408" s="813"/>
      <c r="AME408" s="813"/>
      <c r="AMF408" s="813"/>
      <c r="AMG408" s="813"/>
      <c r="AMH408" s="813"/>
      <c r="AMI408" s="813"/>
      <c r="AMJ408" s="813"/>
      <c r="AMK408" s="813"/>
      <c r="AML408" s="813"/>
      <c r="AMM408" s="813"/>
      <c r="AMN408" s="813"/>
      <c r="AMO408" s="813"/>
      <c r="AMP408" s="813"/>
      <c r="AMQ408" s="813"/>
      <c r="AMR408" s="813"/>
      <c r="AMS408" s="813"/>
      <c r="AMT408" s="813"/>
      <c r="AMU408" s="813"/>
      <c r="AMV408" s="813"/>
      <c r="AMW408" s="813"/>
      <c r="AMX408" s="813"/>
      <c r="AMY408" s="813"/>
      <c r="AMZ408" s="813"/>
      <c r="ANA408" s="813"/>
      <c r="ANB408" s="813"/>
      <c r="ANC408" s="813"/>
      <c r="AND408" s="813"/>
      <c r="ANE408" s="813"/>
      <c r="ANF408" s="813"/>
      <c r="ANG408" s="813"/>
      <c r="ANH408" s="813"/>
      <c r="ANI408" s="813"/>
      <c r="ANJ408" s="813"/>
      <c r="ANK408" s="813"/>
      <c r="ANL408" s="813"/>
      <c r="ANM408" s="813"/>
      <c r="ANN408" s="813"/>
      <c r="ANO408" s="813"/>
      <c r="ANP408" s="813"/>
      <c r="ANQ408" s="813"/>
      <c r="ANR408" s="813"/>
      <c r="ANS408" s="813"/>
      <c r="ANT408" s="813"/>
      <c r="ANU408" s="813"/>
      <c r="ANV408" s="813"/>
      <c r="ANW408" s="813"/>
      <c r="ANX408" s="813"/>
      <c r="ANY408" s="813"/>
      <c r="ANZ408" s="813"/>
      <c r="AOA408" s="813"/>
      <c r="AOB408" s="813"/>
      <c r="AOC408" s="813"/>
      <c r="AOD408" s="813"/>
      <c r="AOE408" s="813"/>
      <c r="AOF408" s="813"/>
      <c r="AOG408" s="813"/>
      <c r="AOH408" s="813"/>
      <c r="AOI408" s="813"/>
      <c r="AOJ408" s="813"/>
      <c r="AOK408" s="813"/>
      <c r="AOL408" s="813"/>
      <c r="AOM408" s="813"/>
      <c r="AON408" s="813"/>
      <c r="AOO408" s="813"/>
      <c r="AOP408" s="813"/>
      <c r="AOQ408" s="813"/>
      <c r="AOR408" s="813"/>
      <c r="AOS408" s="813"/>
      <c r="AOT408" s="813"/>
      <c r="AOU408" s="813"/>
      <c r="AOV408" s="813"/>
      <c r="AOW408" s="813"/>
      <c r="AOX408" s="813"/>
      <c r="AOY408" s="813"/>
      <c r="AOZ408" s="813"/>
      <c r="APA408" s="813"/>
      <c r="APB408" s="813"/>
      <c r="APC408" s="813"/>
      <c r="APD408" s="813"/>
      <c r="APE408" s="813"/>
      <c r="APF408" s="813"/>
      <c r="APG408" s="813"/>
      <c r="APH408" s="813"/>
      <c r="API408" s="813"/>
      <c r="APJ408" s="813"/>
      <c r="APK408" s="813"/>
      <c r="APL408" s="813"/>
      <c r="APM408" s="813"/>
      <c r="APN408" s="813"/>
      <c r="APO408" s="813"/>
      <c r="APP408" s="813"/>
      <c r="APQ408" s="813"/>
      <c r="APR408" s="813"/>
      <c r="APS408" s="813"/>
      <c r="APT408" s="813"/>
      <c r="APU408" s="813"/>
      <c r="APV408" s="813"/>
      <c r="APW408" s="813"/>
      <c r="APX408" s="813"/>
      <c r="APY408" s="813"/>
      <c r="APZ408" s="813"/>
      <c r="AQA408" s="813"/>
      <c r="AQB408" s="813"/>
      <c r="AQC408" s="813"/>
      <c r="AQD408" s="813"/>
      <c r="AQE408" s="813"/>
      <c r="AQF408" s="813"/>
      <c r="AQG408" s="813"/>
      <c r="AQH408" s="813"/>
      <c r="AQI408" s="813"/>
      <c r="AQJ408" s="813"/>
      <c r="AQK408" s="813"/>
      <c r="AQL408" s="813"/>
      <c r="AQM408" s="813"/>
      <c r="AQN408" s="813"/>
      <c r="AQO408" s="813"/>
      <c r="AQP408" s="813"/>
      <c r="AQQ408" s="813"/>
      <c r="AQR408" s="813"/>
      <c r="AQS408" s="813"/>
      <c r="AQT408" s="813"/>
      <c r="AQU408" s="813"/>
      <c r="AQV408" s="813"/>
      <c r="AQW408" s="813"/>
      <c r="AQX408" s="813"/>
      <c r="AQY408" s="813"/>
      <c r="AQZ408" s="813"/>
      <c r="ARA408" s="813"/>
      <c r="ARB408" s="813"/>
      <c r="ARC408" s="813"/>
      <c r="ARD408" s="813"/>
      <c r="ARE408" s="813"/>
      <c r="ARF408" s="813"/>
      <c r="ARG408" s="813"/>
      <c r="ARH408" s="813"/>
      <c r="ARI408" s="813"/>
      <c r="ARJ408" s="813"/>
      <c r="ARK408" s="813"/>
      <c r="ARL408" s="813"/>
      <c r="ARM408" s="813"/>
      <c r="ARN408" s="813"/>
      <c r="ARO408" s="813"/>
      <c r="ARP408" s="813"/>
      <c r="ARQ408" s="813"/>
      <c r="ARR408" s="813"/>
      <c r="ARS408" s="813"/>
      <c r="ART408" s="813"/>
      <c r="ARU408" s="813"/>
      <c r="ARV408" s="813"/>
      <c r="ARW408" s="813"/>
      <c r="ARX408" s="813"/>
      <c r="ARY408" s="813"/>
      <c r="ARZ408" s="813"/>
      <c r="ASA408" s="813"/>
      <c r="ASB408" s="813"/>
      <c r="ASC408" s="813"/>
      <c r="ASD408" s="813"/>
      <c r="ASE408" s="813"/>
      <c r="ASF408" s="813"/>
      <c r="ASG408" s="813"/>
      <c r="ASH408" s="813"/>
      <c r="ASI408" s="813"/>
      <c r="ASJ408" s="813"/>
      <c r="ASK408" s="813"/>
      <c r="ASL408" s="813"/>
      <c r="ASM408" s="813"/>
      <c r="ASN408" s="813"/>
      <c r="ASO408" s="813"/>
      <c r="ASP408" s="813"/>
      <c r="ASQ408" s="813"/>
      <c r="ASR408" s="813"/>
      <c r="ASS408" s="813"/>
      <c r="AST408" s="813"/>
      <c r="ASU408" s="813"/>
      <c r="ASV408" s="813"/>
      <c r="ASW408" s="813"/>
      <c r="ASX408" s="813"/>
      <c r="ASY408" s="813"/>
      <c r="ASZ408" s="813"/>
      <c r="ATA408" s="813"/>
      <c r="ATB408" s="813"/>
      <c r="ATC408" s="813"/>
      <c r="ATD408" s="813"/>
      <c r="ATE408" s="813"/>
      <c r="ATF408" s="813"/>
      <c r="ATG408" s="813"/>
      <c r="ATH408" s="813"/>
      <c r="ATI408" s="813"/>
      <c r="ATJ408" s="813"/>
      <c r="ATK408" s="813"/>
      <c r="ATL408" s="813"/>
      <c r="ATM408" s="813"/>
      <c r="ATN408" s="813"/>
      <c r="ATO408" s="813"/>
      <c r="ATP408" s="813"/>
      <c r="ATQ408" s="813"/>
      <c r="ATR408" s="813"/>
      <c r="ATS408" s="813"/>
      <c r="ATT408" s="813"/>
      <c r="ATU408" s="813"/>
      <c r="ATV408" s="813"/>
      <c r="ATW408" s="813"/>
      <c r="ATX408" s="813"/>
      <c r="ATY408" s="813"/>
      <c r="ATZ408" s="813"/>
      <c r="AUA408" s="813"/>
      <c r="AUB408" s="813"/>
      <c r="AUC408" s="813"/>
      <c r="AUD408" s="813"/>
      <c r="AUE408" s="813"/>
      <c r="AUF408" s="813"/>
      <c r="AUG408" s="813"/>
      <c r="AUH408" s="813"/>
      <c r="AUI408" s="813"/>
      <c r="AUJ408" s="813"/>
      <c r="AUK408" s="813"/>
      <c r="AUL408" s="813"/>
      <c r="AUM408" s="813"/>
      <c r="AUN408" s="813"/>
      <c r="AUO408" s="813"/>
      <c r="AUP408" s="813"/>
      <c r="AUQ408" s="813"/>
      <c r="AUR408" s="813"/>
      <c r="AUS408" s="813"/>
      <c r="AUT408" s="813"/>
      <c r="AUU408" s="813"/>
      <c r="AUV408" s="813"/>
      <c r="AUW408" s="813"/>
      <c r="AUX408" s="813"/>
      <c r="AUY408" s="813"/>
      <c r="AUZ408" s="813"/>
      <c r="AVA408" s="813"/>
      <c r="AVB408" s="813"/>
      <c r="AVC408" s="813"/>
      <c r="AVD408" s="813"/>
      <c r="AVE408" s="813"/>
      <c r="AVF408" s="813"/>
      <c r="AVG408" s="813"/>
      <c r="AVH408" s="813"/>
      <c r="AVI408" s="813"/>
      <c r="AVJ408" s="813"/>
      <c r="AVK408" s="813"/>
      <c r="AVL408" s="813"/>
      <c r="AVM408" s="813"/>
      <c r="AVN408" s="813"/>
      <c r="AVO408" s="813"/>
      <c r="AVP408" s="813"/>
      <c r="AVQ408" s="813"/>
      <c r="AVR408" s="813"/>
      <c r="AVS408" s="813"/>
      <c r="AVT408" s="813"/>
      <c r="AVU408" s="813"/>
      <c r="AVV408" s="813"/>
      <c r="AVW408" s="813"/>
      <c r="AVX408" s="813"/>
      <c r="AVY408" s="813"/>
      <c r="AVZ408" s="813"/>
      <c r="AWA408" s="813"/>
      <c r="AWB408" s="813"/>
      <c r="AWC408" s="813"/>
      <c r="AWD408" s="813"/>
      <c r="AWE408" s="813"/>
      <c r="AWF408" s="813"/>
      <c r="AWG408" s="813"/>
      <c r="AWH408" s="813"/>
      <c r="AWI408" s="813"/>
      <c r="AWJ408" s="813"/>
      <c r="AWK408" s="813"/>
      <c r="AWL408" s="813"/>
      <c r="AWM408" s="813"/>
      <c r="AWN408" s="813"/>
      <c r="AWO408" s="813"/>
      <c r="AWP408" s="813"/>
      <c r="AWQ408" s="813"/>
      <c r="AWR408" s="813"/>
      <c r="AWS408" s="813"/>
      <c r="AWT408" s="813"/>
      <c r="AWU408" s="813"/>
      <c r="AWV408" s="813"/>
      <c r="AWW408" s="813"/>
      <c r="AWX408" s="813"/>
      <c r="AWY408" s="813"/>
      <c r="AWZ408" s="813"/>
      <c r="AXA408" s="813"/>
      <c r="AXB408" s="813"/>
      <c r="AXC408" s="813"/>
      <c r="AXD408" s="813"/>
      <c r="AXE408" s="813"/>
      <c r="AXF408" s="813"/>
      <c r="AXG408" s="813"/>
      <c r="AXH408" s="813"/>
      <c r="AXI408" s="813"/>
      <c r="AXJ408" s="813"/>
      <c r="AXK408" s="813"/>
      <c r="AXL408" s="813"/>
      <c r="AXM408" s="813"/>
      <c r="AXN408" s="813"/>
      <c r="AXO408" s="813"/>
      <c r="AXP408" s="813"/>
      <c r="AXQ408" s="813"/>
      <c r="AXR408" s="813"/>
      <c r="AXS408" s="813"/>
      <c r="AXT408" s="813"/>
      <c r="AXU408" s="813"/>
      <c r="AXV408" s="813"/>
      <c r="AXW408" s="813"/>
      <c r="AXX408" s="813"/>
      <c r="AXY408" s="813"/>
      <c r="AXZ408" s="813"/>
      <c r="AYA408" s="813"/>
      <c r="AYB408" s="813"/>
      <c r="AYC408" s="813"/>
      <c r="AYD408" s="813"/>
      <c r="AYE408" s="813"/>
      <c r="AYF408" s="813"/>
      <c r="AYG408" s="813"/>
      <c r="AYH408" s="813"/>
      <c r="AYI408" s="813"/>
      <c r="AYJ408" s="813"/>
      <c r="AYK408" s="813"/>
      <c r="AYL408" s="813"/>
      <c r="AYM408" s="813"/>
      <c r="AYN408" s="813"/>
      <c r="AYO408" s="813"/>
      <c r="AYP408" s="813"/>
      <c r="AYQ408" s="813"/>
      <c r="AYR408" s="813"/>
      <c r="AYS408" s="813"/>
      <c r="AYT408" s="813"/>
      <c r="AYU408" s="813"/>
      <c r="AYV408" s="813"/>
      <c r="AYW408" s="813"/>
      <c r="AYX408" s="813"/>
      <c r="AYY408" s="813"/>
      <c r="AYZ408" s="813"/>
      <c r="AZA408" s="813"/>
      <c r="AZB408" s="813"/>
      <c r="AZC408" s="813"/>
      <c r="AZD408" s="813"/>
      <c r="AZE408" s="813"/>
      <c r="AZF408" s="813"/>
      <c r="AZG408" s="813"/>
      <c r="AZH408" s="813"/>
      <c r="AZI408" s="813"/>
      <c r="AZJ408" s="813"/>
      <c r="AZK408" s="813"/>
      <c r="AZL408" s="813"/>
      <c r="AZM408" s="813"/>
      <c r="AZN408" s="813"/>
      <c r="AZO408" s="813"/>
      <c r="AZP408" s="813"/>
      <c r="AZQ408" s="813"/>
      <c r="AZR408" s="813"/>
      <c r="AZS408" s="813"/>
      <c r="AZT408" s="813"/>
      <c r="AZU408" s="813"/>
      <c r="AZV408" s="813"/>
      <c r="AZW408" s="813"/>
      <c r="AZX408" s="813"/>
      <c r="AZY408" s="813"/>
      <c r="AZZ408" s="813"/>
      <c r="BAA408" s="813"/>
      <c r="BAB408" s="813"/>
      <c r="BAC408" s="813"/>
      <c r="BAD408" s="813"/>
      <c r="BAE408" s="813"/>
      <c r="BAF408" s="813"/>
      <c r="BAG408" s="813"/>
      <c r="BAH408" s="813"/>
      <c r="BAI408" s="813"/>
      <c r="BAJ408" s="813"/>
      <c r="BAK408" s="813"/>
      <c r="BAL408" s="813"/>
      <c r="BAM408" s="813"/>
      <c r="BAN408" s="813"/>
      <c r="BAO408" s="813"/>
      <c r="BAP408" s="813"/>
      <c r="BAQ408" s="813"/>
      <c r="BAR408" s="813"/>
      <c r="BAS408" s="813"/>
      <c r="BAT408" s="813"/>
      <c r="BAU408" s="813"/>
      <c r="BAV408" s="813"/>
      <c r="BAW408" s="813"/>
      <c r="BAX408" s="813"/>
      <c r="BAY408" s="813"/>
      <c r="BAZ408" s="813"/>
      <c r="BBA408" s="813"/>
      <c r="BBB408" s="813"/>
      <c r="BBC408" s="813"/>
      <c r="BBD408" s="813"/>
      <c r="BBE408" s="813"/>
      <c r="BBF408" s="813"/>
      <c r="BBG408" s="813"/>
      <c r="BBH408" s="813"/>
      <c r="BBI408" s="813"/>
      <c r="BBJ408" s="813"/>
      <c r="BBK408" s="813"/>
      <c r="BBL408" s="813"/>
      <c r="BBM408" s="813"/>
      <c r="BBN408" s="813"/>
      <c r="BBO408" s="813"/>
      <c r="BBP408" s="813"/>
      <c r="BBQ408" s="813"/>
      <c r="BBR408" s="813"/>
      <c r="BBS408" s="813"/>
      <c r="BBT408" s="813"/>
      <c r="BBU408" s="813"/>
      <c r="BBV408" s="813"/>
      <c r="BBW408" s="813"/>
      <c r="BBX408" s="813"/>
      <c r="BBY408" s="813"/>
      <c r="BBZ408" s="813"/>
      <c r="BCA408" s="813"/>
      <c r="BCB408" s="813"/>
      <c r="BCC408" s="813"/>
      <c r="BCD408" s="813"/>
      <c r="BCE408" s="813"/>
      <c r="BCF408" s="813"/>
      <c r="BCG408" s="813"/>
      <c r="BCH408" s="813"/>
      <c r="BCI408" s="813"/>
      <c r="BCJ408" s="813"/>
      <c r="BCK408" s="813"/>
      <c r="BCL408" s="813"/>
      <c r="BCM408" s="813"/>
      <c r="BCN408" s="813"/>
      <c r="BCO408" s="813"/>
      <c r="BCP408" s="813"/>
      <c r="BCQ408" s="813"/>
      <c r="BCR408" s="813"/>
      <c r="BCS408" s="813"/>
      <c r="BCT408" s="813"/>
      <c r="BCU408" s="813"/>
      <c r="BCV408" s="813"/>
      <c r="BCW408" s="813"/>
      <c r="BCX408" s="813"/>
      <c r="BCY408" s="813"/>
      <c r="BCZ408" s="813"/>
      <c r="BDA408" s="813"/>
      <c r="BDB408" s="813"/>
      <c r="BDC408" s="813"/>
      <c r="BDD408" s="813"/>
      <c r="BDE408" s="813"/>
      <c r="BDF408" s="813"/>
      <c r="BDG408" s="813"/>
      <c r="BDH408" s="813"/>
      <c r="BDI408" s="813"/>
      <c r="BDJ408" s="813"/>
      <c r="BDK408" s="813"/>
      <c r="BDL408" s="813"/>
      <c r="BDM408" s="813"/>
      <c r="BDN408" s="813"/>
      <c r="BDO408" s="813"/>
      <c r="BDP408" s="813"/>
      <c r="BDQ408" s="813"/>
      <c r="BDR408" s="813"/>
      <c r="BDS408" s="813"/>
      <c r="BDT408" s="813"/>
      <c r="BDU408" s="813"/>
      <c r="BDV408" s="813"/>
      <c r="BDW408" s="813"/>
      <c r="BDX408" s="813"/>
      <c r="BDY408" s="813"/>
      <c r="BDZ408" s="813"/>
      <c r="BEA408" s="813"/>
      <c r="BEB408" s="813"/>
      <c r="BEC408" s="813"/>
      <c r="BED408" s="813"/>
      <c r="BEE408" s="813"/>
      <c r="BEF408" s="813"/>
      <c r="BEG408" s="813"/>
      <c r="BEH408" s="813"/>
      <c r="BEI408" s="813"/>
      <c r="BEJ408" s="813"/>
      <c r="BEK408" s="813"/>
      <c r="BEL408" s="813"/>
      <c r="BEM408" s="813"/>
      <c r="BEN408" s="813"/>
      <c r="BEO408" s="813"/>
      <c r="BEP408" s="813"/>
      <c r="BEQ408" s="813"/>
      <c r="BER408" s="813"/>
      <c r="BES408" s="813"/>
      <c r="BET408" s="813"/>
      <c r="BEU408" s="813"/>
      <c r="BEV408" s="813"/>
      <c r="BEW408" s="813"/>
      <c r="BEX408" s="813"/>
      <c r="BEY408" s="813"/>
      <c r="BEZ408" s="813"/>
      <c r="BFA408" s="813"/>
      <c r="BFB408" s="813"/>
      <c r="BFC408" s="813"/>
      <c r="BFD408" s="813"/>
      <c r="BFE408" s="813"/>
      <c r="BFF408" s="813"/>
      <c r="BFG408" s="813"/>
      <c r="BFH408" s="813"/>
      <c r="BFI408" s="813"/>
      <c r="BFJ408" s="813"/>
      <c r="BFK408" s="813"/>
      <c r="BFL408" s="813"/>
      <c r="BFM408" s="813"/>
      <c r="BFN408" s="813"/>
      <c r="BFO408" s="813"/>
      <c r="BFP408" s="813"/>
      <c r="BFQ408" s="813"/>
      <c r="BFR408" s="813"/>
      <c r="BFS408" s="813"/>
      <c r="BFT408" s="813"/>
      <c r="BFU408" s="813"/>
      <c r="BFV408" s="813"/>
      <c r="BFW408" s="813"/>
      <c r="BFX408" s="813"/>
      <c r="BFY408" s="813"/>
      <c r="BFZ408" s="813"/>
      <c r="BGA408" s="813"/>
      <c r="BGB408" s="813"/>
      <c r="BGC408" s="813"/>
      <c r="BGD408" s="813"/>
      <c r="BGE408" s="813"/>
      <c r="BGF408" s="813"/>
      <c r="BGG408" s="813"/>
      <c r="BGH408" s="813"/>
      <c r="BGI408" s="813"/>
      <c r="BGJ408" s="813"/>
      <c r="BGK408" s="813"/>
      <c r="BGL408" s="813"/>
      <c r="BGM408" s="813"/>
      <c r="BGN408" s="813"/>
      <c r="BGO408" s="813"/>
      <c r="BGP408" s="813"/>
      <c r="BGQ408" s="813"/>
      <c r="BGR408" s="813"/>
      <c r="BGS408" s="813"/>
      <c r="BGT408" s="813"/>
      <c r="BGU408" s="813"/>
      <c r="BGV408" s="813"/>
      <c r="BGW408" s="813"/>
      <c r="BGX408" s="813"/>
      <c r="BGY408" s="813"/>
      <c r="BGZ408" s="813"/>
      <c r="BHA408" s="813"/>
      <c r="BHB408" s="813"/>
      <c r="BHC408" s="813"/>
      <c r="BHD408" s="813"/>
      <c r="BHE408" s="813"/>
      <c r="BHF408" s="813"/>
      <c r="BHG408" s="813"/>
      <c r="BHH408" s="813"/>
      <c r="BHI408" s="813"/>
      <c r="BHJ408" s="813"/>
      <c r="BHK408" s="813"/>
      <c r="BHL408" s="813"/>
      <c r="BHM408" s="813"/>
      <c r="BHN408" s="813"/>
      <c r="BHO408" s="813"/>
      <c r="BHP408" s="813"/>
      <c r="BHQ408" s="813"/>
      <c r="BHR408" s="813"/>
      <c r="BHS408" s="813"/>
      <c r="BHT408" s="813"/>
      <c r="BHU408" s="813"/>
      <c r="BHV408" s="813"/>
      <c r="BHW408" s="813"/>
      <c r="BHX408" s="813"/>
      <c r="BHY408" s="813"/>
      <c r="BHZ408" s="813"/>
      <c r="BIA408" s="813"/>
      <c r="BIB408" s="813"/>
      <c r="BIC408" s="813"/>
      <c r="BID408" s="813"/>
      <c r="BIE408" s="813"/>
      <c r="BIF408" s="813"/>
      <c r="BIG408" s="813"/>
      <c r="BIH408" s="813"/>
      <c r="BII408" s="813"/>
      <c r="BIJ408" s="813"/>
      <c r="BIK408" s="813"/>
      <c r="BIL408" s="813"/>
      <c r="BIM408" s="813"/>
      <c r="BIN408" s="813"/>
      <c r="BIO408" s="813"/>
      <c r="BIP408" s="813"/>
      <c r="BIQ408" s="813"/>
      <c r="BIR408" s="813"/>
      <c r="BIS408" s="813"/>
      <c r="BIT408" s="813"/>
      <c r="BIU408" s="813"/>
      <c r="BIV408" s="813"/>
      <c r="BIW408" s="813"/>
      <c r="BIX408" s="813"/>
      <c r="BIY408" s="813"/>
      <c r="BIZ408" s="813"/>
      <c r="BJA408" s="813"/>
      <c r="BJB408" s="813"/>
      <c r="BJC408" s="813"/>
      <c r="BJD408" s="813"/>
      <c r="BJE408" s="813"/>
      <c r="BJF408" s="813"/>
      <c r="BJG408" s="813"/>
      <c r="BJH408" s="813"/>
      <c r="BJI408" s="813"/>
      <c r="BJJ408" s="813"/>
      <c r="BJK408" s="813"/>
      <c r="BJL408" s="813"/>
      <c r="BJM408" s="813"/>
      <c r="BJN408" s="813"/>
      <c r="BJO408" s="813"/>
      <c r="BJP408" s="813"/>
      <c r="BJQ408" s="813"/>
      <c r="BJR408" s="813"/>
      <c r="BJS408" s="813"/>
      <c r="BJT408" s="813"/>
      <c r="BJU408" s="813"/>
      <c r="BJV408" s="813"/>
      <c r="BJW408" s="813"/>
      <c r="BJX408" s="813"/>
      <c r="BJY408" s="813"/>
      <c r="BJZ408" s="813"/>
      <c r="BKA408" s="813"/>
      <c r="BKB408" s="813"/>
      <c r="BKC408" s="813"/>
      <c r="BKD408" s="813"/>
      <c r="BKE408" s="813"/>
      <c r="BKF408" s="813"/>
      <c r="BKG408" s="813"/>
      <c r="BKH408" s="813"/>
      <c r="BKI408" s="813"/>
      <c r="BKJ408" s="813"/>
      <c r="BKK408" s="813"/>
      <c r="BKL408" s="813"/>
      <c r="BKM408" s="813"/>
      <c r="BKN408" s="813"/>
      <c r="BKO408" s="813"/>
      <c r="BKP408" s="813"/>
      <c r="BKQ408" s="813"/>
      <c r="BKR408" s="813"/>
      <c r="BKS408" s="813"/>
      <c r="BKT408" s="813"/>
      <c r="BKU408" s="813"/>
      <c r="BKV408" s="813"/>
      <c r="BKW408" s="813"/>
      <c r="BKX408" s="813"/>
      <c r="BKY408" s="813"/>
      <c r="BKZ408" s="813"/>
      <c r="BLA408" s="813"/>
      <c r="BLB408" s="813"/>
      <c r="BLC408" s="813"/>
      <c r="BLD408" s="813"/>
      <c r="BLE408" s="813"/>
      <c r="BLF408" s="813"/>
      <c r="BLG408" s="813"/>
      <c r="BLH408" s="813"/>
      <c r="BLI408" s="813"/>
      <c r="BLJ408" s="813"/>
      <c r="BLK408" s="813"/>
      <c r="BLL408" s="813"/>
      <c r="BLM408" s="813"/>
      <c r="BLN408" s="813"/>
      <c r="BLO408" s="813"/>
      <c r="BLP408" s="813"/>
      <c r="BLQ408" s="813"/>
      <c r="BLR408" s="813"/>
      <c r="BLS408" s="813"/>
      <c r="BLT408" s="813"/>
      <c r="BLU408" s="813"/>
      <c r="BLV408" s="813"/>
      <c r="BLW408" s="813"/>
      <c r="BLX408" s="813"/>
      <c r="BLY408" s="813"/>
      <c r="BLZ408" s="813"/>
      <c r="BMA408" s="813"/>
      <c r="BMB408" s="813"/>
      <c r="BMC408" s="813"/>
      <c r="BMD408" s="813"/>
      <c r="BME408" s="813"/>
      <c r="BMF408" s="813"/>
      <c r="BMG408" s="813"/>
      <c r="BMH408" s="813"/>
      <c r="BMI408" s="813"/>
      <c r="BMJ408" s="813"/>
      <c r="BMK408" s="813"/>
      <c r="BML408" s="813"/>
      <c r="BMM408" s="813"/>
      <c r="BMN408" s="813"/>
      <c r="BMO408" s="813"/>
      <c r="BMP408" s="813"/>
      <c r="BMQ408" s="813"/>
      <c r="BMR408" s="813"/>
      <c r="BMS408" s="813"/>
      <c r="BMT408" s="813"/>
      <c r="BMU408" s="813"/>
      <c r="BMV408" s="813"/>
      <c r="BMW408" s="813"/>
      <c r="BMX408" s="813"/>
      <c r="BMY408" s="813"/>
      <c r="BMZ408" s="813"/>
      <c r="BNA408" s="813"/>
      <c r="BNB408" s="813"/>
      <c r="BNC408" s="813"/>
      <c r="BND408" s="813"/>
      <c r="BNE408" s="813"/>
      <c r="BNF408" s="813"/>
      <c r="BNG408" s="813"/>
      <c r="BNH408" s="813"/>
      <c r="BNI408" s="813"/>
      <c r="BNJ408" s="813"/>
      <c r="BNK408" s="813"/>
      <c r="BNL408" s="813"/>
      <c r="BNM408" s="813"/>
      <c r="BNN408" s="813"/>
      <c r="BNO408" s="813"/>
      <c r="BNP408" s="813"/>
      <c r="BNQ408" s="813"/>
      <c r="BNR408" s="813"/>
      <c r="BNS408" s="813"/>
      <c r="BNT408" s="813"/>
      <c r="BNU408" s="813"/>
      <c r="BNV408" s="813"/>
      <c r="BNW408" s="813"/>
      <c r="BNX408" s="813"/>
      <c r="BNY408" s="813"/>
      <c r="BNZ408" s="813"/>
      <c r="BOA408" s="813"/>
      <c r="BOB408" s="813"/>
      <c r="BOC408" s="813"/>
      <c r="BOD408" s="813"/>
      <c r="BOE408" s="813"/>
      <c r="BOF408" s="813"/>
      <c r="BOG408" s="813"/>
      <c r="BOH408" s="813"/>
      <c r="BOI408" s="813"/>
      <c r="BOJ408" s="813"/>
      <c r="BOK408" s="813"/>
      <c r="BOL408" s="813"/>
      <c r="BOM408" s="813"/>
      <c r="BON408" s="813"/>
      <c r="BOO408" s="813"/>
      <c r="BOP408" s="813"/>
      <c r="BOQ408" s="813"/>
      <c r="BOR408" s="813"/>
      <c r="BOS408" s="813"/>
      <c r="BOT408" s="813"/>
      <c r="BOU408" s="813"/>
      <c r="BOV408" s="813"/>
      <c r="BOW408" s="813"/>
      <c r="BOX408" s="813"/>
      <c r="BOY408" s="813"/>
      <c r="BOZ408" s="813"/>
      <c r="BPA408" s="813"/>
      <c r="BPB408" s="813"/>
      <c r="BPC408" s="813"/>
      <c r="BPD408" s="813"/>
      <c r="BPE408" s="813"/>
      <c r="BPF408" s="813"/>
      <c r="BPG408" s="813"/>
      <c r="BPH408" s="813"/>
      <c r="BPI408" s="813"/>
      <c r="BPJ408" s="813"/>
      <c r="BPK408" s="813"/>
      <c r="BPL408" s="813"/>
      <c r="BPM408" s="813"/>
      <c r="BPN408" s="813"/>
      <c r="BPO408" s="813"/>
      <c r="BPP408" s="813"/>
      <c r="BPQ408" s="813"/>
      <c r="BPR408" s="813"/>
      <c r="BPS408" s="813"/>
      <c r="BPT408" s="813"/>
      <c r="BPU408" s="813"/>
      <c r="BPV408" s="813"/>
      <c r="BPW408" s="813"/>
      <c r="BPX408" s="813"/>
      <c r="BPY408" s="813"/>
      <c r="BPZ408" s="813"/>
      <c r="BQA408" s="813"/>
      <c r="BQB408" s="813"/>
      <c r="BQC408" s="813"/>
      <c r="BQD408" s="813"/>
      <c r="BQE408" s="813"/>
      <c r="BQF408" s="813"/>
      <c r="BQG408" s="813"/>
      <c r="BQH408" s="813"/>
      <c r="BQI408" s="813"/>
      <c r="BQJ408" s="813"/>
      <c r="BQK408" s="813"/>
      <c r="BQL408" s="813"/>
      <c r="BQM408" s="813"/>
      <c r="BQN408" s="813"/>
      <c r="BQO408" s="813"/>
      <c r="BQP408" s="813"/>
      <c r="BQQ408" s="813"/>
      <c r="BQR408" s="813"/>
      <c r="BQS408" s="813"/>
      <c r="BQT408" s="813"/>
      <c r="BQU408" s="813"/>
      <c r="BQV408" s="813"/>
      <c r="BQW408" s="813"/>
      <c r="BQX408" s="813"/>
      <c r="BQY408" s="813"/>
      <c r="BQZ408" s="813"/>
      <c r="BRA408" s="813"/>
      <c r="BRB408" s="813"/>
      <c r="BRC408" s="813"/>
      <c r="BRD408" s="813"/>
      <c r="BRE408" s="813"/>
      <c r="BRF408" s="813"/>
      <c r="BRG408" s="813"/>
      <c r="BRH408" s="813"/>
      <c r="BRI408" s="813"/>
      <c r="BRJ408" s="813"/>
      <c r="BRK408" s="813"/>
      <c r="BRL408" s="813"/>
      <c r="BRM408" s="813"/>
      <c r="BRN408" s="813"/>
      <c r="BRO408" s="813"/>
      <c r="BRP408" s="813"/>
      <c r="BRQ408" s="813"/>
      <c r="BRR408" s="813"/>
      <c r="BRS408" s="813"/>
      <c r="BRT408" s="813"/>
      <c r="BRU408" s="813"/>
      <c r="BRV408" s="813"/>
      <c r="BRW408" s="813"/>
      <c r="BRX408" s="813"/>
      <c r="BRY408" s="813"/>
      <c r="BRZ408" s="813"/>
      <c r="BSA408" s="813"/>
      <c r="BSB408" s="813"/>
      <c r="BSC408" s="813"/>
      <c r="BSD408" s="813"/>
      <c r="BSE408" s="813"/>
      <c r="BSF408" s="813"/>
      <c r="BSG408" s="813"/>
      <c r="BSH408" s="813"/>
      <c r="BSI408" s="813"/>
      <c r="BSJ408" s="813"/>
      <c r="BSK408" s="813"/>
      <c r="BSL408" s="813"/>
      <c r="BSM408" s="813"/>
      <c r="BSN408" s="813"/>
      <c r="BSO408" s="813"/>
      <c r="BSP408" s="813"/>
      <c r="BSQ408" s="813"/>
      <c r="BSR408" s="813"/>
      <c r="BSS408" s="813"/>
      <c r="BST408" s="813"/>
      <c r="BSU408" s="813"/>
      <c r="BSV408" s="813"/>
      <c r="BSW408" s="813"/>
      <c r="BSX408" s="813"/>
      <c r="BSY408" s="813"/>
      <c r="BSZ408" s="813"/>
      <c r="BTA408" s="813"/>
      <c r="BTB408" s="813"/>
      <c r="BTC408" s="813"/>
      <c r="BTD408" s="813"/>
      <c r="BTE408" s="813"/>
      <c r="BTF408" s="813"/>
      <c r="BTG408" s="813"/>
      <c r="BTH408" s="813"/>
      <c r="BTI408" s="813"/>
      <c r="BTJ408" s="813"/>
      <c r="BTK408" s="813"/>
      <c r="BTL408" s="813"/>
      <c r="BTM408" s="813"/>
      <c r="BTN408" s="813"/>
      <c r="BTO408" s="813"/>
      <c r="BTP408" s="813"/>
      <c r="BTQ408" s="813"/>
      <c r="BTR408" s="813"/>
      <c r="BTS408" s="813"/>
      <c r="BTT408" s="813"/>
      <c r="BTU408" s="813"/>
      <c r="BTV408" s="813"/>
      <c r="BTW408" s="813"/>
      <c r="BTX408" s="813"/>
      <c r="BTY408" s="813"/>
      <c r="BTZ408" s="813"/>
      <c r="BUA408" s="813"/>
      <c r="BUB408" s="813"/>
      <c r="BUC408" s="813"/>
      <c r="BUD408" s="813"/>
      <c r="BUE408" s="813"/>
      <c r="BUF408" s="813"/>
      <c r="BUG408" s="813"/>
      <c r="BUH408" s="813"/>
      <c r="BUI408" s="813"/>
      <c r="BUJ408" s="813"/>
      <c r="BUK408" s="813"/>
      <c r="BUL408" s="813"/>
      <c r="BUM408" s="813"/>
      <c r="BUN408" s="813"/>
      <c r="BUO408" s="813"/>
      <c r="BUP408" s="813"/>
      <c r="BUQ408" s="813"/>
      <c r="BUR408" s="813"/>
      <c r="BUS408" s="813"/>
      <c r="BUT408" s="813"/>
      <c r="BUU408" s="813"/>
      <c r="BUV408" s="813"/>
      <c r="BUW408" s="813"/>
      <c r="BUX408" s="813"/>
      <c r="BUY408" s="813"/>
      <c r="BUZ408" s="813"/>
      <c r="BVA408" s="813"/>
      <c r="BVB408" s="813"/>
      <c r="BVC408" s="813"/>
      <c r="BVD408" s="813"/>
      <c r="BVE408" s="813"/>
      <c r="BVF408" s="813"/>
      <c r="BVG408" s="813"/>
      <c r="BVH408" s="813"/>
      <c r="BVI408" s="813"/>
      <c r="BVJ408" s="813"/>
      <c r="BVK408" s="813"/>
      <c r="BVL408" s="813"/>
      <c r="BVM408" s="813"/>
      <c r="BVN408" s="813"/>
      <c r="BVO408" s="813"/>
      <c r="BVP408" s="813"/>
      <c r="BVQ408" s="813"/>
      <c r="BVR408" s="813"/>
      <c r="BVS408" s="813"/>
      <c r="BVT408" s="813"/>
      <c r="BVU408" s="813"/>
      <c r="BVV408" s="813"/>
      <c r="BVW408" s="813"/>
      <c r="BVX408" s="813"/>
      <c r="BVY408" s="813"/>
      <c r="BVZ408" s="813"/>
      <c r="BWA408" s="813"/>
      <c r="BWB408" s="813"/>
      <c r="BWC408" s="813"/>
      <c r="BWD408" s="813"/>
      <c r="BWE408" s="813"/>
      <c r="BWF408" s="813"/>
      <c r="BWG408" s="813"/>
      <c r="BWH408" s="813"/>
      <c r="BWI408" s="813"/>
      <c r="BWJ408" s="813"/>
      <c r="BWK408" s="813"/>
      <c r="BWL408" s="813"/>
      <c r="BWM408" s="813"/>
      <c r="BWN408" s="813"/>
      <c r="BWO408" s="813"/>
      <c r="BWP408" s="813"/>
      <c r="BWQ408" s="813"/>
      <c r="BWR408" s="813"/>
      <c r="BWS408" s="813"/>
      <c r="BWT408" s="813"/>
      <c r="BWU408" s="813"/>
      <c r="BWV408" s="813"/>
      <c r="BWW408" s="813"/>
      <c r="BWX408" s="813"/>
      <c r="BWY408" s="813"/>
      <c r="BWZ408" s="813"/>
      <c r="BXA408" s="813"/>
      <c r="BXB408" s="813"/>
      <c r="BXC408" s="813"/>
      <c r="BXD408" s="813"/>
      <c r="BXE408" s="813"/>
      <c r="BXF408" s="813"/>
      <c r="BXG408" s="813"/>
      <c r="BXH408" s="813"/>
      <c r="BXI408" s="813"/>
      <c r="BXJ408" s="813"/>
      <c r="BXK408" s="813"/>
      <c r="BXL408" s="813"/>
      <c r="BXM408" s="813"/>
      <c r="BXN408" s="813"/>
      <c r="BXO408" s="813"/>
      <c r="BXP408" s="813"/>
      <c r="BXQ408" s="813"/>
      <c r="BXR408" s="813"/>
      <c r="BXS408" s="813"/>
      <c r="BXT408" s="813"/>
      <c r="BXU408" s="813"/>
      <c r="BXV408" s="813"/>
      <c r="BXW408" s="813"/>
      <c r="BXX408" s="813"/>
      <c r="BXY408" s="813"/>
      <c r="BXZ408" s="813"/>
      <c r="BYA408" s="813"/>
      <c r="BYB408" s="813"/>
      <c r="BYC408" s="813"/>
      <c r="BYD408" s="813"/>
      <c r="BYE408" s="813"/>
      <c r="BYF408" s="813"/>
      <c r="BYG408" s="813"/>
      <c r="BYH408" s="813"/>
      <c r="BYI408" s="813"/>
      <c r="BYJ408" s="813"/>
      <c r="BYK408" s="813"/>
      <c r="BYL408" s="813"/>
      <c r="BYM408" s="813"/>
      <c r="BYN408" s="813"/>
      <c r="BYO408" s="813"/>
      <c r="BYP408" s="813"/>
      <c r="BYQ408" s="813"/>
      <c r="BYR408" s="813"/>
      <c r="BYS408" s="813"/>
      <c r="BYT408" s="813"/>
      <c r="BYU408" s="813"/>
      <c r="BYV408" s="813"/>
      <c r="BYW408" s="813"/>
      <c r="BYX408" s="813"/>
      <c r="BYY408" s="813"/>
      <c r="BYZ408" s="813"/>
      <c r="BZA408" s="813"/>
      <c r="BZB408" s="813"/>
      <c r="BZC408" s="813"/>
      <c r="BZD408" s="813"/>
      <c r="BZE408" s="813"/>
      <c r="BZF408" s="813"/>
      <c r="BZG408" s="813"/>
      <c r="BZH408" s="813"/>
      <c r="BZI408" s="813"/>
      <c r="BZJ408" s="813"/>
      <c r="BZK408" s="813"/>
      <c r="BZL408" s="813"/>
      <c r="BZM408" s="813"/>
      <c r="BZN408" s="813"/>
      <c r="BZO408" s="813"/>
      <c r="BZP408" s="813"/>
      <c r="BZQ408" s="813"/>
      <c r="BZR408" s="813"/>
      <c r="BZS408" s="813"/>
      <c r="BZT408" s="813"/>
      <c r="BZU408" s="813"/>
      <c r="BZV408" s="813"/>
      <c r="BZW408" s="813"/>
      <c r="BZX408" s="813"/>
      <c r="BZY408" s="813"/>
      <c r="BZZ408" s="813"/>
      <c r="CAA408" s="813"/>
      <c r="CAB408" s="813"/>
      <c r="CAC408" s="813"/>
      <c r="CAD408" s="813"/>
      <c r="CAE408" s="813"/>
      <c r="CAF408" s="813"/>
      <c r="CAG408" s="813"/>
      <c r="CAH408" s="813"/>
      <c r="CAI408" s="813"/>
      <c r="CAJ408" s="813"/>
      <c r="CAK408" s="813"/>
      <c r="CAL408" s="813"/>
      <c r="CAM408" s="813"/>
      <c r="CAN408" s="813"/>
      <c r="CAO408" s="813"/>
      <c r="CAP408" s="813"/>
      <c r="CAQ408" s="813"/>
      <c r="CAR408" s="813"/>
      <c r="CAS408" s="813"/>
      <c r="CAT408" s="813"/>
      <c r="CAU408" s="813"/>
      <c r="CAV408" s="813"/>
      <c r="CAW408" s="813"/>
      <c r="CAX408" s="813"/>
      <c r="CAY408" s="813"/>
      <c r="CAZ408" s="813"/>
      <c r="CBA408" s="813"/>
      <c r="CBB408" s="813"/>
      <c r="CBC408" s="813"/>
      <c r="CBD408" s="813"/>
      <c r="CBE408" s="813"/>
      <c r="CBF408" s="813"/>
      <c r="CBG408" s="813"/>
      <c r="CBH408" s="813"/>
      <c r="CBI408" s="813"/>
      <c r="CBJ408" s="813"/>
      <c r="CBK408" s="813"/>
      <c r="CBL408" s="813"/>
      <c r="CBM408" s="813"/>
      <c r="CBN408" s="813"/>
      <c r="CBO408" s="813"/>
      <c r="CBP408" s="813"/>
      <c r="CBQ408" s="813"/>
      <c r="CBR408" s="813"/>
      <c r="CBS408" s="813"/>
      <c r="CBT408" s="813"/>
      <c r="CBU408" s="813"/>
      <c r="CBV408" s="813"/>
      <c r="CBW408" s="813"/>
      <c r="CBX408" s="813"/>
      <c r="CBY408" s="813"/>
      <c r="CBZ408" s="813"/>
      <c r="CCA408" s="813"/>
      <c r="CCB408" s="813"/>
      <c r="CCC408" s="813"/>
      <c r="CCD408" s="813"/>
      <c r="CCE408" s="813"/>
      <c r="CCF408" s="813"/>
      <c r="CCG408" s="813"/>
      <c r="CCH408" s="813"/>
      <c r="CCI408" s="813"/>
      <c r="CCJ408" s="813"/>
      <c r="CCK408" s="813"/>
      <c r="CCL408" s="813"/>
      <c r="CCM408" s="813"/>
      <c r="CCN408" s="813"/>
      <c r="CCO408" s="813"/>
      <c r="CCP408" s="813"/>
      <c r="CCQ408" s="813"/>
      <c r="CCR408" s="813"/>
      <c r="CCS408" s="813"/>
      <c r="CCT408" s="813"/>
      <c r="CCU408" s="813"/>
      <c r="CCV408" s="813"/>
      <c r="CCW408" s="813"/>
      <c r="CCX408" s="813"/>
      <c r="CCY408" s="813"/>
      <c r="CCZ408" s="813"/>
      <c r="CDA408" s="813"/>
      <c r="CDB408" s="813"/>
      <c r="CDC408" s="813"/>
      <c r="CDD408" s="813"/>
      <c r="CDE408" s="813"/>
      <c r="CDF408" s="813"/>
      <c r="CDG408" s="813"/>
      <c r="CDH408" s="813"/>
      <c r="CDI408" s="813"/>
      <c r="CDJ408" s="813"/>
      <c r="CDK408" s="813"/>
      <c r="CDL408" s="813"/>
      <c r="CDM408" s="813"/>
      <c r="CDN408" s="813"/>
      <c r="CDO408" s="813"/>
      <c r="CDP408" s="813"/>
      <c r="CDQ408" s="813"/>
      <c r="CDR408" s="813"/>
      <c r="CDS408" s="813"/>
      <c r="CDT408" s="813"/>
      <c r="CDU408" s="813"/>
      <c r="CDV408" s="813"/>
      <c r="CDW408" s="813"/>
      <c r="CDX408" s="813"/>
      <c r="CDY408" s="813"/>
      <c r="CDZ408" s="813"/>
      <c r="CEA408" s="813"/>
      <c r="CEB408" s="813"/>
      <c r="CEC408" s="813"/>
      <c r="CED408" s="813"/>
      <c r="CEE408" s="813"/>
      <c r="CEF408" s="813"/>
      <c r="CEG408" s="813"/>
      <c r="CEH408" s="813"/>
      <c r="CEI408" s="813"/>
      <c r="CEJ408" s="813"/>
      <c r="CEK408" s="813"/>
      <c r="CEL408" s="813"/>
      <c r="CEM408" s="813"/>
      <c r="CEN408" s="813"/>
      <c r="CEO408" s="813"/>
      <c r="CEP408" s="813"/>
      <c r="CEQ408" s="813"/>
      <c r="CER408" s="813"/>
      <c r="CES408" s="813"/>
      <c r="CET408" s="813"/>
      <c r="CEU408" s="813"/>
      <c r="CEV408" s="813"/>
      <c r="CEW408" s="813"/>
      <c r="CEX408" s="813"/>
      <c r="CEY408" s="813"/>
      <c r="CEZ408" s="813"/>
      <c r="CFA408" s="813"/>
      <c r="CFB408" s="813"/>
      <c r="CFC408" s="813"/>
      <c r="CFD408" s="813"/>
      <c r="CFE408" s="813"/>
      <c r="CFF408" s="813"/>
      <c r="CFG408" s="813"/>
      <c r="CFH408" s="813"/>
      <c r="CFI408" s="813"/>
      <c r="CFJ408" s="813"/>
      <c r="CFK408" s="813"/>
      <c r="CFL408" s="813"/>
      <c r="CFM408" s="813"/>
      <c r="CFN408" s="813"/>
      <c r="CFO408" s="813"/>
      <c r="CFP408" s="813"/>
      <c r="CFQ408" s="813"/>
      <c r="CFR408" s="813"/>
      <c r="CFS408" s="813"/>
      <c r="CFT408" s="813"/>
      <c r="CFU408" s="813"/>
      <c r="CFV408" s="813"/>
      <c r="CFW408" s="813"/>
      <c r="CFX408" s="813"/>
      <c r="CFY408" s="813"/>
      <c r="CFZ408" s="813"/>
      <c r="CGA408" s="813"/>
      <c r="CGB408" s="813"/>
      <c r="CGC408" s="813"/>
      <c r="CGD408" s="813"/>
      <c r="CGE408" s="813"/>
      <c r="CGF408" s="813"/>
      <c r="CGG408" s="813"/>
      <c r="CGH408" s="813"/>
      <c r="CGI408" s="813"/>
      <c r="CGJ408" s="813"/>
      <c r="CGK408" s="813"/>
      <c r="CGL408" s="813"/>
      <c r="CGM408" s="813"/>
      <c r="CGN408" s="813"/>
      <c r="CGO408" s="813"/>
      <c r="CGP408" s="813"/>
      <c r="CGQ408" s="813"/>
      <c r="CGR408" s="813"/>
      <c r="CGS408" s="813"/>
      <c r="CGT408" s="813"/>
      <c r="CGU408" s="813"/>
      <c r="CGV408" s="813"/>
      <c r="CGW408" s="813"/>
      <c r="CGX408" s="813"/>
      <c r="CGY408" s="813"/>
      <c r="CGZ408" s="813"/>
      <c r="CHA408" s="813"/>
      <c r="CHB408" s="813"/>
      <c r="CHC408" s="813"/>
      <c r="CHD408" s="813"/>
      <c r="CHE408" s="813"/>
      <c r="CHF408" s="813"/>
      <c r="CHG408" s="813"/>
      <c r="CHH408" s="813"/>
      <c r="CHI408" s="813"/>
      <c r="CHJ408" s="813"/>
      <c r="CHK408" s="813"/>
      <c r="CHL408" s="813"/>
      <c r="CHM408" s="813"/>
      <c r="CHN408" s="813"/>
      <c r="CHO408" s="813"/>
      <c r="CHP408" s="813"/>
      <c r="CHQ408" s="813"/>
      <c r="CHR408" s="813"/>
      <c r="CHS408" s="813"/>
      <c r="CHT408" s="813"/>
      <c r="CHU408" s="813"/>
      <c r="CHV408" s="813"/>
      <c r="CHW408" s="813"/>
      <c r="CHX408" s="813"/>
      <c r="CHY408" s="813"/>
      <c r="CHZ408" s="813"/>
      <c r="CIA408" s="813"/>
      <c r="CIB408" s="813"/>
      <c r="CIC408" s="813"/>
      <c r="CID408" s="813"/>
      <c r="CIE408" s="813"/>
      <c r="CIF408" s="813"/>
      <c r="CIG408" s="813"/>
      <c r="CIH408" s="813"/>
      <c r="CII408" s="813"/>
      <c r="CIJ408" s="813"/>
      <c r="CIK408" s="813"/>
      <c r="CIL408" s="813"/>
      <c r="CIM408" s="813"/>
      <c r="CIN408" s="813"/>
      <c r="CIO408" s="813"/>
      <c r="CIP408" s="813"/>
      <c r="CIQ408" s="813"/>
      <c r="CIR408" s="813"/>
      <c r="CIS408" s="813"/>
      <c r="CIT408" s="813"/>
      <c r="CIU408" s="813"/>
      <c r="CIV408" s="813"/>
      <c r="CIW408" s="813"/>
      <c r="CIX408" s="813"/>
      <c r="CIY408" s="813"/>
      <c r="CIZ408" s="813"/>
      <c r="CJA408" s="813"/>
      <c r="CJB408" s="813"/>
      <c r="CJC408" s="813"/>
      <c r="CJD408" s="813"/>
      <c r="CJE408" s="813"/>
      <c r="CJF408" s="813"/>
      <c r="CJG408" s="813"/>
      <c r="CJH408" s="813"/>
      <c r="CJI408" s="813"/>
      <c r="CJJ408" s="813"/>
      <c r="CJK408" s="813"/>
      <c r="CJL408" s="813"/>
      <c r="CJM408" s="813"/>
      <c r="CJN408" s="813"/>
      <c r="CJO408" s="813"/>
      <c r="CJP408" s="813"/>
      <c r="CJQ408" s="813"/>
      <c r="CJR408" s="813"/>
      <c r="CJS408" s="813"/>
      <c r="CJT408" s="813"/>
      <c r="CJU408" s="813"/>
      <c r="CJV408" s="813"/>
      <c r="CJW408" s="813"/>
      <c r="CJX408" s="813"/>
      <c r="CJY408" s="813"/>
      <c r="CJZ408" s="813"/>
      <c r="CKA408" s="813"/>
      <c r="CKB408" s="813"/>
      <c r="CKC408" s="813"/>
      <c r="CKD408" s="813"/>
      <c r="CKE408" s="813"/>
      <c r="CKF408" s="813"/>
      <c r="CKG408" s="813"/>
      <c r="CKH408" s="813"/>
      <c r="CKI408" s="813"/>
      <c r="CKJ408" s="813"/>
      <c r="CKK408" s="813"/>
      <c r="CKL408" s="813"/>
      <c r="CKM408" s="813"/>
      <c r="CKN408" s="813"/>
      <c r="CKO408" s="813"/>
      <c r="CKP408" s="813"/>
      <c r="CKQ408" s="813"/>
      <c r="CKR408" s="813"/>
      <c r="CKS408" s="813"/>
      <c r="CKT408" s="813"/>
      <c r="CKU408" s="813"/>
      <c r="CKV408" s="813"/>
      <c r="CKW408" s="813"/>
      <c r="CKX408" s="813"/>
      <c r="CKY408" s="813"/>
      <c r="CKZ408" s="813"/>
      <c r="CLA408" s="813"/>
      <c r="CLB408" s="813"/>
      <c r="CLC408" s="813"/>
      <c r="CLD408" s="813"/>
      <c r="CLE408" s="813"/>
      <c r="CLF408" s="813"/>
      <c r="CLG408" s="813"/>
      <c r="CLH408" s="813"/>
      <c r="CLI408" s="813"/>
      <c r="CLJ408" s="813"/>
      <c r="CLK408" s="813"/>
      <c r="CLL408" s="813"/>
      <c r="CLM408" s="813"/>
      <c r="CLN408" s="813"/>
      <c r="CLO408" s="813"/>
      <c r="CLP408" s="813"/>
      <c r="CLQ408" s="813"/>
      <c r="CLR408" s="813"/>
      <c r="CLS408" s="813"/>
      <c r="CLT408" s="813"/>
      <c r="CLU408" s="813"/>
      <c r="CLV408" s="813"/>
      <c r="CLW408" s="813"/>
      <c r="CLX408" s="813"/>
      <c r="CLY408" s="813"/>
      <c r="CLZ408" s="813"/>
      <c r="CMA408" s="813"/>
      <c r="CMB408" s="813"/>
      <c r="CMC408" s="813"/>
      <c r="CMD408" s="813"/>
      <c r="CME408" s="813"/>
      <c r="CMF408" s="813"/>
      <c r="CMG408" s="813"/>
      <c r="CMH408" s="813"/>
      <c r="CMI408" s="813"/>
      <c r="CMJ408" s="813"/>
      <c r="CMK408" s="813"/>
      <c r="CML408" s="813"/>
      <c r="CMM408" s="813"/>
      <c r="CMN408" s="813"/>
      <c r="CMO408" s="813"/>
      <c r="CMP408" s="813"/>
      <c r="CMQ408" s="813"/>
      <c r="CMR408" s="813"/>
      <c r="CMS408" s="813"/>
      <c r="CMT408" s="813"/>
      <c r="CMU408" s="813"/>
      <c r="CMV408" s="813"/>
      <c r="CMW408" s="813"/>
      <c r="CMX408" s="813"/>
      <c r="CMY408" s="813"/>
      <c r="CMZ408" s="813"/>
      <c r="CNA408" s="813"/>
      <c r="CNB408" s="813"/>
      <c r="CNC408" s="813"/>
      <c r="CND408" s="813"/>
      <c r="CNE408" s="813"/>
      <c r="CNF408" s="813"/>
      <c r="CNG408" s="813"/>
      <c r="CNH408" s="813"/>
      <c r="CNI408" s="813"/>
      <c r="CNJ408" s="813"/>
      <c r="CNK408" s="813"/>
      <c r="CNL408" s="813"/>
      <c r="CNM408" s="813"/>
      <c r="CNN408" s="813"/>
      <c r="CNO408" s="813"/>
      <c r="CNP408" s="813"/>
      <c r="CNQ408" s="813"/>
      <c r="CNR408" s="813"/>
      <c r="CNS408" s="813"/>
      <c r="CNT408" s="813"/>
      <c r="CNU408" s="813"/>
      <c r="CNV408" s="813"/>
      <c r="CNW408" s="813"/>
      <c r="CNX408" s="813"/>
      <c r="CNY408" s="813"/>
      <c r="CNZ408" s="813"/>
      <c r="COA408" s="813"/>
      <c r="COB408" s="813"/>
      <c r="COC408" s="813"/>
      <c r="COD408" s="813"/>
      <c r="COE408" s="813"/>
      <c r="COF408" s="813"/>
      <c r="COG408" s="813"/>
      <c r="COH408" s="813"/>
      <c r="COI408" s="813"/>
      <c r="COJ408" s="813"/>
      <c r="COK408" s="813"/>
      <c r="COL408" s="813"/>
      <c r="COM408" s="813"/>
      <c r="CON408" s="813"/>
      <c r="COO408" s="813"/>
      <c r="COP408" s="813"/>
      <c r="COQ408" s="813"/>
      <c r="COR408" s="813"/>
      <c r="COS408" s="813"/>
      <c r="COT408" s="813"/>
      <c r="COU408" s="813"/>
      <c r="COV408" s="813"/>
      <c r="COW408" s="813"/>
      <c r="COX408" s="813"/>
      <c r="COY408" s="813"/>
      <c r="COZ408" s="813"/>
      <c r="CPA408" s="813"/>
      <c r="CPB408" s="813"/>
      <c r="CPC408" s="813"/>
      <c r="CPD408" s="813"/>
      <c r="CPE408" s="813"/>
      <c r="CPF408" s="813"/>
      <c r="CPG408" s="813"/>
      <c r="CPH408" s="813"/>
      <c r="CPI408" s="813"/>
      <c r="CPJ408" s="813"/>
      <c r="CPK408" s="813"/>
      <c r="CPL408" s="813"/>
      <c r="CPM408" s="813"/>
      <c r="CPN408" s="813"/>
      <c r="CPO408" s="813"/>
      <c r="CPP408" s="813"/>
      <c r="CPQ408" s="813"/>
      <c r="CPR408" s="813"/>
      <c r="CPS408" s="813"/>
      <c r="CPT408" s="813"/>
      <c r="CPU408" s="813"/>
      <c r="CPV408" s="813"/>
      <c r="CPW408" s="813"/>
      <c r="CPX408" s="813"/>
      <c r="CPY408" s="813"/>
      <c r="CPZ408" s="813"/>
      <c r="CQA408" s="813"/>
      <c r="CQB408" s="813"/>
      <c r="CQC408" s="813"/>
      <c r="CQD408" s="813"/>
      <c r="CQE408" s="813"/>
      <c r="CQF408" s="813"/>
      <c r="CQG408" s="813"/>
      <c r="CQH408" s="813"/>
      <c r="CQI408" s="813"/>
      <c r="CQJ408" s="813"/>
      <c r="CQK408" s="813"/>
      <c r="CQL408" s="813"/>
      <c r="CQM408" s="813"/>
      <c r="CQN408" s="813"/>
      <c r="CQO408" s="813"/>
      <c r="CQP408" s="813"/>
      <c r="CQQ408" s="813"/>
      <c r="CQR408" s="813"/>
      <c r="CQS408" s="813"/>
      <c r="CQT408" s="813"/>
      <c r="CQU408" s="813"/>
      <c r="CQV408" s="813"/>
      <c r="CQW408" s="813"/>
      <c r="CQX408" s="813"/>
      <c r="CQY408" s="813"/>
      <c r="CQZ408" s="813"/>
      <c r="CRA408" s="813"/>
      <c r="CRB408" s="813"/>
      <c r="CRC408" s="813"/>
      <c r="CRD408" s="813"/>
      <c r="CRE408" s="813"/>
      <c r="CRF408" s="813"/>
      <c r="CRG408" s="813"/>
      <c r="CRH408" s="813"/>
      <c r="CRI408" s="813"/>
      <c r="CRJ408" s="813"/>
      <c r="CRK408" s="813"/>
      <c r="CRL408" s="813"/>
      <c r="CRM408" s="813"/>
      <c r="CRN408" s="813"/>
      <c r="CRO408" s="813"/>
      <c r="CRP408" s="813"/>
      <c r="CRQ408" s="813"/>
      <c r="CRR408" s="813"/>
      <c r="CRS408" s="813"/>
      <c r="CRT408" s="813"/>
      <c r="CRU408" s="813"/>
      <c r="CRV408" s="813"/>
      <c r="CRW408" s="813"/>
      <c r="CRX408" s="813"/>
      <c r="CRY408" s="813"/>
      <c r="CRZ408" s="813"/>
      <c r="CSA408" s="813"/>
      <c r="CSB408" s="813"/>
      <c r="CSC408" s="813"/>
      <c r="CSD408" s="813"/>
      <c r="CSE408" s="813"/>
      <c r="CSF408" s="813"/>
      <c r="CSG408" s="813"/>
      <c r="CSH408" s="813"/>
      <c r="CSI408" s="813"/>
      <c r="CSJ408" s="813"/>
      <c r="CSK408" s="813"/>
      <c r="CSL408" s="813"/>
      <c r="CSM408" s="813"/>
      <c r="CSN408" s="813"/>
      <c r="CSO408" s="813"/>
      <c r="CSP408" s="813"/>
      <c r="CSQ408" s="813"/>
      <c r="CSR408" s="813"/>
      <c r="CSS408" s="813"/>
      <c r="CST408" s="813"/>
      <c r="CSU408" s="813"/>
      <c r="CSV408" s="813"/>
      <c r="CSW408" s="813"/>
      <c r="CSX408" s="813"/>
      <c r="CSY408" s="813"/>
      <c r="CSZ408" s="813"/>
      <c r="CTA408" s="813"/>
      <c r="CTB408" s="813"/>
      <c r="CTC408" s="813"/>
      <c r="CTD408" s="813"/>
      <c r="CTE408" s="813"/>
      <c r="CTF408" s="813"/>
      <c r="CTG408" s="813"/>
      <c r="CTH408" s="813"/>
      <c r="CTI408" s="813"/>
      <c r="CTJ408" s="813"/>
      <c r="CTK408" s="813"/>
      <c r="CTL408" s="813"/>
      <c r="CTM408" s="813"/>
      <c r="CTN408" s="813"/>
      <c r="CTO408" s="813"/>
      <c r="CTP408" s="813"/>
      <c r="CTQ408" s="813"/>
      <c r="CTR408" s="813"/>
      <c r="CTS408" s="813"/>
      <c r="CTT408" s="813"/>
      <c r="CTU408" s="813"/>
      <c r="CTV408" s="813"/>
      <c r="CTW408" s="813"/>
      <c r="CTX408" s="813"/>
      <c r="CTY408" s="813"/>
      <c r="CTZ408" s="813"/>
      <c r="CUA408" s="813"/>
      <c r="CUB408" s="813"/>
      <c r="CUC408" s="813"/>
      <c r="CUD408" s="813"/>
      <c r="CUE408" s="813"/>
      <c r="CUF408" s="813"/>
      <c r="CUG408" s="813"/>
      <c r="CUH408" s="813"/>
      <c r="CUI408" s="813"/>
      <c r="CUJ408" s="813"/>
      <c r="CUK408" s="813"/>
      <c r="CUL408" s="813"/>
      <c r="CUM408" s="813"/>
      <c r="CUN408" s="813"/>
      <c r="CUO408" s="813"/>
      <c r="CUP408" s="813"/>
      <c r="CUQ408" s="813"/>
      <c r="CUR408" s="813"/>
      <c r="CUS408" s="813"/>
      <c r="CUT408" s="813"/>
      <c r="CUU408" s="813"/>
      <c r="CUV408" s="813"/>
      <c r="CUW408" s="813"/>
      <c r="CUX408" s="813"/>
      <c r="CUY408" s="813"/>
      <c r="CUZ408" s="813"/>
      <c r="CVA408" s="813"/>
      <c r="CVB408" s="813"/>
      <c r="CVC408" s="813"/>
      <c r="CVD408" s="813"/>
      <c r="CVE408" s="813"/>
      <c r="CVF408" s="813"/>
      <c r="CVG408" s="813"/>
      <c r="CVH408" s="813"/>
      <c r="CVI408" s="813"/>
      <c r="CVJ408" s="813"/>
      <c r="CVK408" s="813"/>
      <c r="CVL408" s="813"/>
      <c r="CVM408" s="813"/>
      <c r="CVN408" s="813"/>
      <c r="CVO408" s="813"/>
      <c r="CVP408" s="813"/>
      <c r="CVQ408" s="813"/>
      <c r="CVR408" s="813"/>
      <c r="CVS408" s="813"/>
      <c r="CVT408" s="813"/>
      <c r="CVU408" s="813"/>
      <c r="CVV408" s="813"/>
      <c r="CVW408" s="813"/>
      <c r="CVX408" s="813"/>
      <c r="CVY408" s="813"/>
      <c r="CVZ408" s="813"/>
      <c r="CWA408" s="813"/>
      <c r="CWB408" s="813"/>
      <c r="CWC408" s="813"/>
      <c r="CWD408" s="813"/>
      <c r="CWE408" s="813"/>
      <c r="CWF408" s="813"/>
      <c r="CWG408" s="813"/>
      <c r="CWH408" s="813"/>
      <c r="CWI408" s="813"/>
      <c r="CWJ408" s="813"/>
      <c r="CWK408" s="813"/>
      <c r="CWL408" s="813"/>
      <c r="CWM408" s="813"/>
      <c r="CWN408" s="813"/>
      <c r="CWO408" s="813"/>
      <c r="CWP408" s="813"/>
      <c r="CWQ408" s="813"/>
      <c r="CWR408" s="813"/>
      <c r="CWS408" s="813"/>
      <c r="CWT408" s="813"/>
      <c r="CWU408" s="813"/>
      <c r="CWV408" s="813"/>
      <c r="CWW408" s="813"/>
      <c r="CWX408" s="813"/>
      <c r="CWY408" s="813"/>
      <c r="CWZ408" s="813"/>
      <c r="CXA408" s="813"/>
      <c r="CXB408" s="813"/>
      <c r="CXC408" s="813"/>
      <c r="CXD408" s="813"/>
      <c r="CXE408" s="813"/>
      <c r="CXF408" s="813"/>
      <c r="CXG408" s="813"/>
      <c r="CXH408" s="813"/>
      <c r="CXI408" s="813"/>
      <c r="CXJ408" s="813"/>
      <c r="CXK408" s="813"/>
      <c r="CXL408" s="813"/>
      <c r="CXM408" s="813"/>
      <c r="CXN408" s="813"/>
      <c r="CXO408" s="813"/>
      <c r="CXP408" s="813"/>
      <c r="CXQ408" s="813"/>
      <c r="CXR408" s="813"/>
      <c r="CXS408" s="813"/>
      <c r="CXT408" s="813"/>
      <c r="CXU408" s="813"/>
      <c r="CXV408" s="813"/>
      <c r="CXW408" s="813"/>
      <c r="CXX408" s="813"/>
      <c r="CXY408" s="813"/>
      <c r="CXZ408" s="813"/>
      <c r="CYA408" s="813"/>
      <c r="CYB408" s="813"/>
      <c r="CYC408" s="813"/>
      <c r="CYD408" s="813"/>
      <c r="CYE408" s="813"/>
      <c r="CYF408" s="813"/>
      <c r="CYG408" s="813"/>
      <c r="CYH408" s="813"/>
      <c r="CYI408" s="813"/>
      <c r="CYJ408" s="813"/>
      <c r="CYK408" s="813"/>
      <c r="CYL408" s="813"/>
      <c r="CYM408" s="813"/>
      <c r="CYN408" s="813"/>
      <c r="CYO408" s="813"/>
      <c r="CYP408" s="813"/>
      <c r="CYQ408" s="813"/>
      <c r="CYR408" s="813"/>
      <c r="CYS408" s="813"/>
      <c r="CYT408" s="813"/>
      <c r="CYU408" s="813"/>
      <c r="CYV408" s="813"/>
      <c r="CYW408" s="813"/>
      <c r="CYX408" s="813"/>
      <c r="CYY408" s="813"/>
      <c r="CYZ408" s="813"/>
      <c r="CZA408" s="813"/>
      <c r="CZB408" s="813"/>
      <c r="CZC408" s="813"/>
      <c r="CZD408" s="813"/>
      <c r="CZE408" s="813"/>
      <c r="CZF408" s="813"/>
      <c r="CZG408" s="813"/>
      <c r="CZH408" s="813"/>
      <c r="CZI408" s="813"/>
      <c r="CZJ408" s="813"/>
      <c r="CZK408" s="813"/>
      <c r="CZL408" s="813"/>
      <c r="CZM408" s="813"/>
      <c r="CZN408" s="813"/>
      <c r="CZO408" s="813"/>
      <c r="CZP408" s="813"/>
      <c r="CZQ408" s="813"/>
      <c r="CZR408" s="813"/>
      <c r="CZS408" s="813"/>
      <c r="CZT408" s="813"/>
      <c r="CZU408" s="813"/>
      <c r="CZV408" s="813"/>
      <c r="CZW408" s="813"/>
      <c r="CZX408" s="813"/>
      <c r="CZY408" s="813"/>
      <c r="CZZ408" s="813"/>
      <c r="DAA408" s="813"/>
      <c r="DAB408" s="813"/>
      <c r="DAC408" s="813"/>
      <c r="DAD408" s="813"/>
      <c r="DAE408" s="813"/>
      <c r="DAF408" s="813"/>
      <c r="DAG408" s="813"/>
      <c r="DAH408" s="813"/>
      <c r="DAI408" s="813"/>
      <c r="DAJ408" s="813"/>
      <c r="DAK408" s="813"/>
      <c r="DAL408" s="813"/>
      <c r="DAM408" s="813"/>
      <c r="DAN408" s="813"/>
      <c r="DAO408" s="813"/>
      <c r="DAP408" s="813"/>
      <c r="DAQ408" s="813"/>
      <c r="DAR408" s="813"/>
      <c r="DAS408" s="813"/>
      <c r="DAT408" s="813"/>
      <c r="DAU408" s="813"/>
      <c r="DAV408" s="813"/>
      <c r="DAW408" s="813"/>
      <c r="DAX408" s="813"/>
      <c r="DAY408" s="813"/>
      <c r="DAZ408" s="813"/>
      <c r="DBA408" s="813"/>
      <c r="DBB408" s="813"/>
      <c r="DBC408" s="813"/>
      <c r="DBD408" s="813"/>
      <c r="DBE408" s="813"/>
      <c r="DBF408" s="813"/>
      <c r="DBG408" s="813"/>
      <c r="DBH408" s="813"/>
      <c r="DBI408" s="813"/>
      <c r="DBJ408" s="813"/>
      <c r="DBK408" s="813"/>
      <c r="DBL408" s="813"/>
      <c r="DBM408" s="813"/>
      <c r="DBN408" s="813"/>
      <c r="DBO408" s="813"/>
      <c r="DBP408" s="813"/>
      <c r="DBQ408" s="813"/>
      <c r="DBR408" s="813"/>
      <c r="DBS408" s="813"/>
      <c r="DBT408" s="813"/>
      <c r="DBU408" s="813"/>
      <c r="DBV408" s="813"/>
      <c r="DBW408" s="813"/>
      <c r="DBX408" s="813"/>
      <c r="DBY408" s="813"/>
      <c r="DBZ408" s="813"/>
      <c r="DCA408" s="813"/>
      <c r="DCB408" s="813"/>
      <c r="DCC408" s="813"/>
      <c r="DCD408" s="813"/>
      <c r="DCE408" s="813"/>
      <c r="DCF408" s="813"/>
      <c r="DCG408" s="813"/>
      <c r="DCH408" s="813"/>
      <c r="DCI408" s="813"/>
      <c r="DCJ408" s="813"/>
      <c r="DCK408" s="813"/>
      <c r="DCL408" s="813"/>
      <c r="DCM408" s="813"/>
      <c r="DCN408" s="813"/>
      <c r="DCO408" s="813"/>
      <c r="DCP408" s="813"/>
      <c r="DCQ408" s="813"/>
      <c r="DCR408" s="813"/>
      <c r="DCS408" s="813"/>
      <c r="DCT408" s="813"/>
      <c r="DCU408" s="813"/>
      <c r="DCV408" s="813"/>
      <c r="DCW408" s="813"/>
      <c r="DCX408" s="813"/>
      <c r="DCY408" s="813"/>
      <c r="DCZ408" s="813"/>
      <c r="DDA408" s="813"/>
      <c r="DDB408" s="813"/>
      <c r="DDC408" s="813"/>
      <c r="DDD408" s="813"/>
      <c r="DDE408" s="813"/>
      <c r="DDF408" s="813"/>
      <c r="DDG408" s="813"/>
      <c r="DDH408" s="813"/>
      <c r="DDI408" s="813"/>
      <c r="DDJ408" s="813"/>
      <c r="DDK408" s="813"/>
      <c r="DDL408" s="813"/>
      <c r="DDM408" s="813"/>
      <c r="DDN408" s="813"/>
      <c r="DDO408" s="813"/>
      <c r="DDP408" s="813"/>
      <c r="DDQ408" s="813"/>
      <c r="DDR408" s="813"/>
      <c r="DDS408" s="813"/>
      <c r="DDT408" s="813"/>
      <c r="DDU408" s="813"/>
      <c r="DDV408" s="813"/>
      <c r="DDW408" s="813"/>
      <c r="DDX408" s="813"/>
      <c r="DDY408" s="813"/>
      <c r="DDZ408" s="813"/>
      <c r="DEA408" s="813"/>
      <c r="DEB408" s="813"/>
      <c r="DEC408" s="813"/>
      <c r="DED408" s="813"/>
      <c r="DEE408" s="813"/>
      <c r="DEF408" s="813"/>
      <c r="DEG408" s="813"/>
      <c r="DEH408" s="813"/>
      <c r="DEI408" s="813"/>
      <c r="DEJ408" s="813"/>
      <c r="DEK408" s="813"/>
      <c r="DEL408" s="813"/>
      <c r="DEM408" s="813"/>
      <c r="DEN408" s="813"/>
      <c r="DEO408" s="813"/>
      <c r="DEP408" s="813"/>
      <c r="DEQ408" s="813"/>
      <c r="DER408" s="813"/>
      <c r="DES408" s="813"/>
      <c r="DET408" s="813"/>
      <c r="DEU408" s="813"/>
      <c r="DEV408" s="813"/>
      <c r="DEW408" s="813"/>
      <c r="DEX408" s="813"/>
      <c r="DEY408" s="813"/>
      <c r="DEZ408" s="813"/>
      <c r="DFA408" s="813"/>
      <c r="DFB408" s="813"/>
      <c r="DFC408" s="813"/>
      <c r="DFD408" s="813"/>
      <c r="DFE408" s="813"/>
      <c r="DFF408" s="813"/>
      <c r="DFG408" s="813"/>
      <c r="DFH408" s="813"/>
      <c r="DFI408" s="813"/>
      <c r="DFJ408" s="813"/>
      <c r="DFK408" s="813"/>
      <c r="DFL408" s="813"/>
      <c r="DFM408" s="813"/>
      <c r="DFN408" s="813"/>
      <c r="DFO408" s="813"/>
      <c r="DFP408" s="813"/>
      <c r="DFQ408" s="813"/>
      <c r="DFR408" s="813"/>
      <c r="DFS408" s="813"/>
      <c r="DFT408" s="813"/>
      <c r="DFU408" s="813"/>
      <c r="DFV408" s="813"/>
      <c r="DFW408" s="813"/>
      <c r="DFX408" s="813"/>
      <c r="DFY408" s="813"/>
      <c r="DFZ408" s="813"/>
      <c r="DGA408" s="813"/>
      <c r="DGB408" s="813"/>
      <c r="DGC408" s="813"/>
      <c r="DGD408" s="813"/>
      <c r="DGE408" s="813"/>
      <c r="DGF408" s="813"/>
      <c r="DGG408" s="813"/>
      <c r="DGH408" s="813"/>
      <c r="DGI408" s="813"/>
      <c r="DGJ408" s="813"/>
      <c r="DGK408" s="813"/>
      <c r="DGL408" s="813"/>
      <c r="DGM408" s="813"/>
      <c r="DGN408" s="813"/>
      <c r="DGO408" s="813"/>
      <c r="DGP408" s="813"/>
      <c r="DGQ408" s="813"/>
      <c r="DGR408" s="813"/>
      <c r="DGS408" s="813"/>
      <c r="DGT408" s="813"/>
      <c r="DGU408" s="813"/>
      <c r="DGV408" s="813"/>
      <c r="DGW408" s="813"/>
      <c r="DGX408" s="813"/>
      <c r="DGY408" s="813"/>
      <c r="DGZ408" s="813"/>
      <c r="DHA408" s="813"/>
      <c r="DHB408" s="813"/>
      <c r="DHC408" s="813"/>
      <c r="DHD408" s="813"/>
      <c r="DHE408" s="813"/>
      <c r="DHF408" s="813"/>
      <c r="DHG408" s="813"/>
      <c r="DHH408" s="813"/>
      <c r="DHI408" s="813"/>
      <c r="DHJ408" s="813"/>
      <c r="DHK408" s="813"/>
      <c r="DHL408" s="813"/>
      <c r="DHM408" s="813"/>
      <c r="DHN408" s="813"/>
      <c r="DHO408" s="813"/>
      <c r="DHP408" s="813"/>
      <c r="DHQ408" s="813"/>
      <c r="DHR408" s="813"/>
      <c r="DHS408" s="813"/>
      <c r="DHT408" s="813"/>
      <c r="DHU408" s="813"/>
      <c r="DHV408" s="813"/>
      <c r="DHW408" s="813"/>
      <c r="DHX408" s="813"/>
      <c r="DHY408" s="813"/>
      <c r="DHZ408" s="813"/>
      <c r="DIA408" s="813"/>
      <c r="DIB408" s="813"/>
      <c r="DIC408" s="813"/>
      <c r="DID408" s="813"/>
      <c r="DIE408" s="813"/>
      <c r="DIF408" s="813"/>
      <c r="DIG408" s="813"/>
      <c r="DIH408" s="813"/>
      <c r="DII408" s="813"/>
      <c r="DIJ408" s="813"/>
      <c r="DIK408" s="813"/>
      <c r="DIL408" s="813"/>
      <c r="DIM408" s="813"/>
      <c r="DIN408" s="813"/>
      <c r="DIO408" s="813"/>
      <c r="DIP408" s="813"/>
      <c r="DIQ408" s="813"/>
      <c r="DIR408" s="813"/>
      <c r="DIS408" s="813"/>
      <c r="DIT408" s="813"/>
      <c r="DIU408" s="813"/>
      <c r="DIV408" s="813"/>
      <c r="DIW408" s="813"/>
      <c r="DIX408" s="813"/>
      <c r="DIY408" s="813"/>
      <c r="DIZ408" s="813"/>
      <c r="DJA408" s="813"/>
      <c r="DJB408" s="813"/>
      <c r="DJC408" s="813"/>
      <c r="DJD408" s="813"/>
      <c r="DJE408" s="813"/>
      <c r="DJF408" s="813"/>
      <c r="DJG408" s="813"/>
      <c r="DJH408" s="813"/>
      <c r="DJI408" s="813"/>
      <c r="DJJ408" s="813"/>
      <c r="DJK408" s="813"/>
      <c r="DJL408" s="813"/>
      <c r="DJM408" s="813"/>
      <c r="DJN408" s="813"/>
      <c r="DJO408" s="813"/>
      <c r="DJP408" s="813"/>
      <c r="DJQ408" s="813"/>
      <c r="DJR408" s="813"/>
      <c r="DJS408" s="813"/>
      <c r="DJT408" s="813"/>
      <c r="DJU408" s="813"/>
      <c r="DJV408" s="813"/>
      <c r="DJW408" s="813"/>
      <c r="DJX408" s="813"/>
      <c r="DJY408" s="813"/>
      <c r="DJZ408" s="813"/>
      <c r="DKA408" s="813"/>
      <c r="DKB408" s="813"/>
      <c r="DKC408" s="813"/>
      <c r="DKD408" s="813"/>
      <c r="DKE408" s="813"/>
      <c r="DKF408" s="813"/>
      <c r="DKG408" s="813"/>
      <c r="DKH408" s="813"/>
      <c r="DKI408" s="813"/>
      <c r="DKJ408" s="813"/>
      <c r="DKK408" s="813"/>
      <c r="DKL408" s="813"/>
      <c r="DKM408" s="813"/>
      <c r="DKN408" s="813"/>
      <c r="DKO408" s="813"/>
      <c r="DKP408" s="813"/>
      <c r="DKQ408" s="813"/>
      <c r="DKR408" s="813"/>
      <c r="DKS408" s="813"/>
      <c r="DKT408" s="813"/>
      <c r="DKU408" s="813"/>
      <c r="DKV408" s="813"/>
      <c r="DKW408" s="813"/>
      <c r="DKX408" s="813"/>
      <c r="DKY408" s="813"/>
      <c r="DKZ408" s="813"/>
      <c r="DLA408" s="813"/>
      <c r="DLB408" s="813"/>
      <c r="DLC408" s="813"/>
      <c r="DLD408" s="813"/>
      <c r="DLE408" s="813"/>
      <c r="DLF408" s="813"/>
      <c r="DLG408" s="813"/>
      <c r="DLH408" s="813"/>
      <c r="DLI408" s="813"/>
      <c r="DLJ408" s="813"/>
      <c r="DLK408" s="813"/>
      <c r="DLL408" s="813"/>
      <c r="DLM408" s="813"/>
      <c r="DLN408" s="813"/>
      <c r="DLO408" s="813"/>
      <c r="DLP408" s="813"/>
      <c r="DLQ408" s="813"/>
      <c r="DLR408" s="813"/>
      <c r="DLS408" s="813"/>
      <c r="DLT408" s="813"/>
      <c r="DLU408" s="813"/>
      <c r="DLV408" s="813"/>
      <c r="DLW408" s="813"/>
      <c r="DLX408" s="813"/>
      <c r="DLY408" s="813"/>
      <c r="DLZ408" s="813"/>
      <c r="DMA408" s="813"/>
      <c r="DMB408" s="813"/>
      <c r="DMC408" s="813"/>
      <c r="DMD408" s="813"/>
      <c r="DME408" s="813"/>
      <c r="DMF408" s="813"/>
      <c r="DMG408" s="813"/>
      <c r="DMH408" s="813"/>
      <c r="DMI408" s="813"/>
      <c r="DMJ408" s="813"/>
      <c r="DMK408" s="813"/>
      <c r="DML408" s="813"/>
      <c r="DMM408" s="813"/>
      <c r="DMN408" s="813"/>
      <c r="DMO408" s="813"/>
      <c r="DMP408" s="813"/>
      <c r="DMQ408" s="813"/>
      <c r="DMR408" s="813"/>
      <c r="DMS408" s="813"/>
      <c r="DMT408" s="813"/>
      <c r="DMU408" s="813"/>
      <c r="DMV408" s="813"/>
      <c r="DMW408" s="813"/>
      <c r="DMX408" s="813"/>
      <c r="DMY408" s="813"/>
      <c r="DMZ408" s="813"/>
      <c r="DNA408" s="813"/>
      <c r="DNB408" s="813"/>
      <c r="DNC408" s="813"/>
      <c r="DND408" s="813"/>
      <c r="DNE408" s="813"/>
      <c r="DNF408" s="813"/>
      <c r="DNG408" s="813"/>
      <c r="DNH408" s="813"/>
      <c r="DNI408" s="813"/>
      <c r="DNJ408" s="813"/>
      <c r="DNK408" s="813"/>
      <c r="DNL408" s="813"/>
      <c r="DNM408" s="813"/>
      <c r="DNN408" s="813"/>
      <c r="DNO408" s="813"/>
      <c r="DNP408" s="813"/>
      <c r="DNQ408" s="813"/>
      <c r="DNR408" s="813"/>
      <c r="DNS408" s="813"/>
      <c r="DNT408" s="813"/>
      <c r="DNU408" s="813"/>
      <c r="DNV408" s="813"/>
      <c r="DNW408" s="813"/>
      <c r="DNX408" s="813"/>
      <c r="DNY408" s="813"/>
      <c r="DNZ408" s="813"/>
      <c r="DOA408" s="813"/>
      <c r="DOB408" s="813"/>
      <c r="DOC408" s="813"/>
      <c r="DOD408" s="813"/>
      <c r="DOE408" s="813"/>
      <c r="DOF408" s="813"/>
      <c r="DOG408" s="813"/>
      <c r="DOH408" s="813"/>
      <c r="DOI408" s="813"/>
      <c r="DOJ408" s="813"/>
      <c r="DOK408" s="813"/>
      <c r="DOL408" s="813"/>
      <c r="DOM408" s="813"/>
      <c r="DON408" s="813"/>
      <c r="DOO408" s="813"/>
      <c r="DOP408" s="813"/>
      <c r="DOQ408" s="813"/>
      <c r="DOR408" s="813"/>
      <c r="DOS408" s="813"/>
      <c r="DOT408" s="813"/>
      <c r="DOU408" s="813"/>
      <c r="DOV408" s="813"/>
      <c r="DOW408" s="813"/>
      <c r="DOX408" s="813"/>
      <c r="DOY408" s="813"/>
      <c r="DOZ408" s="813"/>
      <c r="DPA408" s="813"/>
      <c r="DPB408" s="813"/>
      <c r="DPC408" s="813"/>
      <c r="DPD408" s="813"/>
      <c r="DPE408" s="813"/>
      <c r="DPF408" s="813"/>
      <c r="DPG408" s="813"/>
      <c r="DPH408" s="813"/>
      <c r="DPI408" s="813"/>
      <c r="DPJ408" s="813"/>
      <c r="DPK408" s="813"/>
      <c r="DPL408" s="813"/>
      <c r="DPM408" s="813"/>
      <c r="DPN408" s="813"/>
      <c r="DPO408" s="813"/>
      <c r="DPP408" s="813"/>
      <c r="DPQ408" s="813"/>
      <c r="DPR408" s="813"/>
      <c r="DPS408" s="813"/>
      <c r="DPT408" s="813"/>
      <c r="DPU408" s="813"/>
      <c r="DPV408" s="813"/>
      <c r="DPW408" s="813"/>
      <c r="DPX408" s="813"/>
      <c r="DPY408" s="813"/>
      <c r="DPZ408" s="813"/>
      <c r="DQA408" s="813"/>
      <c r="DQB408" s="813"/>
      <c r="DQC408" s="813"/>
      <c r="DQD408" s="813"/>
      <c r="DQE408" s="813"/>
      <c r="DQF408" s="813"/>
      <c r="DQG408" s="813"/>
      <c r="DQH408" s="813"/>
      <c r="DQI408" s="813"/>
      <c r="DQJ408" s="813"/>
      <c r="DQK408" s="813"/>
      <c r="DQL408" s="813"/>
      <c r="DQM408" s="813"/>
      <c r="DQN408" s="813"/>
      <c r="DQO408" s="813"/>
      <c r="DQP408" s="813"/>
      <c r="DQQ408" s="813"/>
      <c r="DQR408" s="813"/>
      <c r="DQS408" s="813"/>
      <c r="DQT408" s="813"/>
      <c r="DQU408" s="813"/>
      <c r="DQV408" s="813"/>
      <c r="DQW408" s="813"/>
      <c r="DQX408" s="813"/>
      <c r="DQY408" s="813"/>
      <c r="DQZ408" s="813"/>
      <c r="DRA408" s="813"/>
      <c r="DRB408" s="813"/>
      <c r="DRC408" s="813"/>
      <c r="DRD408" s="813"/>
      <c r="DRE408" s="813"/>
      <c r="DRF408" s="813"/>
      <c r="DRG408" s="813"/>
      <c r="DRH408" s="813"/>
      <c r="DRI408" s="813"/>
      <c r="DRJ408" s="813"/>
      <c r="DRK408" s="813"/>
      <c r="DRL408" s="813"/>
      <c r="DRM408" s="813"/>
      <c r="DRN408" s="813"/>
      <c r="DRO408" s="813"/>
      <c r="DRP408" s="813"/>
      <c r="DRQ408" s="813"/>
      <c r="DRR408" s="813"/>
      <c r="DRS408" s="813"/>
      <c r="DRT408" s="813"/>
      <c r="DRU408" s="813"/>
      <c r="DRV408" s="813"/>
      <c r="DRW408" s="813"/>
      <c r="DRX408" s="813"/>
      <c r="DRY408" s="813"/>
      <c r="DRZ408" s="813"/>
      <c r="DSA408" s="813"/>
      <c r="DSB408" s="813"/>
      <c r="DSC408" s="813"/>
      <c r="DSD408" s="813"/>
      <c r="DSE408" s="813"/>
      <c r="DSF408" s="813"/>
      <c r="DSG408" s="813"/>
      <c r="DSH408" s="813"/>
      <c r="DSI408" s="813"/>
      <c r="DSJ408" s="813"/>
      <c r="DSK408" s="813"/>
      <c r="DSL408" s="813"/>
      <c r="DSM408" s="813"/>
      <c r="DSN408" s="813"/>
      <c r="DSO408" s="813"/>
      <c r="DSP408" s="813"/>
      <c r="DSQ408" s="813"/>
      <c r="DSR408" s="813"/>
      <c r="DSS408" s="813"/>
      <c r="DST408" s="813"/>
      <c r="DSU408" s="813"/>
      <c r="DSV408" s="813"/>
      <c r="DSW408" s="813"/>
      <c r="DSX408" s="813"/>
      <c r="DSY408" s="813"/>
      <c r="DSZ408" s="813"/>
      <c r="DTA408" s="813"/>
      <c r="DTB408" s="813"/>
      <c r="DTC408" s="813"/>
      <c r="DTD408" s="813"/>
      <c r="DTE408" s="813"/>
      <c r="DTF408" s="813"/>
      <c r="DTG408" s="813"/>
      <c r="DTH408" s="813"/>
      <c r="DTI408" s="813"/>
      <c r="DTJ408" s="813"/>
      <c r="DTK408" s="813"/>
      <c r="DTL408" s="813"/>
      <c r="DTM408" s="813"/>
      <c r="DTN408" s="813"/>
      <c r="DTO408" s="813"/>
      <c r="DTP408" s="813"/>
      <c r="DTQ408" s="813"/>
      <c r="DTR408" s="813"/>
      <c r="DTS408" s="813"/>
      <c r="DTT408" s="813"/>
      <c r="DTU408" s="813"/>
      <c r="DTV408" s="813"/>
      <c r="DTW408" s="813"/>
      <c r="DTX408" s="813"/>
      <c r="DTY408" s="813"/>
      <c r="DTZ408" s="813"/>
      <c r="DUA408" s="813"/>
      <c r="DUB408" s="813"/>
      <c r="DUC408" s="813"/>
      <c r="DUD408" s="813"/>
      <c r="DUE408" s="813"/>
      <c r="DUF408" s="813"/>
      <c r="DUG408" s="813"/>
      <c r="DUH408" s="813"/>
      <c r="DUI408" s="813"/>
      <c r="DUJ408" s="813"/>
      <c r="DUK408" s="813"/>
      <c r="DUL408" s="813"/>
      <c r="DUM408" s="813"/>
      <c r="DUN408" s="813"/>
      <c r="DUO408" s="813"/>
      <c r="DUP408" s="813"/>
      <c r="DUQ408" s="813"/>
      <c r="DUR408" s="813"/>
      <c r="DUS408" s="813"/>
      <c r="DUT408" s="813"/>
      <c r="DUU408" s="813"/>
      <c r="DUV408" s="813"/>
      <c r="DUW408" s="813"/>
      <c r="DUX408" s="813"/>
      <c r="DUY408" s="813"/>
      <c r="DUZ408" s="813"/>
      <c r="DVA408" s="813"/>
      <c r="DVB408" s="813"/>
      <c r="DVC408" s="813"/>
      <c r="DVD408" s="813"/>
      <c r="DVE408" s="813"/>
      <c r="DVF408" s="813"/>
      <c r="DVG408" s="813"/>
      <c r="DVH408" s="813"/>
      <c r="DVI408" s="813"/>
      <c r="DVJ408" s="813"/>
      <c r="DVK408" s="813"/>
      <c r="DVL408" s="813"/>
      <c r="DVM408" s="813"/>
      <c r="DVN408" s="813"/>
      <c r="DVO408" s="813"/>
      <c r="DVP408" s="813"/>
      <c r="DVQ408" s="813"/>
      <c r="DVR408" s="813"/>
      <c r="DVS408" s="813"/>
      <c r="DVT408" s="813"/>
      <c r="DVU408" s="813"/>
      <c r="DVV408" s="813"/>
      <c r="DVW408" s="813"/>
      <c r="DVX408" s="813"/>
      <c r="DVY408" s="813"/>
      <c r="DVZ408" s="813"/>
      <c r="DWA408" s="813"/>
      <c r="DWB408" s="813"/>
      <c r="DWC408" s="813"/>
      <c r="DWD408" s="813"/>
      <c r="DWE408" s="813"/>
      <c r="DWF408" s="813"/>
      <c r="DWG408" s="813"/>
      <c r="DWH408" s="813"/>
      <c r="DWI408" s="813"/>
      <c r="DWJ408" s="813"/>
      <c r="DWK408" s="813"/>
      <c r="DWL408" s="813"/>
      <c r="DWM408" s="813"/>
      <c r="DWN408" s="813"/>
      <c r="DWO408" s="813"/>
      <c r="DWP408" s="813"/>
      <c r="DWQ408" s="813"/>
      <c r="DWR408" s="813"/>
      <c r="DWS408" s="813"/>
      <c r="DWT408" s="813"/>
      <c r="DWU408" s="813"/>
      <c r="DWV408" s="813"/>
      <c r="DWW408" s="813"/>
      <c r="DWX408" s="813"/>
      <c r="DWY408" s="813"/>
      <c r="DWZ408" s="813"/>
      <c r="DXA408" s="813"/>
      <c r="DXB408" s="813"/>
      <c r="DXC408" s="813"/>
      <c r="DXD408" s="813"/>
      <c r="DXE408" s="813"/>
      <c r="DXF408" s="813"/>
      <c r="DXG408" s="813"/>
      <c r="DXH408" s="813"/>
      <c r="DXI408" s="813"/>
      <c r="DXJ408" s="813"/>
      <c r="DXK408" s="813"/>
      <c r="DXL408" s="813"/>
      <c r="DXM408" s="813"/>
      <c r="DXN408" s="813"/>
      <c r="DXO408" s="813"/>
      <c r="DXP408" s="813"/>
      <c r="DXQ408" s="813"/>
      <c r="DXR408" s="813"/>
      <c r="DXS408" s="813"/>
      <c r="DXT408" s="813"/>
      <c r="DXU408" s="813"/>
      <c r="DXV408" s="813"/>
      <c r="DXW408" s="813"/>
      <c r="DXX408" s="813"/>
      <c r="DXY408" s="813"/>
      <c r="DXZ408" s="813"/>
      <c r="DYA408" s="813"/>
      <c r="DYB408" s="813"/>
      <c r="DYC408" s="813"/>
      <c r="DYD408" s="813"/>
      <c r="DYE408" s="813"/>
      <c r="DYF408" s="813"/>
      <c r="DYG408" s="813"/>
      <c r="DYH408" s="813"/>
      <c r="DYI408" s="813"/>
      <c r="DYJ408" s="813"/>
      <c r="DYK408" s="813"/>
      <c r="DYL408" s="813"/>
      <c r="DYM408" s="813"/>
      <c r="DYN408" s="813"/>
      <c r="DYO408" s="813"/>
      <c r="DYP408" s="813"/>
      <c r="DYQ408" s="813"/>
      <c r="DYR408" s="813"/>
      <c r="DYS408" s="813"/>
      <c r="DYT408" s="813"/>
      <c r="DYU408" s="813"/>
      <c r="DYV408" s="813"/>
      <c r="DYW408" s="813"/>
      <c r="DYX408" s="813"/>
      <c r="DYY408" s="813"/>
      <c r="DYZ408" s="813"/>
      <c r="DZA408" s="813"/>
      <c r="DZB408" s="813"/>
      <c r="DZC408" s="813"/>
      <c r="DZD408" s="813"/>
      <c r="DZE408" s="813"/>
      <c r="DZF408" s="813"/>
      <c r="DZG408" s="813"/>
      <c r="DZH408" s="813"/>
      <c r="DZI408" s="813"/>
      <c r="DZJ408" s="813"/>
      <c r="DZK408" s="813"/>
      <c r="DZL408" s="813"/>
      <c r="DZM408" s="813"/>
      <c r="DZN408" s="813"/>
      <c r="DZO408" s="813"/>
      <c r="DZP408" s="813"/>
      <c r="DZQ408" s="813"/>
      <c r="DZR408" s="813"/>
      <c r="DZS408" s="813"/>
      <c r="DZT408" s="813"/>
      <c r="DZU408" s="813"/>
      <c r="DZV408" s="813"/>
      <c r="DZW408" s="813"/>
      <c r="DZX408" s="813"/>
      <c r="DZY408" s="813"/>
      <c r="DZZ408" s="813"/>
      <c r="EAA408" s="813"/>
      <c r="EAB408" s="813"/>
      <c r="EAC408" s="813"/>
      <c r="EAD408" s="813"/>
      <c r="EAE408" s="813"/>
      <c r="EAF408" s="813"/>
      <c r="EAG408" s="813"/>
      <c r="EAH408" s="813"/>
      <c r="EAI408" s="813"/>
      <c r="EAJ408" s="813"/>
      <c r="EAK408" s="813"/>
      <c r="EAL408" s="813"/>
      <c r="EAM408" s="813"/>
      <c r="EAN408" s="813"/>
      <c r="EAO408" s="813"/>
      <c r="EAP408" s="813"/>
      <c r="EAQ408" s="813"/>
      <c r="EAR408" s="813"/>
      <c r="EAS408" s="813"/>
      <c r="EAT408" s="813"/>
      <c r="EAU408" s="813"/>
      <c r="EAV408" s="813"/>
      <c r="EAW408" s="813"/>
      <c r="EAX408" s="813"/>
      <c r="EAY408" s="813"/>
      <c r="EAZ408" s="813"/>
      <c r="EBA408" s="813"/>
      <c r="EBB408" s="813"/>
      <c r="EBC408" s="813"/>
      <c r="EBD408" s="813"/>
      <c r="EBE408" s="813"/>
      <c r="EBF408" s="813"/>
      <c r="EBG408" s="813"/>
      <c r="EBH408" s="813"/>
      <c r="EBI408" s="813"/>
      <c r="EBJ408" s="813"/>
      <c r="EBK408" s="813"/>
      <c r="EBL408" s="813"/>
      <c r="EBM408" s="813"/>
      <c r="EBN408" s="813"/>
      <c r="EBO408" s="813"/>
      <c r="EBP408" s="813"/>
      <c r="EBQ408" s="813"/>
      <c r="EBR408" s="813"/>
      <c r="EBS408" s="813"/>
      <c r="EBT408" s="813"/>
      <c r="EBU408" s="813"/>
      <c r="EBV408" s="813"/>
      <c r="EBW408" s="813"/>
      <c r="EBX408" s="813"/>
      <c r="EBY408" s="813"/>
      <c r="EBZ408" s="813"/>
      <c r="ECA408" s="813"/>
      <c r="ECB408" s="813"/>
      <c r="ECC408" s="813"/>
      <c r="ECD408" s="813"/>
      <c r="ECE408" s="813"/>
      <c r="ECF408" s="813"/>
      <c r="ECG408" s="813"/>
      <c r="ECH408" s="813"/>
      <c r="ECI408" s="813"/>
      <c r="ECJ408" s="813"/>
      <c r="ECK408" s="813"/>
      <c r="ECL408" s="813"/>
      <c r="ECM408" s="813"/>
      <c r="ECN408" s="813"/>
      <c r="ECO408" s="813"/>
      <c r="ECP408" s="813"/>
      <c r="ECQ408" s="813"/>
      <c r="ECR408" s="813"/>
      <c r="ECS408" s="813"/>
      <c r="ECT408" s="813"/>
      <c r="ECU408" s="813"/>
      <c r="ECV408" s="813"/>
      <c r="ECW408" s="813"/>
      <c r="ECX408" s="813"/>
      <c r="ECY408" s="813"/>
      <c r="ECZ408" s="813"/>
      <c r="EDA408" s="813"/>
      <c r="EDB408" s="813"/>
      <c r="EDC408" s="813"/>
      <c r="EDD408" s="813"/>
      <c r="EDE408" s="813"/>
      <c r="EDF408" s="813"/>
      <c r="EDG408" s="813"/>
      <c r="EDH408" s="813"/>
      <c r="EDI408" s="813"/>
      <c r="EDJ408" s="813"/>
      <c r="EDK408" s="813"/>
      <c r="EDL408" s="813"/>
      <c r="EDM408" s="813"/>
      <c r="EDN408" s="813"/>
      <c r="EDO408" s="813"/>
      <c r="EDP408" s="813"/>
      <c r="EDQ408" s="813"/>
      <c r="EDR408" s="813"/>
      <c r="EDS408" s="813"/>
      <c r="EDT408" s="813"/>
      <c r="EDU408" s="813"/>
      <c r="EDV408" s="813"/>
      <c r="EDW408" s="813"/>
      <c r="EDX408" s="813"/>
      <c r="EDY408" s="813"/>
      <c r="EDZ408" s="813"/>
      <c r="EEA408" s="813"/>
      <c r="EEB408" s="813"/>
      <c r="EEC408" s="813"/>
      <c r="EED408" s="813"/>
      <c r="EEE408" s="813"/>
      <c r="EEF408" s="813"/>
      <c r="EEG408" s="813"/>
      <c r="EEH408" s="813"/>
      <c r="EEI408" s="813"/>
      <c r="EEJ408" s="813"/>
      <c r="EEK408" s="813"/>
      <c r="EEL408" s="813"/>
      <c r="EEM408" s="813"/>
      <c r="EEN408" s="813"/>
      <c r="EEO408" s="813"/>
      <c r="EEP408" s="813"/>
      <c r="EEQ408" s="813"/>
      <c r="EER408" s="813"/>
      <c r="EES408" s="813"/>
      <c r="EET408" s="813"/>
      <c r="EEU408" s="813"/>
      <c r="EEV408" s="813"/>
      <c r="EEW408" s="813"/>
      <c r="EEX408" s="813"/>
      <c r="EEY408" s="813"/>
      <c r="EEZ408" s="813"/>
      <c r="EFA408" s="813"/>
      <c r="EFB408" s="813"/>
      <c r="EFC408" s="813"/>
      <c r="EFD408" s="813"/>
      <c r="EFE408" s="813"/>
      <c r="EFF408" s="813"/>
      <c r="EFG408" s="813"/>
      <c r="EFH408" s="813"/>
      <c r="EFI408" s="813"/>
      <c r="EFJ408" s="813"/>
      <c r="EFK408" s="813"/>
      <c r="EFL408" s="813"/>
      <c r="EFM408" s="813"/>
      <c r="EFN408" s="813"/>
      <c r="EFO408" s="813"/>
      <c r="EFP408" s="813"/>
      <c r="EFQ408" s="813"/>
      <c r="EFR408" s="813"/>
      <c r="EFS408" s="813"/>
      <c r="EFT408" s="813"/>
      <c r="EFU408" s="813"/>
      <c r="EFV408" s="813"/>
      <c r="EFW408" s="813"/>
      <c r="EFX408" s="813"/>
      <c r="EFY408" s="813"/>
      <c r="EFZ408" s="813"/>
      <c r="EGA408" s="813"/>
      <c r="EGB408" s="813"/>
      <c r="EGC408" s="813"/>
      <c r="EGD408" s="813"/>
      <c r="EGE408" s="813"/>
      <c r="EGF408" s="813"/>
      <c r="EGG408" s="813"/>
      <c r="EGH408" s="813"/>
      <c r="EGI408" s="813"/>
      <c r="EGJ408" s="813"/>
      <c r="EGK408" s="813"/>
      <c r="EGL408" s="813"/>
      <c r="EGM408" s="813"/>
      <c r="EGN408" s="813"/>
      <c r="EGO408" s="813"/>
      <c r="EGP408" s="813"/>
      <c r="EGQ408" s="813"/>
      <c r="EGR408" s="813"/>
      <c r="EGS408" s="813"/>
      <c r="EGT408" s="813"/>
      <c r="EGU408" s="813"/>
      <c r="EGV408" s="813"/>
      <c r="EGW408" s="813"/>
      <c r="EGX408" s="813"/>
      <c r="EGY408" s="813"/>
      <c r="EGZ408" s="813"/>
      <c r="EHA408" s="813"/>
      <c r="EHB408" s="813"/>
      <c r="EHC408" s="813"/>
      <c r="EHD408" s="813"/>
      <c r="EHE408" s="813"/>
      <c r="EHF408" s="813"/>
      <c r="EHG408" s="813"/>
      <c r="EHH408" s="813"/>
      <c r="EHI408" s="813"/>
      <c r="EHJ408" s="813"/>
      <c r="EHK408" s="813"/>
      <c r="EHL408" s="813"/>
      <c r="EHM408" s="813"/>
      <c r="EHN408" s="813"/>
      <c r="EHO408" s="813"/>
      <c r="EHP408" s="813"/>
      <c r="EHQ408" s="813"/>
      <c r="EHR408" s="813"/>
      <c r="EHS408" s="813"/>
      <c r="EHT408" s="813"/>
      <c r="EHU408" s="813"/>
      <c r="EHV408" s="813"/>
      <c r="EHW408" s="813"/>
      <c r="EHX408" s="813"/>
      <c r="EHY408" s="813"/>
      <c r="EHZ408" s="813"/>
      <c r="EIA408" s="813"/>
      <c r="EIB408" s="813"/>
      <c r="EIC408" s="813"/>
      <c r="EID408" s="813"/>
      <c r="EIE408" s="813"/>
      <c r="EIF408" s="813"/>
      <c r="EIG408" s="813"/>
      <c r="EIH408" s="813"/>
      <c r="EII408" s="813"/>
      <c r="EIJ408" s="813"/>
      <c r="EIK408" s="813"/>
      <c r="EIL408" s="813"/>
      <c r="EIM408" s="813"/>
      <c r="EIN408" s="813"/>
      <c r="EIO408" s="813"/>
      <c r="EIP408" s="813"/>
      <c r="EIQ408" s="813"/>
      <c r="EIR408" s="813"/>
      <c r="EIS408" s="813"/>
      <c r="EIT408" s="813"/>
      <c r="EIU408" s="813"/>
      <c r="EIV408" s="813"/>
      <c r="EIW408" s="813"/>
      <c r="EIX408" s="813"/>
      <c r="EIY408" s="813"/>
      <c r="EIZ408" s="813"/>
      <c r="EJA408" s="813"/>
      <c r="EJB408" s="813"/>
      <c r="EJC408" s="813"/>
      <c r="EJD408" s="813"/>
      <c r="EJE408" s="813"/>
      <c r="EJF408" s="813"/>
      <c r="EJG408" s="813"/>
      <c r="EJH408" s="813"/>
      <c r="EJI408" s="813"/>
      <c r="EJJ408" s="813"/>
      <c r="EJK408" s="813"/>
      <c r="EJL408" s="813"/>
      <c r="EJM408" s="813"/>
      <c r="EJN408" s="813"/>
      <c r="EJO408" s="813"/>
      <c r="EJP408" s="813"/>
      <c r="EJQ408" s="813"/>
      <c r="EJR408" s="813"/>
      <c r="EJS408" s="813"/>
      <c r="EJT408" s="813"/>
      <c r="EJU408" s="813"/>
      <c r="EJV408" s="813"/>
      <c r="EJW408" s="813"/>
      <c r="EJX408" s="813"/>
      <c r="EJY408" s="813"/>
      <c r="EJZ408" s="813"/>
      <c r="EKA408" s="813"/>
      <c r="EKB408" s="813"/>
      <c r="EKC408" s="813"/>
      <c r="EKD408" s="813"/>
      <c r="EKE408" s="813"/>
      <c r="EKF408" s="813"/>
      <c r="EKG408" s="813"/>
      <c r="EKH408" s="813"/>
      <c r="EKI408" s="813"/>
      <c r="EKJ408" s="813"/>
      <c r="EKK408" s="813"/>
      <c r="EKL408" s="813"/>
      <c r="EKM408" s="813"/>
      <c r="EKN408" s="813"/>
      <c r="EKO408" s="813"/>
      <c r="EKP408" s="813"/>
      <c r="EKQ408" s="813"/>
      <c r="EKR408" s="813"/>
      <c r="EKS408" s="813"/>
      <c r="EKT408" s="813"/>
      <c r="EKU408" s="813"/>
      <c r="EKV408" s="813"/>
      <c r="EKW408" s="813"/>
      <c r="EKX408" s="813"/>
      <c r="EKY408" s="813"/>
      <c r="EKZ408" s="813"/>
      <c r="ELA408" s="813"/>
      <c r="ELB408" s="813"/>
      <c r="ELC408" s="813"/>
      <c r="ELD408" s="813"/>
      <c r="ELE408" s="813"/>
      <c r="ELF408" s="813"/>
      <c r="ELG408" s="813"/>
      <c r="ELH408" s="813"/>
      <c r="ELI408" s="813"/>
      <c r="ELJ408" s="813"/>
      <c r="ELK408" s="813"/>
      <c r="ELL408" s="813"/>
      <c r="ELM408" s="813"/>
      <c r="ELN408" s="813"/>
      <c r="ELO408" s="813"/>
      <c r="ELP408" s="813"/>
      <c r="ELQ408" s="813"/>
      <c r="ELR408" s="813"/>
      <c r="ELS408" s="813"/>
      <c r="ELT408" s="813"/>
      <c r="ELU408" s="813"/>
      <c r="ELV408" s="813"/>
      <c r="ELW408" s="813"/>
      <c r="ELX408" s="813"/>
      <c r="ELY408" s="813"/>
      <c r="ELZ408" s="813"/>
      <c r="EMA408" s="813"/>
      <c r="EMB408" s="813"/>
      <c r="EMC408" s="813"/>
      <c r="EMD408" s="813"/>
      <c r="EME408" s="813"/>
      <c r="EMF408" s="813"/>
      <c r="EMG408" s="813"/>
      <c r="EMH408" s="813"/>
      <c r="EMI408" s="813"/>
      <c r="EMJ408" s="813"/>
      <c r="EMK408" s="813"/>
      <c r="EML408" s="813"/>
      <c r="EMM408" s="813"/>
      <c r="EMN408" s="813"/>
      <c r="EMO408" s="813"/>
      <c r="EMP408" s="813"/>
      <c r="EMQ408" s="813"/>
      <c r="EMR408" s="813"/>
      <c r="EMS408" s="813"/>
      <c r="EMT408" s="813"/>
      <c r="EMU408" s="813"/>
      <c r="EMV408" s="813"/>
      <c r="EMW408" s="813"/>
      <c r="EMX408" s="813"/>
      <c r="EMY408" s="813"/>
      <c r="EMZ408" s="813"/>
      <c r="ENA408" s="813"/>
      <c r="ENB408" s="813"/>
      <c r="ENC408" s="813"/>
      <c r="END408" s="813"/>
      <c r="ENE408" s="813"/>
      <c r="ENF408" s="813"/>
      <c r="ENG408" s="813"/>
      <c r="ENH408" s="813"/>
      <c r="ENI408" s="813"/>
      <c r="ENJ408" s="813"/>
      <c r="ENK408" s="813"/>
      <c r="ENL408" s="813"/>
      <c r="ENM408" s="813"/>
      <c r="ENN408" s="813"/>
      <c r="ENO408" s="813"/>
      <c r="ENP408" s="813"/>
      <c r="ENQ408" s="813"/>
      <c r="ENR408" s="813"/>
      <c r="ENS408" s="813"/>
      <c r="ENT408" s="813"/>
      <c r="ENU408" s="813"/>
      <c r="ENV408" s="813"/>
      <c r="ENW408" s="813"/>
      <c r="ENX408" s="813"/>
      <c r="ENY408" s="813"/>
      <c r="ENZ408" s="813"/>
      <c r="EOA408" s="813"/>
      <c r="EOB408" s="813"/>
      <c r="EOC408" s="813"/>
      <c r="EOD408" s="813"/>
      <c r="EOE408" s="813"/>
      <c r="EOF408" s="813"/>
      <c r="EOG408" s="813"/>
      <c r="EOH408" s="813"/>
      <c r="EOI408" s="813"/>
      <c r="EOJ408" s="813"/>
      <c r="EOK408" s="813"/>
      <c r="EOL408" s="813"/>
      <c r="EOM408" s="813"/>
      <c r="EON408" s="813"/>
      <c r="EOO408" s="813"/>
      <c r="EOP408" s="813"/>
      <c r="EOQ408" s="813"/>
      <c r="EOR408" s="813"/>
      <c r="EOS408" s="813"/>
      <c r="EOT408" s="813"/>
      <c r="EOU408" s="813"/>
      <c r="EOV408" s="813"/>
      <c r="EOW408" s="813"/>
      <c r="EOX408" s="813"/>
      <c r="EOY408" s="813"/>
      <c r="EOZ408" s="813"/>
      <c r="EPA408" s="813"/>
      <c r="EPB408" s="813"/>
      <c r="EPC408" s="813"/>
      <c r="EPD408" s="813"/>
      <c r="EPE408" s="813"/>
      <c r="EPF408" s="813"/>
      <c r="EPG408" s="813"/>
      <c r="EPH408" s="813"/>
      <c r="EPI408" s="813"/>
      <c r="EPJ408" s="813"/>
      <c r="EPK408" s="813"/>
      <c r="EPL408" s="813"/>
      <c r="EPM408" s="813"/>
      <c r="EPN408" s="813"/>
      <c r="EPO408" s="813"/>
      <c r="EPP408" s="813"/>
      <c r="EPQ408" s="813"/>
      <c r="EPR408" s="813"/>
      <c r="EPS408" s="813"/>
      <c r="EPT408" s="813"/>
      <c r="EPU408" s="813"/>
      <c r="EPV408" s="813"/>
      <c r="EPW408" s="813"/>
      <c r="EPX408" s="813"/>
      <c r="EPY408" s="813"/>
      <c r="EPZ408" s="813"/>
      <c r="EQA408" s="813"/>
      <c r="EQB408" s="813"/>
      <c r="EQC408" s="813"/>
      <c r="EQD408" s="813"/>
      <c r="EQE408" s="813"/>
      <c r="EQF408" s="813"/>
      <c r="EQG408" s="813"/>
      <c r="EQH408" s="813"/>
      <c r="EQI408" s="813"/>
      <c r="EQJ408" s="813"/>
      <c r="EQK408" s="813"/>
      <c r="EQL408" s="813"/>
      <c r="EQM408" s="813"/>
      <c r="EQN408" s="813"/>
      <c r="EQO408" s="813"/>
      <c r="EQP408" s="813"/>
      <c r="EQQ408" s="813"/>
      <c r="EQR408" s="813"/>
      <c r="EQS408" s="813"/>
      <c r="EQT408" s="813"/>
      <c r="EQU408" s="813"/>
      <c r="EQV408" s="813"/>
      <c r="EQW408" s="813"/>
      <c r="EQX408" s="813"/>
      <c r="EQY408" s="813"/>
      <c r="EQZ408" s="813"/>
      <c r="ERA408" s="813"/>
      <c r="ERB408" s="813"/>
      <c r="ERC408" s="813"/>
      <c r="ERD408" s="813"/>
      <c r="ERE408" s="813"/>
      <c r="ERF408" s="813"/>
      <c r="ERG408" s="813"/>
      <c r="ERH408" s="813"/>
      <c r="ERI408" s="813"/>
      <c r="ERJ408" s="813"/>
      <c r="ERK408" s="813"/>
      <c r="ERL408" s="813"/>
      <c r="ERM408" s="813"/>
      <c r="ERN408" s="813"/>
      <c r="ERO408" s="813"/>
      <c r="ERP408" s="813"/>
      <c r="ERQ408" s="813"/>
      <c r="ERR408" s="813"/>
      <c r="ERS408" s="813"/>
      <c r="ERT408" s="813"/>
      <c r="ERU408" s="813"/>
      <c r="ERV408" s="813"/>
      <c r="ERW408" s="813"/>
      <c r="ERX408" s="813"/>
      <c r="ERY408" s="813"/>
      <c r="ERZ408" s="813"/>
      <c r="ESA408" s="813"/>
      <c r="ESB408" s="813"/>
      <c r="ESC408" s="813"/>
      <c r="ESD408" s="813"/>
      <c r="ESE408" s="813"/>
      <c r="ESF408" s="813"/>
      <c r="ESG408" s="813"/>
      <c r="ESH408" s="813"/>
      <c r="ESI408" s="813"/>
      <c r="ESJ408" s="813"/>
      <c r="ESK408" s="813"/>
      <c r="ESL408" s="813"/>
      <c r="ESM408" s="813"/>
      <c r="ESN408" s="813"/>
      <c r="ESO408" s="813"/>
      <c r="ESP408" s="813"/>
      <c r="ESQ408" s="813"/>
      <c r="ESR408" s="813"/>
      <c r="ESS408" s="813"/>
      <c r="EST408" s="813"/>
      <c r="ESU408" s="813"/>
      <c r="ESV408" s="813"/>
      <c r="ESW408" s="813"/>
      <c r="ESX408" s="813"/>
      <c r="ESY408" s="813"/>
      <c r="ESZ408" s="813"/>
      <c r="ETA408" s="813"/>
      <c r="ETB408" s="813"/>
      <c r="ETC408" s="813"/>
      <c r="ETD408" s="813"/>
      <c r="ETE408" s="813"/>
      <c r="ETF408" s="813"/>
      <c r="ETG408" s="813"/>
      <c r="ETH408" s="813"/>
      <c r="ETI408" s="813"/>
      <c r="ETJ408" s="813"/>
      <c r="ETK408" s="813"/>
      <c r="ETL408" s="813"/>
      <c r="ETM408" s="813"/>
      <c r="ETN408" s="813"/>
      <c r="ETO408" s="813"/>
      <c r="ETP408" s="813"/>
      <c r="ETQ408" s="813"/>
      <c r="ETR408" s="813"/>
      <c r="ETS408" s="813"/>
      <c r="ETT408" s="813"/>
      <c r="ETU408" s="813"/>
      <c r="ETV408" s="813"/>
      <c r="ETW408" s="813"/>
      <c r="ETX408" s="813"/>
      <c r="ETY408" s="813"/>
      <c r="ETZ408" s="813"/>
      <c r="EUA408" s="813"/>
      <c r="EUB408" s="813"/>
      <c r="EUC408" s="813"/>
      <c r="EUD408" s="813"/>
      <c r="EUE408" s="813"/>
      <c r="EUF408" s="813"/>
      <c r="EUG408" s="813"/>
      <c r="EUH408" s="813"/>
      <c r="EUI408" s="813"/>
      <c r="EUJ408" s="813"/>
      <c r="EUK408" s="813"/>
      <c r="EUL408" s="813"/>
      <c r="EUM408" s="813"/>
      <c r="EUN408" s="813"/>
      <c r="EUO408" s="813"/>
      <c r="EUP408" s="813"/>
      <c r="EUQ408" s="813"/>
      <c r="EUR408" s="813"/>
      <c r="EUS408" s="813"/>
      <c r="EUT408" s="813"/>
      <c r="EUU408" s="813"/>
      <c r="EUV408" s="813"/>
      <c r="EUW408" s="813"/>
      <c r="EUX408" s="813"/>
      <c r="EUY408" s="813"/>
      <c r="EUZ408" s="813"/>
      <c r="EVA408" s="813"/>
      <c r="EVB408" s="813"/>
      <c r="EVC408" s="813"/>
      <c r="EVD408" s="813"/>
      <c r="EVE408" s="813"/>
      <c r="EVF408" s="813"/>
      <c r="EVG408" s="813"/>
      <c r="EVH408" s="813"/>
      <c r="EVI408" s="813"/>
      <c r="EVJ408" s="813"/>
      <c r="EVK408" s="813"/>
      <c r="EVL408" s="813"/>
      <c r="EVM408" s="813"/>
      <c r="EVN408" s="813"/>
      <c r="EVO408" s="813"/>
      <c r="EVP408" s="813"/>
      <c r="EVQ408" s="813"/>
      <c r="EVR408" s="813"/>
      <c r="EVS408" s="813"/>
      <c r="EVT408" s="813"/>
      <c r="EVU408" s="813"/>
      <c r="EVV408" s="813"/>
      <c r="EVW408" s="813"/>
      <c r="EVX408" s="813"/>
      <c r="EVY408" s="813"/>
      <c r="EVZ408" s="813"/>
      <c r="EWA408" s="813"/>
      <c r="EWB408" s="813"/>
      <c r="EWC408" s="813"/>
      <c r="EWD408" s="813"/>
      <c r="EWE408" s="813"/>
      <c r="EWF408" s="813"/>
      <c r="EWG408" s="813"/>
      <c r="EWH408" s="813"/>
      <c r="EWI408" s="813"/>
      <c r="EWJ408" s="813"/>
      <c r="EWK408" s="813"/>
      <c r="EWL408" s="813"/>
      <c r="EWM408" s="813"/>
      <c r="EWN408" s="813"/>
      <c r="EWO408" s="813"/>
      <c r="EWP408" s="813"/>
      <c r="EWQ408" s="813"/>
      <c r="EWR408" s="813"/>
      <c r="EWS408" s="813"/>
      <c r="EWT408" s="813"/>
      <c r="EWU408" s="813"/>
      <c r="EWV408" s="813"/>
      <c r="EWW408" s="813"/>
      <c r="EWX408" s="813"/>
      <c r="EWY408" s="813"/>
      <c r="EWZ408" s="813"/>
      <c r="EXA408" s="813"/>
      <c r="EXB408" s="813"/>
      <c r="EXC408" s="813"/>
      <c r="EXD408" s="813"/>
      <c r="EXE408" s="813"/>
      <c r="EXF408" s="813"/>
      <c r="EXG408" s="813"/>
      <c r="EXH408" s="813"/>
      <c r="EXI408" s="813"/>
      <c r="EXJ408" s="813"/>
      <c r="EXK408" s="813"/>
      <c r="EXL408" s="813"/>
      <c r="EXM408" s="813"/>
      <c r="EXN408" s="813"/>
      <c r="EXO408" s="813"/>
      <c r="EXP408" s="813"/>
      <c r="EXQ408" s="813"/>
      <c r="EXR408" s="813"/>
      <c r="EXS408" s="813"/>
      <c r="EXT408" s="813"/>
      <c r="EXU408" s="813"/>
      <c r="EXV408" s="813"/>
      <c r="EXW408" s="813"/>
      <c r="EXX408" s="813"/>
      <c r="EXY408" s="813"/>
      <c r="EXZ408" s="813"/>
      <c r="EYA408" s="813"/>
      <c r="EYB408" s="813"/>
      <c r="EYC408" s="813"/>
      <c r="EYD408" s="813"/>
      <c r="EYE408" s="813"/>
      <c r="EYF408" s="813"/>
      <c r="EYG408" s="813"/>
      <c r="EYH408" s="813"/>
      <c r="EYI408" s="813"/>
      <c r="EYJ408" s="813"/>
      <c r="EYK408" s="813"/>
      <c r="EYL408" s="813"/>
      <c r="EYM408" s="813"/>
      <c r="EYN408" s="813"/>
      <c r="EYO408" s="813"/>
      <c r="EYP408" s="813"/>
      <c r="EYQ408" s="813"/>
      <c r="EYR408" s="813"/>
      <c r="EYS408" s="813"/>
      <c r="EYT408" s="813"/>
      <c r="EYU408" s="813"/>
      <c r="EYV408" s="813"/>
      <c r="EYW408" s="813"/>
      <c r="EYX408" s="813"/>
      <c r="EYY408" s="813"/>
      <c r="EYZ408" s="813"/>
      <c r="EZA408" s="813"/>
      <c r="EZB408" s="813"/>
      <c r="EZC408" s="813"/>
      <c r="EZD408" s="813"/>
      <c r="EZE408" s="813"/>
      <c r="EZF408" s="813"/>
      <c r="EZG408" s="813"/>
      <c r="EZH408" s="813"/>
      <c r="EZI408" s="813"/>
      <c r="EZJ408" s="813"/>
      <c r="EZK408" s="813"/>
      <c r="EZL408" s="813"/>
      <c r="EZM408" s="813"/>
      <c r="EZN408" s="813"/>
      <c r="EZO408" s="813"/>
      <c r="EZP408" s="813"/>
      <c r="EZQ408" s="813"/>
      <c r="EZR408" s="813"/>
      <c r="EZS408" s="813"/>
      <c r="EZT408" s="813"/>
      <c r="EZU408" s="813"/>
      <c r="EZV408" s="813"/>
      <c r="EZW408" s="813"/>
      <c r="EZX408" s="813"/>
      <c r="EZY408" s="813"/>
      <c r="EZZ408" s="813"/>
      <c r="FAA408" s="813"/>
      <c r="FAB408" s="813"/>
      <c r="FAC408" s="813"/>
      <c r="FAD408" s="813"/>
      <c r="FAE408" s="813"/>
      <c r="FAF408" s="813"/>
      <c r="FAG408" s="813"/>
      <c r="FAH408" s="813"/>
      <c r="FAI408" s="813"/>
      <c r="FAJ408" s="813"/>
      <c r="FAK408" s="813"/>
      <c r="FAL408" s="813"/>
      <c r="FAM408" s="813"/>
      <c r="FAN408" s="813"/>
      <c r="FAO408" s="813"/>
      <c r="FAP408" s="813"/>
      <c r="FAQ408" s="813"/>
      <c r="FAR408" s="813"/>
      <c r="FAS408" s="813"/>
      <c r="FAT408" s="813"/>
      <c r="FAU408" s="813"/>
      <c r="FAV408" s="813"/>
      <c r="FAW408" s="813"/>
      <c r="FAX408" s="813"/>
      <c r="FAY408" s="813"/>
      <c r="FAZ408" s="813"/>
      <c r="FBA408" s="813"/>
      <c r="FBB408" s="813"/>
      <c r="FBC408" s="813"/>
      <c r="FBD408" s="813"/>
      <c r="FBE408" s="813"/>
      <c r="FBF408" s="813"/>
      <c r="FBG408" s="813"/>
      <c r="FBH408" s="813"/>
      <c r="FBI408" s="813"/>
      <c r="FBJ408" s="813"/>
      <c r="FBK408" s="813"/>
      <c r="FBL408" s="813"/>
      <c r="FBM408" s="813"/>
      <c r="FBN408" s="813"/>
      <c r="FBO408" s="813"/>
      <c r="FBP408" s="813"/>
      <c r="FBQ408" s="813"/>
      <c r="FBR408" s="813"/>
      <c r="FBS408" s="813"/>
      <c r="FBT408" s="813"/>
      <c r="FBU408" s="813"/>
      <c r="FBV408" s="813"/>
      <c r="FBW408" s="813"/>
      <c r="FBX408" s="813"/>
      <c r="FBY408" s="813"/>
      <c r="FBZ408" s="813"/>
      <c r="FCA408" s="813"/>
      <c r="FCB408" s="813"/>
      <c r="FCC408" s="813"/>
      <c r="FCD408" s="813"/>
      <c r="FCE408" s="813"/>
      <c r="FCF408" s="813"/>
      <c r="FCG408" s="813"/>
      <c r="FCH408" s="813"/>
      <c r="FCI408" s="813"/>
      <c r="FCJ408" s="813"/>
      <c r="FCK408" s="813"/>
      <c r="FCL408" s="813"/>
      <c r="FCM408" s="813"/>
      <c r="FCN408" s="813"/>
      <c r="FCO408" s="813"/>
      <c r="FCP408" s="813"/>
      <c r="FCQ408" s="813"/>
      <c r="FCR408" s="813"/>
      <c r="FCS408" s="813"/>
      <c r="FCT408" s="813"/>
      <c r="FCU408" s="813"/>
      <c r="FCV408" s="813"/>
      <c r="FCW408" s="813"/>
      <c r="FCX408" s="813"/>
      <c r="FCY408" s="813"/>
      <c r="FCZ408" s="813"/>
      <c r="FDA408" s="813"/>
      <c r="FDB408" s="813"/>
      <c r="FDC408" s="813"/>
      <c r="FDD408" s="813"/>
      <c r="FDE408" s="813"/>
      <c r="FDF408" s="813"/>
      <c r="FDG408" s="813"/>
      <c r="FDH408" s="813"/>
      <c r="FDI408" s="813"/>
      <c r="FDJ408" s="813"/>
      <c r="FDK408" s="813"/>
      <c r="FDL408" s="813"/>
      <c r="FDM408" s="813"/>
      <c r="FDN408" s="813"/>
      <c r="FDO408" s="813"/>
      <c r="FDP408" s="813"/>
      <c r="FDQ408" s="813"/>
      <c r="FDR408" s="813"/>
      <c r="FDS408" s="813"/>
      <c r="FDT408" s="813"/>
      <c r="FDU408" s="813"/>
      <c r="FDV408" s="813"/>
      <c r="FDW408" s="813"/>
      <c r="FDX408" s="813"/>
      <c r="FDY408" s="813"/>
      <c r="FDZ408" s="813"/>
      <c r="FEA408" s="813"/>
      <c r="FEB408" s="813"/>
      <c r="FEC408" s="813"/>
      <c r="FED408" s="813"/>
      <c r="FEE408" s="813"/>
      <c r="FEF408" s="813"/>
      <c r="FEG408" s="813"/>
      <c r="FEH408" s="813"/>
      <c r="FEI408" s="813"/>
      <c r="FEJ408" s="813"/>
      <c r="FEK408" s="813"/>
      <c r="FEL408" s="813"/>
      <c r="FEM408" s="813"/>
      <c r="FEN408" s="813"/>
      <c r="FEO408" s="813"/>
      <c r="FEP408" s="813"/>
      <c r="FEQ408" s="813"/>
      <c r="FER408" s="813"/>
      <c r="FES408" s="813"/>
      <c r="FET408" s="813"/>
      <c r="FEU408" s="813"/>
      <c r="FEV408" s="813"/>
      <c r="FEW408" s="813"/>
      <c r="FEX408" s="813"/>
      <c r="FEY408" s="813"/>
      <c r="FEZ408" s="813"/>
      <c r="FFA408" s="813"/>
      <c r="FFB408" s="813"/>
      <c r="FFC408" s="813"/>
      <c r="FFD408" s="813"/>
      <c r="FFE408" s="813"/>
      <c r="FFF408" s="813"/>
      <c r="FFG408" s="813"/>
      <c r="FFH408" s="813"/>
      <c r="FFI408" s="813"/>
      <c r="FFJ408" s="813"/>
      <c r="FFK408" s="813"/>
      <c r="FFL408" s="813"/>
      <c r="FFM408" s="813"/>
      <c r="FFN408" s="813"/>
      <c r="FFO408" s="813"/>
      <c r="FFP408" s="813"/>
      <c r="FFQ408" s="813"/>
      <c r="FFR408" s="813"/>
      <c r="FFS408" s="813"/>
      <c r="FFT408" s="813"/>
      <c r="FFU408" s="813"/>
      <c r="FFV408" s="813"/>
      <c r="FFW408" s="813"/>
      <c r="FFX408" s="813"/>
      <c r="FFY408" s="813"/>
      <c r="FFZ408" s="813"/>
      <c r="FGA408" s="813"/>
      <c r="FGB408" s="813"/>
      <c r="FGC408" s="813"/>
      <c r="FGD408" s="813"/>
      <c r="FGE408" s="813"/>
      <c r="FGF408" s="813"/>
      <c r="FGG408" s="813"/>
      <c r="FGH408" s="813"/>
      <c r="FGI408" s="813"/>
      <c r="FGJ408" s="813"/>
      <c r="FGK408" s="813"/>
      <c r="FGL408" s="813"/>
      <c r="FGM408" s="813"/>
      <c r="FGN408" s="813"/>
      <c r="FGO408" s="813"/>
      <c r="FGP408" s="813"/>
      <c r="FGQ408" s="813"/>
      <c r="FGR408" s="813"/>
      <c r="FGS408" s="813"/>
      <c r="FGT408" s="813"/>
      <c r="FGU408" s="813"/>
      <c r="FGV408" s="813"/>
      <c r="FGW408" s="813"/>
      <c r="FGX408" s="813"/>
      <c r="FGY408" s="813"/>
      <c r="FGZ408" s="813"/>
      <c r="FHA408" s="813"/>
      <c r="FHB408" s="813"/>
      <c r="FHC408" s="813"/>
      <c r="FHD408" s="813"/>
      <c r="FHE408" s="813"/>
      <c r="FHF408" s="813"/>
      <c r="FHG408" s="813"/>
      <c r="FHH408" s="813"/>
      <c r="FHI408" s="813"/>
      <c r="FHJ408" s="813"/>
      <c r="FHK408" s="813"/>
      <c r="FHL408" s="813"/>
      <c r="FHM408" s="813"/>
      <c r="FHN408" s="813"/>
      <c r="FHO408" s="813"/>
      <c r="FHP408" s="813"/>
      <c r="FHQ408" s="813"/>
      <c r="FHR408" s="813"/>
      <c r="FHS408" s="813"/>
      <c r="FHT408" s="813"/>
      <c r="FHU408" s="813"/>
      <c r="FHV408" s="813"/>
      <c r="FHW408" s="813"/>
      <c r="FHX408" s="813"/>
      <c r="FHY408" s="813"/>
      <c r="FHZ408" s="813"/>
      <c r="FIA408" s="813"/>
      <c r="FIB408" s="813"/>
      <c r="FIC408" s="813"/>
      <c r="FID408" s="813"/>
      <c r="FIE408" s="813"/>
      <c r="FIF408" s="813"/>
      <c r="FIG408" s="813"/>
      <c r="FIH408" s="813"/>
      <c r="FII408" s="813"/>
      <c r="FIJ408" s="813"/>
      <c r="FIK408" s="813"/>
      <c r="FIL408" s="813"/>
      <c r="FIM408" s="813"/>
      <c r="FIN408" s="813"/>
      <c r="FIO408" s="813"/>
      <c r="FIP408" s="813"/>
      <c r="FIQ408" s="813"/>
      <c r="FIR408" s="813"/>
      <c r="FIS408" s="813"/>
      <c r="FIT408" s="813"/>
      <c r="FIU408" s="813"/>
      <c r="FIV408" s="813"/>
      <c r="FIW408" s="813"/>
      <c r="FIX408" s="813"/>
      <c r="FIY408" s="813"/>
      <c r="FIZ408" s="813"/>
      <c r="FJA408" s="813"/>
      <c r="FJB408" s="813"/>
      <c r="FJC408" s="813"/>
      <c r="FJD408" s="813"/>
      <c r="FJE408" s="813"/>
      <c r="FJF408" s="813"/>
      <c r="FJG408" s="813"/>
      <c r="FJH408" s="813"/>
      <c r="FJI408" s="813"/>
      <c r="FJJ408" s="813"/>
      <c r="FJK408" s="813"/>
      <c r="FJL408" s="813"/>
      <c r="FJM408" s="813"/>
      <c r="FJN408" s="813"/>
      <c r="FJO408" s="813"/>
      <c r="FJP408" s="813"/>
      <c r="FJQ408" s="813"/>
      <c r="FJR408" s="813"/>
      <c r="FJS408" s="813"/>
      <c r="FJT408" s="813"/>
      <c r="FJU408" s="813"/>
      <c r="FJV408" s="813"/>
      <c r="FJW408" s="813"/>
      <c r="FJX408" s="813"/>
      <c r="FJY408" s="813"/>
      <c r="FJZ408" s="813"/>
      <c r="FKA408" s="813"/>
      <c r="FKB408" s="813"/>
      <c r="FKC408" s="813"/>
      <c r="FKD408" s="813"/>
      <c r="FKE408" s="813"/>
      <c r="FKF408" s="813"/>
      <c r="FKG408" s="813"/>
      <c r="FKH408" s="813"/>
      <c r="FKI408" s="813"/>
      <c r="FKJ408" s="813"/>
      <c r="FKK408" s="813"/>
      <c r="FKL408" s="813"/>
      <c r="FKM408" s="813"/>
      <c r="FKN408" s="813"/>
      <c r="FKO408" s="813"/>
      <c r="FKP408" s="813"/>
      <c r="FKQ408" s="813"/>
      <c r="FKR408" s="813"/>
      <c r="FKS408" s="813"/>
      <c r="FKT408" s="813"/>
      <c r="FKU408" s="813"/>
      <c r="FKV408" s="813"/>
      <c r="FKW408" s="813"/>
      <c r="FKX408" s="813"/>
      <c r="FKY408" s="813"/>
      <c r="FKZ408" s="813"/>
      <c r="FLA408" s="813"/>
      <c r="FLB408" s="813"/>
      <c r="FLC408" s="813"/>
      <c r="FLD408" s="813"/>
      <c r="FLE408" s="813"/>
      <c r="FLF408" s="813"/>
      <c r="FLG408" s="813"/>
      <c r="FLH408" s="813"/>
      <c r="FLI408" s="813"/>
      <c r="FLJ408" s="813"/>
      <c r="FLK408" s="813"/>
      <c r="FLL408" s="813"/>
      <c r="FLM408" s="813"/>
      <c r="FLN408" s="813"/>
      <c r="FLO408" s="813"/>
      <c r="FLP408" s="813"/>
      <c r="FLQ408" s="813"/>
      <c r="FLR408" s="813"/>
      <c r="FLS408" s="813"/>
      <c r="FLT408" s="813"/>
      <c r="FLU408" s="813"/>
      <c r="FLV408" s="813"/>
      <c r="FLW408" s="813"/>
      <c r="FLX408" s="813"/>
      <c r="FLY408" s="813"/>
      <c r="FLZ408" s="813"/>
      <c r="FMA408" s="813"/>
      <c r="FMB408" s="813"/>
      <c r="FMC408" s="813"/>
      <c r="FMD408" s="813"/>
      <c r="FME408" s="813"/>
      <c r="FMF408" s="813"/>
      <c r="FMG408" s="813"/>
      <c r="FMH408" s="813"/>
      <c r="FMI408" s="813"/>
      <c r="FMJ408" s="813"/>
      <c r="FMK408" s="813"/>
      <c r="FML408" s="813"/>
      <c r="FMM408" s="813"/>
      <c r="FMN408" s="813"/>
      <c r="FMO408" s="813"/>
      <c r="FMP408" s="813"/>
      <c r="FMQ408" s="813"/>
      <c r="FMR408" s="813"/>
      <c r="FMS408" s="813"/>
      <c r="FMT408" s="813"/>
      <c r="FMU408" s="813"/>
      <c r="FMV408" s="813"/>
      <c r="FMW408" s="813"/>
      <c r="FMX408" s="813"/>
      <c r="FMY408" s="813"/>
      <c r="FMZ408" s="813"/>
      <c r="FNA408" s="813"/>
      <c r="FNB408" s="813"/>
      <c r="FNC408" s="813"/>
      <c r="FND408" s="813"/>
      <c r="FNE408" s="813"/>
      <c r="FNF408" s="813"/>
      <c r="FNG408" s="813"/>
      <c r="FNH408" s="813"/>
      <c r="FNI408" s="813"/>
      <c r="FNJ408" s="813"/>
      <c r="FNK408" s="813"/>
      <c r="FNL408" s="813"/>
      <c r="FNM408" s="813"/>
      <c r="FNN408" s="813"/>
      <c r="FNO408" s="813"/>
      <c r="FNP408" s="813"/>
      <c r="FNQ408" s="813"/>
      <c r="FNR408" s="813"/>
      <c r="FNS408" s="813"/>
      <c r="FNT408" s="813"/>
      <c r="FNU408" s="813"/>
      <c r="FNV408" s="813"/>
      <c r="FNW408" s="813"/>
      <c r="FNX408" s="813"/>
      <c r="FNY408" s="813"/>
      <c r="FNZ408" s="813"/>
      <c r="FOA408" s="813"/>
      <c r="FOB408" s="813"/>
      <c r="FOC408" s="813"/>
      <c r="FOD408" s="813"/>
      <c r="FOE408" s="813"/>
      <c r="FOF408" s="813"/>
      <c r="FOG408" s="813"/>
      <c r="FOH408" s="813"/>
      <c r="FOI408" s="813"/>
      <c r="FOJ408" s="813"/>
      <c r="FOK408" s="813"/>
      <c r="FOL408" s="813"/>
      <c r="FOM408" s="813"/>
      <c r="FON408" s="813"/>
      <c r="FOO408" s="813"/>
      <c r="FOP408" s="813"/>
      <c r="FOQ408" s="813"/>
      <c r="FOR408" s="813"/>
      <c r="FOS408" s="813"/>
      <c r="FOT408" s="813"/>
      <c r="FOU408" s="813"/>
      <c r="FOV408" s="813"/>
      <c r="FOW408" s="813"/>
      <c r="FOX408" s="813"/>
      <c r="FOY408" s="813"/>
      <c r="FOZ408" s="813"/>
      <c r="FPA408" s="813"/>
      <c r="FPB408" s="813"/>
      <c r="FPC408" s="813"/>
      <c r="FPD408" s="813"/>
      <c r="FPE408" s="813"/>
      <c r="FPF408" s="813"/>
      <c r="FPG408" s="813"/>
      <c r="FPH408" s="813"/>
      <c r="FPI408" s="813"/>
      <c r="FPJ408" s="813"/>
      <c r="FPK408" s="813"/>
      <c r="FPL408" s="813"/>
      <c r="FPM408" s="813"/>
      <c r="FPN408" s="813"/>
      <c r="FPO408" s="813"/>
      <c r="FPP408" s="813"/>
      <c r="FPQ408" s="813"/>
      <c r="FPR408" s="813"/>
      <c r="FPS408" s="813"/>
      <c r="FPT408" s="813"/>
      <c r="FPU408" s="813"/>
      <c r="FPV408" s="813"/>
      <c r="FPW408" s="813"/>
      <c r="FPX408" s="813"/>
      <c r="FPY408" s="813"/>
      <c r="FPZ408" s="813"/>
      <c r="FQA408" s="813"/>
      <c r="FQB408" s="813"/>
      <c r="FQC408" s="813"/>
      <c r="FQD408" s="813"/>
      <c r="FQE408" s="813"/>
      <c r="FQF408" s="813"/>
      <c r="FQG408" s="813"/>
      <c r="FQH408" s="813"/>
      <c r="FQI408" s="813"/>
      <c r="FQJ408" s="813"/>
      <c r="FQK408" s="813"/>
      <c r="FQL408" s="813"/>
      <c r="FQM408" s="813"/>
      <c r="FQN408" s="813"/>
      <c r="FQO408" s="813"/>
      <c r="FQP408" s="813"/>
      <c r="FQQ408" s="813"/>
      <c r="FQR408" s="813"/>
      <c r="FQS408" s="813"/>
      <c r="FQT408" s="813"/>
      <c r="FQU408" s="813"/>
      <c r="FQV408" s="813"/>
      <c r="FQW408" s="813"/>
      <c r="FQX408" s="813"/>
      <c r="FQY408" s="813"/>
      <c r="FQZ408" s="813"/>
      <c r="FRA408" s="813"/>
      <c r="FRB408" s="813"/>
      <c r="FRC408" s="813"/>
      <c r="FRD408" s="813"/>
      <c r="FRE408" s="813"/>
      <c r="FRF408" s="813"/>
      <c r="FRG408" s="813"/>
      <c r="FRH408" s="813"/>
      <c r="FRI408" s="813"/>
      <c r="FRJ408" s="813"/>
      <c r="FRK408" s="813"/>
      <c r="FRL408" s="813"/>
      <c r="FRM408" s="813"/>
      <c r="FRN408" s="813"/>
      <c r="FRO408" s="813"/>
      <c r="FRP408" s="813"/>
      <c r="FRQ408" s="813"/>
      <c r="FRR408" s="813"/>
      <c r="FRS408" s="813"/>
      <c r="FRT408" s="813"/>
      <c r="FRU408" s="813"/>
      <c r="FRV408" s="813"/>
      <c r="FRW408" s="813"/>
      <c r="FRX408" s="813"/>
      <c r="FRY408" s="813"/>
      <c r="FRZ408" s="813"/>
      <c r="FSA408" s="813"/>
      <c r="FSB408" s="813"/>
      <c r="FSC408" s="813"/>
      <c r="FSD408" s="813"/>
      <c r="FSE408" s="813"/>
      <c r="FSF408" s="813"/>
      <c r="FSG408" s="813"/>
      <c r="FSH408" s="813"/>
      <c r="FSI408" s="813"/>
      <c r="FSJ408" s="813"/>
      <c r="FSK408" s="813"/>
      <c r="FSL408" s="813"/>
      <c r="FSM408" s="813"/>
      <c r="FSN408" s="813"/>
      <c r="FSO408" s="813"/>
      <c r="FSP408" s="813"/>
      <c r="FSQ408" s="813"/>
      <c r="FSR408" s="813"/>
      <c r="FSS408" s="813"/>
      <c r="FST408" s="813"/>
      <c r="FSU408" s="813"/>
      <c r="FSV408" s="813"/>
      <c r="FSW408" s="813"/>
      <c r="FSX408" s="813"/>
      <c r="FSY408" s="813"/>
      <c r="FSZ408" s="813"/>
      <c r="FTA408" s="813"/>
      <c r="FTB408" s="813"/>
      <c r="FTC408" s="813"/>
      <c r="FTD408" s="813"/>
      <c r="FTE408" s="813"/>
      <c r="FTF408" s="813"/>
      <c r="FTG408" s="813"/>
      <c r="FTH408" s="813"/>
      <c r="FTI408" s="813"/>
      <c r="FTJ408" s="813"/>
      <c r="FTK408" s="813"/>
      <c r="FTL408" s="813"/>
      <c r="FTM408" s="813"/>
      <c r="FTN408" s="813"/>
      <c r="FTO408" s="813"/>
      <c r="FTP408" s="813"/>
      <c r="FTQ408" s="813"/>
      <c r="FTR408" s="813"/>
      <c r="FTS408" s="813"/>
      <c r="FTT408" s="813"/>
      <c r="FTU408" s="813"/>
      <c r="FTV408" s="813"/>
      <c r="FTW408" s="813"/>
      <c r="FTX408" s="813"/>
      <c r="FTY408" s="813"/>
      <c r="FTZ408" s="813"/>
      <c r="FUA408" s="813"/>
      <c r="FUB408" s="813"/>
      <c r="FUC408" s="813"/>
      <c r="FUD408" s="813"/>
      <c r="FUE408" s="813"/>
      <c r="FUF408" s="813"/>
      <c r="FUG408" s="813"/>
      <c r="FUH408" s="813"/>
      <c r="FUI408" s="813"/>
      <c r="FUJ408" s="813"/>
      <c r="FUK408" s="813"/>
      <c r="FUL408" s="813"/>
      <c r="FUM408" s="813"/>
      <c r="FUN408" s="813"/>
      <c r="FUO408" s="813"/>
      <c r="FUP408" s="813"/>
      <c r="FUQ408" s="813"/>
      <c r="FUR408" s="813"/>
      <c r="FUS408" s="813"/>
      <c r="FUT408" s="813"/>
      <c r="FUU408" s="813"/>
      <c r="FUV408" s="813"/>
      <c r="FUW408" s="813"/>
      <c r="FUX408" s="813"/>
      <c r="FUY408" s="813"/>
      <c r="FUZ408" s="813"/>
      <c r="FVA408" s="813"/>
      <c r="FVB408" s="813"/>
      <c r="FVC408" s="813"/>
      <c r="FVD408" s="813"/>
      <c r="FVE408" s="813"/>
      <c r="FVF408" s="813"/>
      <c r="FVG408" s="813"/>
      <c r="FVH408" s="813"/>
      <c r="FVI408" s="813"/>
      <c r="FVJ408" s="813"/>
      <c r="FVK408" s="813"/>
      <c r="FVL408" s="813"/>
      <c r="FVM408" s="813"/>
      <c r="FVN408" s="813"/>
      <c r="FVO408" s="813"/>
      <c r="FVP408" s="813"/>
      <c r="FVQ408" s="813"/>
      <c r="FVR408" s="813"/>
      <c r="FVS408" s="813"/>
      <c r="FVT408" s="813"/>
      <c r="FVU408" s="813"/>
      <c r="FVV408" s="813"/>
      <c r="FVW408" s="813"/>
      <c r="FVX408" s="813"/>
      <c r="FVY408" s="813"/>
      <c r="FVZ408" s="813"/>
      <c r="FWA408" s="813"/>
      <c r="FWB408" s="813"/>
      <c r="FWC408" s="813"/>
      <c r="FWD408" s="813"/>
      <c r="FWE408" s="813"/>
      <c r="FWF408" s="813"/>
      <c r="FWG408" s="813"/>
      <c r="FWH408" s="813"/>
      <c r="FWI408" s="813"/>
      <c r="FWJ408" s="813"/>
      <c r="FWK408" s="813"/>
      <c r="FWL408" s="813"/>
      <c r="FWM408" s="813"/>
      <c r="FWN408" s="813"/>
      <c r="FWO408" s="813"/>
      <c r="FWP408" s="813"/>
      <c r="FWQ408" s="813"/>
      <c r="FWR408" s="813"/>
      <c r="FWS408" s="813"/>
      <c r="FWT408" s="813"/>
      <c r="FWU408" s="813"/>
      <c r="FWV408" s="813"/>
      <c r="FWW408" s="813"/>
      <c r="FWX408" s="813"/>
      <c r="FWY408" s="813"/>
      <c r="FWZ408" s="813"/>
      <c r="FXA408" s="813"/>
      <c r="FXB408" s="813"/>
      <c r="FXC408" s="813"/>
      <c r="FXD408" s="813"/>
      <c r="FXE408" s="813"/>
      <c r="FXF408" s="813"/>
      <c r="FXG408" s="813"/>
      <c r="FXH408" s="813"/>
      <c r="FXI408" s="813"/>
      <c r="FXJ408" s="813"/>
      <c r="FXK408" s="813"/>
      <c r="FXL408" s="813"/>
      <c r="FXM408" s="813"/>
      <c r="FXN408" s="813"/>
      <c r="FXO408" s="813"/>
      <c r="FXP408" s="813"/>
      <c r="FXQ408" s="813"/>
      <c r="FXR408" s="813"/>
      <c r="FXS408" s="813"/>
      <c r="FXT408" s="813"/>
      <c r="FXU408" s="813"/>
      <c r="FXV408" s="813"/>
      <c r="FXW408" s="813"/>
      <c r="FXX408" s="813"/>
      <c r="FXY408" s="813"/>
      <c r="FXZ408" s="813"/>
      <c r="FYA408" s="813"/>
      <c r="FYB408" s="813"/>
      <c r="FYC408" s="813"/>
      <c r="FYD408" s="813"/>
      <c r="FYE408" s="813"/>
      <c r="FYF408" s="813"/>
      <c r="FYG408" s="813"/>
      <c r="FYH408" s="813"/>
      <c r="FYI408" s="813"/>
      <c r="FYJ408" s="813"/>
      <c r="FYK408" s="813"/>
      <c r="FYL408" s="813"/>
      <c r="FYM408" s="813"/>
      <c r="FYN408" s="813"/>
      <c r="FYO408" s="813"/>
      <c r="FYP408" s="813"/>
      <c r="FYQ408" s="813"/>
      <c r="FYR408" s="813"/>
      <c r="FYS408" s="813"/>
      <c r="FYT408" s="813"/>
      <c r="FYU408" s="813"/>
      <c r="FYV408" s="813"/>
      <c r="FYW408" s="813"/>
      <c r="FYX408" s="813"/>
      <c r="FYY408" s="813"/>
      <c r="FYZ408" s="813"/>
      <c r="FZA408" s="813"/>
      <c r="FZB408" s="813"/>
      <c r="FZC408" s="813"/>
      <c r="FZD408" s="813"/>
      <c r="FZE408" s="813"/>
      <c r="FZF408" s="813"/>
      <c r="FZG408" s="813"/>
      <c r="FZH408" s="813"/>
      <c r="FZI408" s="813"/>
      <c r="FZJ408" s="813"/>
      <c r="FZK408" s="813"/>
      <c r="FZL408" s="813"/>
      <c r="FZM408" s="813"/>
      <c r="FZN408" s="813"/>
      <c r="FZO408" s="813"/>
      <c r="FZP408" s="813"/>
      <c r="FZQ408" s="813"/>
      <c r="FZR408" s="813"/>
      <c r="FZS408" s="813"/>
      <c r="FZT408" s="813"/>
      <c r="FZU408" s="813"/>
      <c r="FZV408" s="813"/>
      <c r="FZW408" s="813"/>
      <c r="FZX408" s="813"/>
      <c r="FZY408" s="813"/>
      <c r="FZZ408" s="813"/>
      <c r="GAA408" s="813"/>
      <c r="GAB408" s="813"/>
      <c r="GAC408" s="813"/>
      <c r="GAD408" s="813"/>
      <c r="GAE408" s="813"/>
      <c r="GAF408" s="813"/>
      <c r="GAG408" s="813"/>
      <c r="GAH408" s="813"/>
      <c r="GAI408" s="813"/>
      <c r="GAJ408" s="813"/>
      <c r="GAK408" s="813"/>
      <c r="GAL408" s="813"/>
      <c r="GAM408" s="813"/>
      <c r="GAN408" s="813"/>
      <c r="GAO408" s="813"/>
      <c r="GAP408" s="813"/>
      <c r="GAQ408" s="813"/>
      <c r="GAR408" s="813"/>
      <c r="GAS408" s="813"/>
      <c r="GAT408" s="813"/>
      <c r="GAU408" s="813"/>
      <c r="GAV408" s="813"/>
      <c r="GAW408" s="813"/>
      <c r="GAX408" s="813"/>
      <c r="GAY408" s="813"/>
      <c r="GAZ408" s="813"/>
      <c r="GBA408" s="813"/>
      <c r="GBB408" s="813"/>
      <c r="GBC408" s="813"/>
      <c r="GBD408" s="813"/>
      <c r="GBE408" s="813"/>
      <c r="GBF408" s="813"/>
      <c r="GBG408" s="813"/>
      <c r="GBH408" s="813"/>
      <c r="GBI408" s="813"/>
      <c r="GBJ408" s="813"/>
      <c r="GBK408" s="813"/>
      <c r="GBL408" s="813"/>
      <c r="GBM408" s="813"/>
      <c r="GBN408" s="813"/>
      <c r="GBO408" s="813"/>
      <c r="GBP408" s="813"/>
      <c r="GBQ408" s="813"/>
      <c r="GBR408" s="813"/>
      <c r="GBS408" s="813"/>
      <c r="GBT408" s="813"/>
      <c r="GBU408" s="813"/>
      <c r="GBV408" s="813"/>
      <c r="GBW408" s="813"/>
      <c r="GBX408" s="813"/>
      <c r="GBY408" s="813"/>
      <c r="GBZ408" s="813"/>
      <c r="GCA408" s="813"/>
      <c r="GCB408" s="813"/>
      <c r="GCC408" s="813"/>
      <c r="GCD408" s="813"/>
      <c r="GCE408" s="813"/>
      <c r="GCF408" s="813"/>
      <c r="GCG408" s="813"/>
      <c r="GCH408" s="813"/>
      <c r="GCI408" s="813"/>
      <c r="GCJ408" s="813"/>
      <c r="GCK408" s="813"/>
      <c r="GCL408" s="813"/>
      <c r="GCM408" s="813"/>
      <c r="GCN408" s="813"/>
      <c r="GCO408" s="813"/>
      <c r="GCP408" s="813"/>
      <c r="GCQ408" s="813"/>
      <c r="GCR408" s="813"/>
      <c r="GCS408" s="813"/>
      <c r="GCT408" s="813"/>
      <c r="GCU408" s="813"/>
      <c r="GCV408" s="813"/>
      <c r="GCW408" s="813"/>
      <c r="GCX408" s="813"/>
      <c r="GCY408" s="813"/>
      <c r="GCZ408" s="813"/>
      <c r="GDA408" s="813"/>
      <c r="GDB408" s="813"/>
      <c r="GDC408" s="813"/>
      <c r="GDD408" s="813"/>
      <c r="GDE408" s="813"/>
      <c r="GDF408" s="813"/>
      <c r="GDG408" s="813"/>
      <c r="GDH408" s="813"/>
      <c r="GDI408" s="813"/>
      <c r="GDJ408" s="813"/>
      <c r="GDK408" s="813"/>
      <c r="GDL408" s="813"/>
      <c r="GDM408" s="813"/>
      <c r="GDN408" s="813"/>
      <c r="GDO408" s="813"/>
      <c r="GDP408" s="813"/>
      <c r="GDQ408" s="813"/>
      <c r="GDR408" s="813"/>
      <c r="GDS408" s="813"/>
      <c r="GDT408" s="813"/>
      <c r="GDU408" s="813"/>
      <c r="GDV408" s="813"/>
      <c r="GDW408" s="813"/>
      <c r="GDX408" s="813"/>
      <c r="GDY408" s="813"/>
      <c r="GDZ408" s="813"/>
      <c r="GEA408" s="813"/>
      <c r="GEB408" s="813"/>
      <c r="GEC408" s="813"/>
      <c r="GED408" s="813"/>
      <c r="GEE408" s="813"/>
      <c r="GEF408" s="813"/>
      <c r="GEG408" s="813"/>
      <c r="GEH408" s="813"/>
      <c r="GEI408" s="813"/>
      <c r="GEJ408" s="813"/>
      <c r="GEK408" s="813"/>
      <c r="GEL408" s="813"/>
      <c r="GEM408" s="813"/>
      <c r="GEN408" s="813"/>
      <c r="GEO408" s="813"/>
      <c r="GEP408" s="813"/>
      <c r="GEQ408" s="813"/>
      <c r="GER408" s="813"/>
      <c r="GES408" s="813"/>
      <c r="GET408" s="813"/>
      <c r="GEU408" s="813"/>
      <c r="GEV408" s="813"/>
      <c r="GEW408" s="813"/>
      <c r="GEX408" s="813"/>
      <c r="GEY408" s="813"/>
      <c r="GEZ408" s="813"/>
      <c r="GFA408" s="813"/>
      <c r="GFB408" s="813"/>
      <c r="GFC408" s="813"/>
      <c r="GFD408" s="813"/>
      <c r="GFE408" s="813"/>
      <c r="GFF408" s="813"/>
      <c r="GFG408" s="813"/>
      <c r="GFH408" s="813"/>
      <c r="GFI408" s="813"/>
      <c r="GFJ408" s="813"/>
      <c r="GFK408" s="813"/>
      <c r="GFL408" s="813"/>
      <c r="GFM408" s="813"/>
      <c r="GFN408" s="813"/>
      <c r="GFO408" s="813"/>
      <c r="GFP408" s="813"/>
      <c r="GFQ408" s="813"/>
      <c r="GFR408" s="813"/>
      <c r="GFS408" s="813"/>
      <c r="GFT408" s="813"/>
      <c r="GFU408" s="813"/>
      <c r="GFV408" s="813"/>
      <c r="GFW408" s="813"/>
      <c r="GFX408" s="813"/>
      <c r="GFY408" s="813"/>
      <c r="GFZ408" s="813"/>
      <c r="GGA408" s="813"/>
      <c r="GGB408" s="813"/>
      <c r="GGC408" s="813"/>
      <c r="GGD408" s="813"/>
      <c r="GGE408" s="813"/>
      <c r="GGF408" s="813"/>
      <c r="GGG408" s="813"/>
      <c r="GGH408" s="813"/>
      <c r="GGI408" s="813"/>
      <c r="GGJ408" s="813"/>
      <c r="GGK408" s="813"/>
      <c r="GGL408" s="813"/>
      <c r="GGM408" s="813"/>
      <c r="GGN408" s="813"/>
      <c r="GGO408" s="813"/>
      <c r="GGP408" s="813"/>
      <c r="GGQ408" s="813"/>
      <c r="GGR408" s="813"/>
      <c r="GGS408" s="813"/>
      <c r="GGT408" s="813"/>
      <c r="GGU408" s="813"/>
      <c r="GGV408" s="813"/>
      <c r="GGW408" s="813"/>
      <c r="GGX408" s="813"/>
      <c r="GGY408" s="813"/>
      <c r="GGZ408" s="813"/>
      <c r="GHA408" s="813"/>
      <c r="GHB408" s="813"/>
      <c r="GHC408" s="813"/>
      <c r="GHD408" s="813"/>
      <c r="GHE408" s="813"/>
      <c r="GHF408" s="813"/>
      <c r="GHG408" s="813"/>
      <c r="GHH408" s="813"/>
      <c r="GHI408" s="813"/>
      <c r="GHJ408" s="813"/>
      <c r="GHK408" s="813"/>
      <c r="GHL408" s="813"/>
      <c r="GHM408" s="813"/>
      <c r="GHN408" s="813"/>
      <c r="GHO408" s="813"/>
      <c r="GHP408" s="813"/>
      <c r="GHQ408" s="813"/>
      <c r="GHR408" s="813"/>
      <c r="GHS408" s="813"/>
      <c r="GHT408" s="813"/>
      <c r="GHU408" s="813"/>
      <c r="GHV408" s="813"/>
      <c r="GHW408" s="813"/>
      <c r="GHX408" s="813"/>
      <c r="GHY408" s="813"/>
      <c r="GHZ408" s="813"/>
      <c r="GIA408" s="813"/>
      <c r="GIB408" s="813"/>
      <c r="GIC408" s="813"/>
      <c r="GID408" s="813"/>
      <c r="GIE408" s="813"/>
      <c r="GIF408" s="813"/>
      <c r="GIG408" s="813"/>
      <c r="GIH408" s="813"/>
      <c r="GII408" s="813"/>
      <c r="GIJ408" s="813"/>
      <c r="GIK408" s="813"/>
      <c r="GIL408" s="813"/>
      <c r="GIM408" s="813"/>
      <c r="GIN408" s="813"/>
      <c r="GIO408" s="813"/>
      <c r="GIP408" s="813"/>
      <c r="GIQ408" s="813"/>
      <c r="GIR408" s="813"/>
      <c r="GIS408" s="813"/>
      <c r="GIT408" s="813"/>
      <c r="GIU408" s="813"/>
      <c r="GIV408" s="813"/>
      <c r="GIW408" s="813"/>
      <c r="GIX408" s="813"/>
      <c r="GIY408" s="813"/>
      <c r="GIZ408" s="813"/>
      <c r="GJA408" s="813"/>
      <c r="GJB408" s="813"/>
      <c r="GJC408" s="813"/>
      <c r="GJD408" s="813"/>
      <c r="GJE408" s="813"/>
      <c r="GJF408" s="813"/>
      <c r="GJG408" s="813"/>
      <c r="GJH408" s="813"/>
      <c r="GJI408" s="813"/>
      <c r="GJJ408" s="813"/>
      <c r="GJK408" s="813"/>
      <c r="GJL408" s="813"/>
      <c r="GJM408" s="813"/>
      <c r="GJN408" s="813"/>
      <c r="GJO408" s="813"/>
      <c r="GJP408" s="813"/>
      <c r="GJQ408" s="813"/>
      <c r="GJR408" s="813"/>
      <c r="GJS408" s="813"/>
      <c r="GJT408" s="813"/>
      <c r="GJU408" s="813"/>
      <c r="GJV408" s="813"/>
      <c r="GJW408" s="813"/>
      <c r="GJX408" s="813"/>
      <c r="GJY408" s="813"/>
      <c r="GJZ408" s="813"/>
      <c r="GKA408" s="813"/>
      <c r="GKB408" s="813"/>
      <c r="GKC408" s="813"/>
      <c r="GKD408" s="813"/>
      <c r="GKE408" s="813"/>
      <c r="GKF408" s="813"/>
      <c r="GKG408" s="813"/>
      <c r="GKH408" s="813"/>
      <c r="GKI408" s="813"/>
      <c r="GKJ408" s="813"/>
      <c r="GKK408" s="813"/>
      <c r="GKL408" s="813"/>
      <c r="GKM408" s="813"/>
      <c r="GKN408" s="813"/>
      <c r="GKO408" s="813"/>
      <c r="GKP408" s="813"/>
      <c r="GKQ408" s="813"/>
      <c r="GKR408" s="813"/>
      <c r="GKS408" s="813"/>
      <c r="GKT408" s="813"/>
      <c r="GKU408" s="813"/>
      <c r="GKV408" s="813"/>
      <c r="GKW408" s="813"/>
      <c r="GKX408" s="813"/>
      <c r="GKY408" s="813"/>
      <c r="GKZ408" s="813"/>
      <c r="GLA408" s="813"/>
      <c r="GLB408" s="813"/>
      <c r="GLC408" s="813"/>
      <c r="GLD408" s="813"/>
      <c r="GLE408" s="813"/>
      <c r="GLF408" s="813"/>
      <c r="GLG408" s="813"/>
      <c r="GLH408" s="813"/>
      <c r="GLI408" s="813"/>
      <c r="GLJ408" s="813"/>
      <c r="GLK408" s="813"/>
      <c r="GLL408" s="813"/>
      <c r="GLM408" s="813"/>
      <c r="GLN408" s="813"/>
      <c r="GLO408" s="813"/>
      <c r="GLP408" s="813"/>
      <c r="GLQ408" s="813"/>
      <c r="GLR408" s="813"/>
      <c r="GLS408" s="813"/>
      <c r="GLT408" s="813"/>
      <c r="GLU408" s="813"/>
      <c r="GLV408" s="813"/>
      <c r="GLW408" s="813"/>
      <c r="GLX408" s="813"/>
      <c r="GLY408" s="813"/>
      <c r="GLZ408" s="813"/>
      <c r="GMA408" s="813"/>
      <c r="GMB408" s="813"/>
      <c r="GMC408" s="813"/>
      <c r="GMD408" s="813"/>
      <c r="GME408" s="813"/>
      <c r="GMF408" s="813"/>
      <c r="GMG408" s="813"/>
      <c r="GMH408" s="813"/>
      <c r="GMI408" s="813"/>
      <c r="GMJ408" s="813"/>
      <c r="GMK408" s="813"/>
      <c r="GML408" s="813"/>
      <c r="GMM408" s="813"/>
      <c r="GMN408" s="813"/>
      <c r="GMO408" s="813"/>
      <c r="GMP408" s="813"/>
      <c r="GMQ408" s="813"/>
      <c r="GMR408" s="813"/>
      <c r="GMS408" s="813"/>
      <c r="GMT408" s="813"/>
      <c r="GMU408" s="813"/>
      <c r="GMV408" s="813"/>
      <c r="GMW408" s="813"/>
      <c r="GMX408" s="813"/>
      <c r="GMY408" s="813"/>
      <c r="GMZ408" s="813"/>
      <c r="GNA408" s="813"/>
      <c r="GNB408" s="813"/>
      <c r="GNC408" s="813"/>
      <c r="GND408" s="813"/>
      <c r="GNE408" s="813"/>
      <c r="GNF408" s="813"/>
      <c r="GNG408" s="813"/>
      <c r="GNH408" s="813"/>
      <c r="GNI408" s="813"/>
      <c r="GNJ408" s="813"/>
      <c r="GNK408" s="813"/>
      <c r="GNL408" s="813"/>
      <c r="GNM408" s="813"/>
      <c r="GNN408" s="813"/>
      <c r="GNO408" s="813"/>
      <c r="GNP408" s="813"/>
      <c r="GNQ408" s="813"/>
      <c r="GNR408" s="813"/>
      <c r="GNS408" s="813"/>
      <c r="GNT408" s="813"/>
      <c r="GNU408" s="813"/>
      <c r="GNV408" s="813"/>
      <c r="GNW408" s="813"/>
      <c r="GNX408" s="813"/>
      <c r="GNY408" s="813"/>
      <c r="GNZ408" s="813"/>
      <c r="GOA408" s="813"/>
      <c r="GOB408" s="813"/>
      <c r="GOC408" s="813"/>
      <c r="GOD408" s="813"/>
      <c r="GOE408" s="813"/>
      <c r="GOF408" s="813"/>
      <c r="GOG408" s="813"/>
      <c r="GOH408" s="813"/>
      <c r="GOI408" s="813"/>
      <c r="GOJ408" s="813"/>
      <c r="GOK408" s="813"/>
      <c r="GOL408" s="813"/>
      <c r="GOM408" s="813"/>
      <c r="GON408" s="813"/>
      <c r="GOO408" s="813"/>
      <c r="GOP408" s="813"/>
      <c r="GOQ408" s="813"/>
      <c r="GOR408" s="813"/>
      <c r="GOS408" s="813"/>
      <c r="GOT408" s="813"/>
      <c r="GOU408" s="813"/>
      <c r="GOV408" s="813"/>
      <c r="GOW408" s="813"/>
      <c r="GOX408" s="813"/>
      <c r="GOY408" s="813"/>
      <c r="GOZ408" s="813"/>
      <c r="GPA408" s="813"/>
      <c r="GPB408" s="813"/>
      <c r="GPC408" s="813"/>
      <c r="GPD408" s="813"/>
      <c r="GPE408" s="813"/>
      <c r="GPF408" s="813"/>
      <c r="GPG408" s="813"/>
      <c r="GPH408" s="813"/>
      <c r="GPI408" s="813"/>
      <c r="GPJ408" s="813"/>
      <c r="GPK408" s="813"/>
      <c r="GPL408" s="813"/>
      <c r="GPM408" s="813"/>
      <c r="GPN408" s="813"/>
      <c r="GPO408" s="813"/>
      <c r="GPP408" s="813"/>
      <c r="GPQ408" s="813"/>
      <c r="GPR408" s="813"/>
      <c r="GPS408" s="813"/>
      <c r="GPT408" s="813"/>
      <c r="GPU408" s="813"/>
      <c r="GPV408" s="813"/>
      <c r="GPW408" s="813"/>
      <c r="GPX408" s="813"/>
      <c r="GPY408" s="813"/>
      <c r="GPZ408" s="813"/>
      <c r="GQA408" s="813"/>
      <c r="GQB408" s="813"/>
      <c r="GQC408" s="813"/>
      <c r="GQD408" s="813"/>
      <c r="GQE408" s="813"/>
      <c r="GQF408" s="813"/>
      <c r="GQG408" s="813"/>
      <c r="GQH408" s="813"/>
      <c r="GQI408" s="813"/>
      <c r="GQJ408" s="813"/>
      <c r="GQK408" s="813"/>
      <c r="GQL408" s="813"/>
      <c r="GQM408" s="813"/>
      <c r="GQN408" s="813"/>
      <c r="GQO408" s="813"/>
      <c r="GQP408" s="813"/>
      <c r="GQQ408" s="813"/>
      <c r="GQR408" s="813"/>
      <c r="GQS408" s="813"/>
      <c r="GQT408" s="813"/>
      <c r="GQU408" s="813"/>
      <c r="GQV408" s="813"/>
      <c r="GQW408" s="813"/>
      <c r="GQX408" s="813"/>
      <c r="GQY408" s="813"/>
      <c r="GQZ408" s="813"/>
      <c r="GRA408" s="813"/>
      <c r="GRB408" s="813"/>
      <c r="GRC408" s="813"/>
      <c r="GRD408" s="813"/>
      <c r="GRE408" s="813"/>
      <c r="GRF408" s="813"/>
      <c r="GRG408" s="813"/>
      <c r="GRH408" s="813"/>
      <c r="GRI408" s="813"/>
      <c r="GRJ408" s="813"/>
      <c r="GRK408" s="813"/>
      <c r="GRL408" s="813"/>
      <c r="GRM408" s="813"/>
      <c r="GRN408" s="813"/>
      <c r="GRO408" s="813"/>
      <c r="GRP408" s="813"/>
      <c r="GRQ408" s="813"/>
      <c r="GRR408" s="813"/>
      <c r="GRS408" s="813"/>
      <c r="GRT408" s="813"/>
      <c r="GRU408" s="813"/>
      <c r="GRV408" s="813"/>
      <c r="GRW408" s="813"/>
      <c r="GRX408" s="813"/>
      <c r="GRY408" s="813"/>
      <c r="GRZ408" s="813"/>
      <c r="GSA408" s="813"/>
      <c r="GSB408" s="813"/>
      <c r="GSC408" s="813"/>
      <c r="GSD408" s="813"/>
      <c r="GSE408" s="813"/>
      <c r="GSF408" s="813"/>
      <c r="GSG408" s="813"/>
      <c r="GSH408" s="813"/>
      <c r="GSI408" s="813"/>
      <c r="GSJ408" s="813"/>
      <c r="GSK408" s="813"/>
      <c r="GSL408" s="813"/>
      <c r="GSM408" s="813"/>
      <c r="GSN408" s="813"/>
      <c r="GSO408" s="813"/>
      <c r="GSP408" s="813"/>
      <c r="GSQ408" s="813"/>
      <c r="GSR408" s="813"/>
      <c r="GSS408" s="813"/>
      <c r="GST408" s="813"/>
      <c r="GSU408" s="813"/>
      <c r="GSV408" s="813"/>
      <c r="GSW408" s="813"/>
      <c r="GSX408" s="813"/>
      <c r="GSY408" s="813"/>
      <c r="GSZ408" s="813"/>
      <c r="GTA408" s="813"/>
      <c r="GTB408" s="813"/>
      <c r="GTC408" s="813"/>
      <c r="GTD408" s="813"/>
      <c r="GTE408" s="813"/>
      <c r="GTF408" s="813"/>
      <c r="GTG408" s="813"/>
      <c r="GTH408" s="813"/>
      <c r="GTI408" s="813"/>
      <c r="GTJ408" s="813"/>
      <c r="GTK408" s="813"/>
      <c r="GTL408" s="813"/>
      <c r="GTM408" s="813"/>
      <c r="GTN408" s="813"/>
      <c r="GTO408" s="813"/>
      <c r="GTP408" s="813"/>
      <c r="GTQ408" s="813"/>
      <c r="GTR408" s="813"/>
      <c r="GTS408" s="813"/>
      <c r="GTT408" s="813"/>
      <c r="GTU408" s="813"/>
      <c r="GTV408" s="813"/>
      <c r="GTW408" s="813"/>
      <c r="GTX408" s="813"/>
      <c r="GTY408" s="813"/>
      <c r="GTZ408" s="813"/>
      <c r="GUA408" s="813"/>
      <c r="GUB408" s="813"/>
      <c r="GUC408" s="813"/>
      <c r="GUD408" s="813"/>
      <c r="GUE408" s="813"/>
      <c r="GUF408" s="813"/>
      <c r="GUG408" s="813"/>
      <c r="GUH408" s="813"/>
      <c r="GUI408" s="813"/>
      <c r="GUJ408" s="813"/>
      <c r="GUK408" s="813"/>
      <c r="GUL408" s="813"/>
      <c r="GUM408" s="813"/>
      <c r="GUN408" s="813"/>
      <c r="GUO408" s="813"/>
      <c r="GUP408" s="813"/>
      <c r="GUQ408" s="813"/>
      <c r="GUR408" s="813"/>
      <c r="GUS408" s="813"/>
      <c r="GUT408" s="813"/>
      <c r="GUU408" s="813"/>
      <c r="GUV408" s="813"/>
      <c r="GUW408" s="813"/>
      <c r="GUX408" s="813"/>
      <c r="GUY408" s="813"/>
      <c r="GUZ408" s="813"/>
      <c r="GVA408" s="813"/>
      <c r="GVB408" s="813"/>
      <c r="GVC408" s="813"/>
      <c r="GVD408" s="813"/>
      <c r="GVE408" s="813"/>
      <c r="GVF408" s="813"/>
      <c r="GVG408" s="813"/>
      <c r="GVH408" s="813"/>
      <c r="GVI408" s="813"/>
      <c r="GVJ408" s="813"/>
      <c r="GVK408" s="813"/>
      <c r="GVL408" s="813"/>
      <c r="GVM408" s="813"/>
      <c r="GVN408" s="813"/>
      <c r="GVO408" s="813"/>
      <c r="GVP408" s="813"/>
      <c r="GVQ408" s="813"/>
      <c r="GVR408" s="813"/>
      <c r="GVS408" s="813"/>
      <c r="GVT408" s="813"/>
      <c r="GVU408" s="813"/>
      <c r="GVV408" s="813"/>
      <c r="GVW408" s="813"/>
      <c r="GVX408" s="813"/>
      <c r="GVY408" s="813"/>
      <c r="GVZ408" s="813"/>
      <c r="GWA408" s="813"/>
      <c r="GWB408" s="813"/>
      <c r="GWC408" s="813"/>
      <c r="GWD408" s="813"/>
      <c r="GWE408" s="813"/>
      <c r="GWF408" s="813"/>
      <c r="GWG408" s="813"/>
      <c r="GWH408" s="813"/>
      <c r="GWI408" s="813"/>
      <c r="GWJ408" s="813"/>
      <c r="GWK408" s="813"/>
      <c r="GWL408" s="813"/>
      <c r="GWM408" s="813"/>
      <c r="GWN408" s="813"/>
      <c r="GWO408" s="813"/>
      <c r="GWP408" s="813"/>
      <c r="GWQ408" s="813"/>
      <c r="GWR408" s="813"/>
      <c r="GWS408" s="813"/>
      <c r="GWT408" s="813"/>
      <c r="GWU408" s="813"/>
      <c r="GWV408" s="813"/>
      <c r="GWW408" s="813"/>
      <c r="GWX408" s="813"/>
      <c r="GWY408" s="813"/>
      <c r="GWZ408" s="813"/>
      <c r="GXA408" s="813"/>
      <c r="GXB408" s="813"/>
      <c r="GXC408" s="813"/>
      <c r="GXD408" s="813"/>
      <c r="GXE408" s="813"/>
      <c r="GXF408" s="813"/>
      <c r="GXG408" s="813"/>
      <c r="GXH408" s="813"/>
      <c r="GXI408" s="813"/>
      <c r="GXJ408" s="813"/>
      <c r="GXK408" s="813"/>
      <c r="GXL408" s="813"/>
      <c r="GXM408" s="813"/>
      <c r="GXN408" s="813"/>
      <c r="GXO408" s="813"/>
      <c r="GXP408" s="813"/>
      <c r="GXQ408" s="813"/>
      <c r="GXR408" s="813"/>
      <c r="GXS408" s="813"/>
      <c r="GXT408" s="813"/>
      <c r="GXU408" s="813"/>
      <c r="GXV408" s="813"/>
      <c r="GXW408" s="813"/>
      <c r="GXX408" s="813"/>
      <c r="GXY408" s="813"/>
      <c r="GXZ408" s="813"/>
      <c r="GYA408" s="813"/>
      <c r="GYB408" s="813"/>
      <c r="GYC408" s="813"/>
      <c r="GYD408" s="813"/>
      <c r="GYE408" s="813"/>
      <c r="GYF408" s="813"/>
      <c r="GYG408" s="813"/>
      <c r="GYH408" s="813"/>
      <c r="GYI408" s="813"/>
      <c r="GYJ408" s="813"/>
      <c r="GYK408" s="813"/>
      <c r="GYL408" s="813"/>
      <c r="GYM408" s="813"/>
      <c r="GYN408" s="813"/>
      <c r="GYO408" s="813"/>
      <c r="GYP408" s="813"/>
      <c r="GYQ408" s="813"/>
      <c r="GYR408" s="813"/>
      <c r="GYS408" s="813"/>
      <c r="GYT408" s="813"/>
      <c r="GYU408" s="813"/>
      <c r="GYV408" s="813"/>
      <c r="GYW408" s="813"/>
      <c r="GYX408" s="813"/>
      <c r="GYY408" s="813"/>
      <c r="GYZ408" s="813"/>
      <c r="GZA408" s="813"/>
      <c r="GZB408" s="813"/>
      <c r="GZC408" s="813"/>
      <c r="GZD408" s="813"/>
      <c r="GZE408" s="813"/>
      <c r="GZF408" s="813"/>
      <c r="GZG408" s="813"/>
      <c r="GZH408" s="813"/>
      <c r="GZI408" s="813"/>
      <c r="GZJ408" s="813"/>
      <c r="GZK408" s="813"/>
      <c r="GZL408" s="813"/>
      <c r="GZM408" s="813"/>
      <c r="GZN408" s="813"/>
      <c r="GZO408" s="813"/>
      <c r="GZP408" s="813"/>
      <c r="GZQ408" s="813"/>
      <c r="GZR408" s="813"/>
      <c r="GZS408" s="813"/>
      <c r="GZT408" s="813"/>
      <c r="GZU408" s="813"/>
      <c r="GZV408" s="813"/>
      <c r="GZW408" s="813"/>
      <c r="GZX408" s="813"/>
      <c r="GZY408" s="813"/>
      <c r="GZZ408" s="813"/>
      <c r="HAA408" s="813"/>
      <c r="HAB408" s="813"/>
      <c r="HAC408" s="813"/>
      <c r="HAD408" s="813"/>
      <c r="HAE408" s="813"/>
      <c r="HAF408" s="813"/>
      <c r="HAG408" s="813"/>
      <c r="HAH408" s="813"/>
      <c r="HAI408" s="813"/>
      <c r="HAJ408" s="813"/>
      <c r="HAK408" s="813"/>
      <c r="HAL408" s="813"/>
      <c r="HAM408" s="813"/>
      <c r="HAN408" s="813"/>
      <c r="HAO408" s="813"/>
      <c r="HAP408" s="813"/>
      <c r="HAQ408" s="813"/>
      <c r="HAR408" s="813"/>
      <c r="HAS408" s="813"/>
      <c r="HAT408" s="813"/>
      <c r="HAU408" s="813"/>
      <c r="HAV408" s="813"/>
      <c r="HAW408" s="813"/>
      <c r="HAX408" s="813"/>
      <c r="HAY408" s="813"/>
      <c r="HAZ408" s="813"/>
      <c r="HBA408" s="813"/>
      <c r="HBB408" s="813"/>
      <c r="HBC408" s="813"/>
      <c r="HBD408" s="813"/>
      <c r="HBE408" s="813"/>
      <c r="HBF408" s="813"/>
      <c r="HBG408" s="813"/>
      <c r="HBH408" s="813"/>
      <c r="HBI408" s="813"/>
      <c r="HBJ408" s="813"/>
      <c r="HBK408" s="813"/>
      <c r="HBL408" s="813"/>
      <c r="HBM408" s="813"/>
      <c r="HBN408" s="813"/>
      <c r="HBO408" s="813"/>
      <c r="HBP408" s="813"/>
      <c r="HBQ408" s="813"/>
      <c r="HBR408" s="813"/>
      <c r="HBS408" s="813"/>
      <c r="HBT408" s="813"/>
      <c r="HBU408" s="813"/>
      <c r="HBV408" s="813"/>
      <c r="HBW408" s="813"/>
      <c r="HBX408" s="813"/>
      <c r="HBY408" s="813"/>
      <c r="HBZ408" s="813"/>
      <c r="HCA408" s="813"/>
      <c r="HCB408" s="813"/>
      <c r="HCC408" s="813"/>
      <c r="HCD408" s="813"/>
      <c r="HCE408" s="813"/>
      <c r="HCF408" s="813"/>
      <c r="HCG408" s="813"/>
      <c r="HCH408" s="813"/>
      <c r="HCI408" s="813"/>
      <c r="HCJ408" s="813"/>
      <c r="HCK408" s="813"/>
      <c r="HCL408" s="813"/>
      <c r="HCM408" s="813"/>
      <c r="HCN408" s="813"/>
      <c r="HCO408" s="813"/>
      <c r="HCP408" s="813"/>
      <c r="HCQ408" s="813"/>
      <c r="HCR408" s="813"/>
      <c r="HCS408" s="813"/>
      <c r="HCT408" s="813"/>
      <c r="HCU408" s="813"/>
      <c r="HCV408" s="813"/>
      <c r="HCW408" s="813"/>
      <c r="HCX408" s="813"/>
      <c r="HCY408" s="813"/>
      <c r="HCZ408" s="813"/>
      <c r="HDA408" s="813"/>
      <c r="HDB408" s="813"/>
      <c r="HDC408" s="813"/>
      <c r="HDD408" s="813"/>
      <c r="HDE408" s="813"/>
      <c r="HDF408" s="813"/>
      <c r="HDG408" s="813"/>
      <c r="HDH408" s="813"/>
      <c r="HDI408" s="813"/>
      <c r="HDJ408" s="813"/>
      <c r="HDK408" s="813"/>
      <c r="HDL408" s="813"/>
      <c r="HDM408" s="813"/>
      <c r="HDN408" s="813"/>
      <c r="HDO408" s="813"/>
      <c r="HDP408" s="813"/>
      <c r="HDQ408" s="813"/>
      <c r="HDR408" s="813"/>
      <c r="HDS408" s="813"/>
      <c r="HDT408" s="813"/>
      <c r="HDU408" s="813"/>
      <c r="HDV408" s="813"/>
      <c r="HDW408" s="813"/>
      <c r="HDX408" s="813"/>
      <c r="HDY408" s="813"/>
      <c r="HDZ408" s="813"/>
      <c r="HEA408" s="813"/>
      <c r="HEB408" s="813"/>
      <c r="HEC408" s="813"/>
      <c r="HED408" s="813"/>
      <c r="HEE408" s="813"/>
      <c r="HEF408" s="813"/>
      <c r="HEG408" s="813"/>
      <c r="HEH408" s="813"/>
      <c r="HEI408" s="813"/>
      <c r="HEJ408" s="813"/>
      <c r="HEK408" s="813"/>
      <c r="HEL408" s="813"/>
      <c r="HEM408" s="813"/>
      <c r="HEN408" s="813"/>
      <c r="HEO408" s="813"/>
      <c r="HEP408" s="813"/>
      <c r="HEQ408" s="813"/>
      <c r="HER408" s="813"/>
      <c r="HES408" s="813"/>
      <c r="HET408" s="813"/>
      <c r="HEU408" s="813"/>
      <c r="HEV408" s="813"/>
      <c r="HEW408" s="813"/>
      <c r="HEX408" s="813"/>
      <c r="HEY408" s="813"/>
      <c r="HEZ408" s="813"/>
      <c r="HFA408" s="813"/>
      <c r="HFB408" s="813"/>
      <c r="HFC408" s="813"/>
      <c r="HFD408" s="813"/>
      <c r="HFE408" s="813"/>
      <c r="HFF408" s="813"/>
      <c r="HFG408" s="813"/>
      <c r="HFH408" s="813"/>
      <c r="HFI408" s="813"/>
      <c r="HFJ408" s="813"/>
      <c r="HFK408" s="813"/>
      <c r="HFL408" s="813"/>
      <c r="HFM408" s="813"/>
      <c r="HFN408" s="813"/>
      <c r="HFO408" s="813"/>
      <c r="HFP408" s="813"/>
      <c r="HFQ408" s="813"/>
      <c r="HFR408" s="813"/>
      <c r="HFS408" s="813"/>
      <c r="HFT408" s="813"/>
      <c r="HFU408" s="813"/>
      <c r="HFV408" s="813"/>
      <c r="HFW408" s="813"/>
      <c r="HFX408" s="813"/>
      <c r="HFY408" s="813"/>
      <c r="HFZ408" s="813"/>
      <c r="HGA408" s="813"/>
      <c r="HGB408" s="813"/>
      <c r="HGC408" s="813"/>
      <c r="HGD408" s="813"/>
      <c r="HGE408" s="813"/>
      <c r="HGF408" s="813"/>
      <c r="HGG408" s="813"/>
      <c r="HGH408" s="813"/>
      <c r="HGI408" s="813"/>
      <c r="HGJ408" s="813"/>
      <c r="HGK408" s="813"/>
      <c r="HGL408" s="813"/>
      <c r="HGM408" s="813"/>
      <c r="HGN408" s="813"/>
      <c r="HGO408" s="813"/>
      <c r="HGP408" s="813"/>
      <c r="HGQ408" s="813"/>
      <c r="HGR408" s="813"/>
      <c r="HGS408" s="813"/>
      <c r="HGT408" s="813"/>
      <c r="HGU408" s="813"/>
      <c r="HGV408" s="813"/>
      <c r="HGW408" s="813"/>
      <c r="HGX408" s="813"/>
      <c r="HGY408" s="813"/>
      <c r="HGZ408" s="813"/>
      <c r="HHA408" s="813"/>
      <c r="HHB408" s="813"/>
      <c r="HHC408" s="813"/>
      <c r="HHD408" s="813"/>
      <c r="HHE408" s="813"/>
      <c r="HHF408" s="813"/>
      <c r="HHG408" s="813"/>
      <c r="HHH408" s="813"/>
      <c r="HHI408" s="813"/>
      <c r="HHJ408" s="813"/>
      <c r="HHK408" s="813"/>
      <c r="HHL408" s="813"/>
      <c r="HHM408" s="813"/>
      <c r="HHN408" s="813"/>
      <c r="HHO408" s="813"/>
      <c r="HHP408" s="813"/>
      <c r="HHQ408" s="813"/>
      <c r="HHR408" s="813"/>
      <c r="HHS408" s="813"/>
      <c r="HHT408" s="813"/>
      <c r="HHU408" s="813"/>
      <c r="HHV408" s="813"/>
      <c r="HHW408" s="813"/>
      <c r="HHX408" s="813"/>
      <c r="HHY408" s="813"/>
      <c r="HHZ408" s="813"/>
      <c r="HIA408" s="813"/>
      <c r="HIB408" s="813"/>
      <c r="HIC408" s="813"/>
      <c r="HID408" s="813"/>
      <c r="HIE408" s="813"/>
      <c r="HIF408" s="813"/>
      <c r="HIG408" s="813"/>
      <c r="HIH408" s="813"/>
      <c r="HII408" s="813"/>
      <c r="HIJ408" s="813"/>
      <c r="HIK408" s="813"/>
      <c r="HIL408" s="813"/>
      <c r="HIM408" s="813"/>
      <c r="HIN408" s="813"/>
      <c r="HIO408" s="813"/>
      <c r="HIP408" s="813"/>
      <c r="HIQ408" s="813"/>
      <c r="HIR408" s="813"/>
      <c r="HIS408" s="813"/>
      <c r="HIT408" s="813"/>
      <c r="HIU408" s="813"/>
      <c r="HIV408" s="813"/>
      <c r="HIW408" s="813"/>
      <c r="HIX408" s="813"/>
      <c r="HIY408" s="813"/>
      <c r="HIZ408" s="813"/>
      <c r="HJA408" s="813"/>
      <c r="HJB408" s="813"/>
      <c r="HJC408" s="813"/>
      <c r="HJD408" s="813"/>
      <c r="HJE408" s="813"/>
      <c r="HJF408" s="813"/>
      <c r="HJG408" s="813"/>
      <c r="HJH408" s="813"/>
      <c r="HJI408" s="813"/>
      <c r="HJJ408" s="813"/>
      <c r="HJK408" s="813"/>
      <c r="HJL408" s="813"/>
      <c r="HJM408" s="813"/>
      <c r="HJN408" s="813"/>
      <c r="HJO408" s="813"/>
      <c r="HJP408" s="813"/>
      <c r="HJQ408" s="813"/>
      <c r="HJR408" s="813"/>
      <c r="HJS408" s="813"/>
      <c r="HJT408" s="813"/>
      <c r="HJU408" s="813"/>
      <c r="HJV408" s="813"/>
      <c r="HJW408" s="813"/>
      <c r="HJX408" s="813"/>
      <c r="HJY408" s="813"/>
      <c r="HJZ408" s="813"/>
      <c r="HKA408" s="813"/>
      <c r="HKB408" s="813"/>
      <c r="HKC408" s="813"/>
      <c r="HKD408" s="813"/>
      <c r="HKE408" s="813"/>
      <c r="HKF408" s="813"/>
      <c r="HKG408" s="813"/>
      <c r="HKH408" s="813"/>
      <c r="HKI408" s="813"/>
      <c r="HKJ408" s="813"/>
      <c r="HKK408" s="813"/>
      <c r="HKL408" s="813"/>
      <c r="HKM408" s="813"/>
      <c r="HKN408" s="813"/>
      <c r="HKO408" s="813"/>
      <c r="HKP408" s="813"/>
      <c r="HKQ408" s="813"/>
      <c r="HKR408" s="813"/>
      <c r="HKS408" s="813"/>
      <c r="HKT408" s="813"/>
      <c r="HKU408" s="813"/>
      <c r="HKV408" s="813"/>
      <c r="HKW408" s="813"/>
      <c r="HKX408" s="813"/>
      <c r="HKY408" s="813"/>
      <c r="HKZ408" s="813"/>
      <c r="HLA408" s="813"/>
      <c r="HLB408" s="813"/>
      <c r="HLC408" s="813"/>
      <c r="HLD408" s="813"/>
      <c r="HLE408" s="813"/>
      <c r="HLF408" s="813"/>
      <c r="HLG408" s="813"/>
      <c r="HLH408" s="813"/>
      <c r="HLI408" s="813"/>
      <c r="HLJ408" s="813"/>
      <c r="HLK408" s="813"/>
      <c r="HLL408" s="813"/>
      <c r="HLM408" s="813"/>
      <c r="HLN408" s="813"/>
      <c r="HLO408" s="813"/>
      <c r="HLP408" s="813"/>
      <c r="HLQ408" s="813"/>
      <c r="HLR408" s="813"/>
      <c r="HLS408" s="813"/>
      <c r="HLT408" s="813"/>
      <c r="HLU408" s="813"/>
      <c r="HLV408" s="813"/>
      <c r="HLW408" s="813"/>
      <c r="HLX408" s="813"/>
      <c r="HLY408" s="813"/>
      <c r="HLZ408" s="813"/>
      <c r="HMA408" s="813"/>
      <c r="HMB408" s="813"/>
      <c r="HMC408" s="813"/>
      <c r="HMD408" s="813"/>
      <c r="HME408" s="813"/>
      <c r="HMF408" s="813"/>
      <c r="HMG408" s="813"/>
      <c r="HMH408" s="813"/>
      <c r="HMI408" s="813"/>
      <c r="HMJ408" s="813"/>
      <c r="HMK408" s="813"/>
      <c r="HML408" s="813"/>
      <c r="HMM408" s="813"/>
      <c r="HMN408" s="813"/>
      <c r="HMO408" s="813"/>
      <c r="HMP408" s="813"/>
      <c r="HMQ408" s="813"/>
      <c r="HMR408" s="813"/>
      <c r="HMS408" s="813"/>
      <c r="HMT408" s="813"/>
      <c r="HMU408" s="813"/>
      <c r="HMV408" s="813"/>
      <c r="HMW408" s="813"/>
      <c r="HMX408" s="813"/>
      <c r="HMY408" s="813"/>
      <c r="HMZ408" s="813"/>
      <c r="HNA408" s="813"/>
      <c r="HNB408" s="813"/>
      <c r="HNC408" s="813"/>
      <c r="HND408" s="813"/>
      <c r="HNE408" s="813"/>
      <c r="HNF408" s="813"/>
      <c r="HNG408" s="813"/>
      <c r="HNH408" s="813"/>
      <c r="HNI408" s="813"/>
      <c r="HNJ408" s="813"/>
      <c r="HNK408" s="813"/>
      <c r="HNL408" s="813"/>
      <c r="HNM408" s="813"/>
      <c r="HNN408" s="813"/>
      <c r="HNO408" s="813"/>
      <c r="HNP408" s="813"/>
      <c r="HNQ408" s="813"/>
      <c r="HNR408" s="813"/>
      <c r="HNS408" s="813"/>
      <c r="HNT408" s="813"/>
      <c r="HNU408" s="813"/>
      <c r="HNV408" s="813"/>
      <c r="HNW408" s="813"/>
      <c r="HNX408" s="813"/>
      <c r="HNY408" s="813"/>
      <c r="HNZ408" s="813"/>
      <c r="HOA408" s="813"/>
      <c r="HOB408" s="813"/>
      <c r="HOC408" s="813"/>
      <c r="HOD408" s="813"/>
      <c r="HOE408" s="813"/>
      <c r="HOF408" s="813"/>
      <c r="HOG408" s="813"/>
      <c r="HOH408" s="813"/>
      <c r="HOI408" s="813"/>
      <c r="HOJ408" s="813"/>
      <c r="HOK408" s="813"/>
      <c r="HOL408" s="813"/>
      <c r="HOM408" s="813"/>
      <c r="HON408" s="813"/>
      <c r="HOO408" s="813"/>
      <c r="HOP408" s="813"/>
      <c r="HOQ408" s="813"/>
      <c r="HOR408" s="813"/>
      <c r="HOS408" s="813"/>
      <c r="HOT408" s="813"/>
      <c r="HOU408" s="813"/>
      <c r="HOV408" s="813"/>
      <c r="HOW408" s="813"/>
      <c r="HOX408" s="813"/>
      <c r="HOY408" s="813"/>
      <c r="HOZ408" s="813"/>
      <c r="HPA408" s="813"/>
      <c r="HPB408" s="813"/>
      <c r="HPC408" s="813"/>
      <c r="HPD408" s="813"/>
      <c r="HPE408" s="813"/>
      <c r="HPF408" s="813"/>
      <c r="HPG408" s="813"/>
      <c r="HPH408" s="813"/>
      <c r="HPI408" s="813"/>
      <c r="HPJ408" s="813"/>
      <c r="HPK408" s="813"/>
      <c r="HPL408" s="813"/>
      <c r="HPM408" s="813"/>
      <c r="HPN408" s="813"/>
      <c r="HPO408" s="813"/>
      <c r="HPP408" s="813"/>
      <c r="HPQ408" s="813"/>
      <c r="HPR408" s="813"/>
      <c r="HPS408" s="813"/>
      <c r="HPT408" s="813"/>
      <c r="HPU408" s="813"/>
      <c r="HPV408" s="813"/>
      <c r="HPW408" s="813"/>
      <c r="HPX408" s="813"/>
      <c r="HPY408" s="813"/>
      <c r="HPZ408" s="813"/>
      <c r="HQA408" s="813"/>
      <c r="HQB408" s="813"/>
      <c r="HQC408" s="813"/>
      <c r="HQD408" s="813"/>
      <c r="HQE408" s="813"/>
      <c r="HQF408" s="813"/>
      <c r="HQG408" s="813"/>
      <c r="HQH408" s="813"/>
      <c r="HQI408" s="813"/>
      <c r="HQJ408" s="813"/>
      <c r="HQK408" s="813"/>
      <c r="HQL408" s="813"/>
      <c r="HQM408" s="813"/>
      <c r="HQN408" s="813"/>
      <c r="HQO408" s="813"/>
      <c r="HQP408" s="813"/>
      <c r="HQQ408" s="813"/>
      <c r="HQR408" s="813"/>
      <c r="HQS408" s="813"/>
      <c r="HQT408" s="813"/>
      <c r="HQU408" s="813"/>
      <c r="HQV408" s="813"/>
      <c r="HQW408" s="813"/>
      <c r="HQX408" s="813"/>
      <c r="HQY408" s="813"/>
      <c r="HQZ408" s="813"/>
      <c r="HRA408" s="813"/>
      <c r="HRB408" s="813"/>
      <c r="HRC408" s="813"/>
      <c r="HRD408" s="813"/>
      <c r="HRE408" s="813"/>
      <c r="HRF408" s="813"/>
      <c r="HRG408" s="813"/>
      <c r="HRH408" s="813"/>
      <c r="HRI408" s="813"/>
      <c r="HRJ408" s="813"/>
      <c r="HRK408" s="813"/>
      <c r="HRL408" s="813"/>
      <c r="HRM408" s="813"/>
      <c r="HRN408" s="813"/>
      <c r="HRO408" s="813"/>
      <c r="HRP408" s="813"/>
      <c r="HRQ408" s="813"/>
      <c r="HRR408" s="813"/>
      <c r="HRS408" s="813"/>
      <c r="HRT408" s="813"/>
      <c r="HRU408" s="813"/>
      <c r="HRV408" s="813"/>
      <c r="HRW408" s="813"/>
      <c r="HRX408" s="813"/>
      <c r="HRY408" s="813"/>
      <c r="HRZ408" s="813"/>
      <c r="HSA408" s="813"/>
      <c r="HSB408" s="813"/>
      <c r="HSC408" s="813"/>
      <c r="HSD408" s="813"/>
      <c r="HSE408" s="813"/>
      <c r="HSF408" s="813"/>
      <c r="HSG408" s="813"/>
      <c r="HSH408" s="813"/>
      <c r="HSI408" s="813"/>
      <c r="HSJ408" s="813"/>
      <c r="HSK408" s="813"/>
      <c r="HSL408" s="813"/>
      <c r="HSM408" s="813"/>
      <c r="HSN408" s="813"/>
      <c r="HSO408" s="813"/>
      <c r="HSP408" s="813"/>
      <c r="HSQ408" s="813"/>
      <c r="HSR408" s="813"/>
      <c r="HSS408" s="813"/>
      <c r="HST408" s="813"/>
      <c r="HSU408" s="813"/>
      <c r="HSV408" s="813"/>
      <c r="HSW408" s="813"/>
      <c r="HSX408" s="813"/>
      <c r="HSY408" s="813"/>
      <c r="HSZ408" s="813"/>
      <c r="HTA408" s="813"/>
      <c r="HTB408" s="813"/>
      <c r="HTC408" s="813"/>
      <c r="HTD408" s="813"/>
      <c r="HTE408" s="813"/>
      <c r="HTF408" s="813"/>
      <c r="HTG408" s="813"/>
      <c r="HTH408" s="813"/>
      <c r="HTI408" s="813"/>
      <c r="HTJ408" s="813"/>
      <c r="HTK408" s="813"/>
      <c r="HTL408" s="813"/>
      <c r="HTM408" s="813"/>
      <c r="HTN408" s="813"/>
      <c r="HTO408" s="813"/>
      <c r="HTP408" s="813"/>
      <c r="HTQ408" s="813"/>
      <c r="HTR408" s="813"/>
      <c r="HTS408" s="813"/>
      <c r="HTT408" s="813"/>
      <c r="HTU408" s="813"/>
      <c r="HTV408" s="813"/>
      <c r="HTW408" s="813"/>
      <c r="HTX408" s="813"/>
      <c r="HTY408" s="813"/>
      <c r="HTZ408" s="813"/>
      <c r="HUA408" s="813"/>
      <c r="HUB408" s="813"/>
      <c r="HUC408" s="813"/>
      <c r="HUD408" s="813"/>
      <c r="HUE408" s="813"/>
      <c r="HUF408" s="813"/>
      <c r="HUG408" s="813"/>
      <c r="HUH408" s="813"/>
      <c r="HUI408" s="813"/>
      <c r="HUJ408" s="813"/>
      <c r="HUK408" s="813"/>
      <c r="HUL408" s="813"/>
      <c r="HUM408" s="813"/>
      <c r="HUN408" s="813"/>
      <c r="HUO408" s="813"/>
      <c r="HUP408" s="813"/>
      <c r="HUQ408" s="813"/>
      <c r="HUR408" s="813"/>
      <c r="HUS408" s="813"/>
      <c r="HUT408" s="813"/>
      <c r="HUU408" s="813"/>
      <c r="HUV408" s="813"/>
      <c r="HUW408" s="813"/>
      <c r="HUX408" s="813"/>
      <c r="HUY408" s="813"/>
      <c r="HUZ408" s="813"/>
      <c r="HVA408" s="813"/>
      <c r="HVB408" s="813"/>
      <c r="HVC408" s="813"/>
      <c r="HVD408" s="813"/>
      <c r="HVE408" s="813"/>
      <c r="HVF408" s="813"/>
      <c r="HVG408" s="813"/>
      <c r="HVH408" s="813"/>
      <c r="HVI408" s="813"/>
      <c r="HVJ408" s="813"/>
      <c r="HVK408" s="813"/>
      <c r="HVL408" s="813"/>
      <c r="HVM408" s="813"/>
      <c r="HVN408" s="813"/>
      <c r="HVO408" s="813"/>
      <c r="HVP408" s="813"/>
      <c r="HVQ408" s="813"/>
      <c r="HVR408" s="813"/>
      <c r="HVS408" s="813"/>
      <c r="HVT408" s="813"/>
      <c r="HVU408" s="813"/>
      <c r="HVV408" s="813"/>
      <c r="HVW408" s="813"/>
      <c r="HVX408" s="813"/>
      <c r="HVY408" s="813"/>
      <c r="HVZ408" s="813"/>
      <c r="HWA408" s="813"/>
      <c r="HWB408" s="813"/>
      <c r="HWC408" s="813"/>
      <c r="HWD408" s="813"/>
      <c r="HWE408" s="813"/>
      <c r="HWF408" s="813"/>
      <c r="HWG408" s="813"/>
      <c r="HWH408" s="813"/>
      <c r="HWI408" s="813"/>
      <c r="HWJ408" s="813"/>
      <c r="HWK408" s="813"/>
      <c r="HWL408" s="813"/>
      <c r="HWM408" s="813"/>
      <c r="HWN408" s="813"/>
      <c r="HWO408" s="813"/>
      <c r="HWP408" s="813"/>
      <c r="HWQ408" s="813"/>
      <c r="HWR408" s="813"/>
      <c r="HWS408" s="813"/>
      <c r="HWT408" s="813"/>
      <c r="HWU408" s="813"/>
      <c r="HWV408" s="813"/>
      <c r="HWW408" s="813"/>
      <c r="HWX408" s="813"/>
      <c r="HWY408" s="813"/>
      <c r="HWZ408" s="813"/>
      <c r="HXA408" s="813"/>
      <c r="HXB408" s="813"/>
      <c r="HXC408" s="813"/>
      <c r="HXD408" s="813"/>
      <c r="HXE408" s="813"/>
      <c r="HXF408" s="813"/>
      <c r="HXG408" s="813"/>
      <c r="HXH408" s="813"/>
      <c r="HXI408" s="813"/>
      <c r="HXJ408" s="813"/>
      <c r="HXK408" s="813"/>
      <c r="HXL408" s="813"/>
      <c r="HXM408" s="813"/>
      <c r="HXN408" s="813"/>
      <c r="HXO408" s="813"/>
      <c r="HXP408" s="813"/>
      <c r="HXQ408" s="813"/>
      <c r="HXR408" s="813"/>
      <c r="HXS408" s="813"/>
      <c r="HXT408" s="813"/>
      <c r="HXU408" s="813"/>
      <c r="HXV408" s="813"/>
      <c r="HXW408" s="813"/>
      <c r="HXX408" s="813"/>
      <c r="HXY408" s="813"/>
      <c r="HXZ408" s="813"/>
      <c r="HYA408" s="813"/>
      <c r="HYB408" s="813"/>
      <c r="HYC408" s="813"/>
      <c r="HYD408" s="813"/>
      <c r="HYE408" s="813"/>
      <c r="HYF408" s="813"/>
      <c r="HYG408" s="813"/>
      <c r="HYH408" s="813"/>
      <c r="HYI408" s="813"/>
      <c r="HYJ408" s="813"/>
      <c r="HYK408" s="813"/>
      <c r="HYL408" s="813"/>
      <c r="HYM408" s="813"/>
      <c r="HYN408" s="813"/>
      <c r="HYO408" s="813"/>
      <c r="HYP408" s="813"/>
      <c r="HYQ408" s="813"/>
      <c r="HYR408" s="813"/>
      <c r="HYS408" s="813"/>
      <c r="HYT408" s="813"/>
      <c r="HYU408" s="813"/>
      <c r="HYV408" s="813"/>
      <c r="HYW408" s="813"/>
      <c r="HYX408" s="813"/>
      <c r="HYY408" s="813"/>
      <c r="HYZ408" s="813"/>
      <c r="HZA408" s="813"/>
      <c r="HZB408" s="813"/>
      <c r="HZC408" s="813"/>
      <c r="HZD408" s="813"/>
      <c r="HZE408" s="813"/>
      <c r="HZF408" s="813"/>
      <c r="HZG408" s="813"/>
      <c r="HZH408" s="813"/>
      <c r="HZI408" s="813"/>
      <c r="HZJ408" s="813"/>
      <c r="HZK408" s="813"/>
      <c r="HZL408" s="813"/>
      <c r="HZM408" s="813"/>
      <c r="HZN408" s="813"/>
      <c r="HZO408" s="813"/>
      <c r="HZP408" s="813"/>
      <c r="HZQ408" s="813"/>
      <c r="HZR408" s="813"/>
      <c r="HZS408" s="813"/>
      <c r="HZT408" s="813"/>
      <c r="HZU408" s="813"/>
      <c r="HZV408" s="813"/>
      <c r="HZW408" s="813"/>
      <c r="HZX408" s="813"/>
      <c r="HZY408" s="813"/>
      <c r="HZZ408" s="813"/>
      <c r="IAA408" s="813"/>
      <c r="IAB408" s="813"/>
      <c r="IAC408" s="813"/>
      <c r="IAD408" s="813"/>
      <c r="IAE408" s="813"/>
      <c r="IAF408" s="813"/>
      <c r="IAG408" s="813"/>
      <c r="IAH408" s="813"/>
      <c r="IAI408" s="813"/>
      <c r="IAJ408" s="813"/>
      <c r="IAK408" s="813"/>
      <c r="IAL408" s="813"/>
      <c r="IAM408" s="813"/>
      <c r="IAN408" s="813"/>
      <c r="IAO408" s="813"/>
      <c r="IAP408" s="813"/>
      <c r="IAQ408" s="813"/>
      <c r="IAR408" s="813"/>
      <c r="IAS408" s="813"/>
      <c r="IAT408" s="813"/>
      <c r="IAU408" s="813"/>
      <c r="IAV408" s="813"/>
      <c r="IAW408" s="813"/>
      <c r="IAX408" s="813"/>
      <c r="IAY408" s="813"/>
      <c r="IAZ408" s="813"/>
      <c r="IBA408" s="813"/>
      <c r="IBB408" s="813"/>
      <c r="IBC408" s="813"/>
      <c r="IBD408" s="813"/>
      <c r="IBE408" s="813"/>
      <c r="IBF408" s="813"/>
      <c r="IBG408" s="813"/>
      <c r="IBH408" s="813"/>
      <c r="IBI408" s="813"/>
      <c r="IBJ408" s="813"/>
      <c r="IBK408" s="813"/>
      <c r="IBL408" s="813"/>
      <c r="IBM408" s="813"/>
      <c r="IBN408" s="813"/>
      <c r="IBO408" s="813"/>
      <c r="IBP408" s="813"/>
      <c r="IBQ408" s="813"/>
      <c r="IBR408" s="813"/>
      <c r="IBS408" s="813"/>
      <c r="IBT408" s="813"/>
      <c r="IBU408" s="813"/>
      <c r="IBV408" s="813"/>
      <c r="IBW408" s="813"/>
      <c r="IBX408" s="813"/>
      <c r="IBY408" s="813"/>
      <c r="IBZ408" s="813"/>
      <c r="ICA408" s="813"/>
      <c r="ICB408" s="813"/>
      <c r="ICC408" s="813"/>
      <c r="ICD408" s="813"/>
      <c r="ICE408" s="813"/>
      <c r="ICF408" s="813"/>
      <c r="ICG408" s="813"/>
      <c r="ICH408" s="813"/>
      <c r="ICI408" s="813"/>
      <c r="ICJ408" s="813"/>
      <c r="ICK408" s="813"/>
      <c r="ICL408" s="813"/>
      <c r="ICM408" s="813"/>
      <c r="ICN408" s="813"/>
      <c r="ICO408" s="813"/>
      <c r="ICP408" s="813"/>
      <c r="ICQ408" s="813"/>
      <c r="ICR408" s="813"/>
      <c r="ICS408" s="813"/>
      <c r="ICT408" s="813"/>
      <c r="ICU408" s="813"/>
      <c r="ICV408" s="813"/>
      <c r="ICW408" s="813"/>
      <c r="ICX408" s="813"/>
      <c r="ICY408" s="813"/>
      <c r="ICZ408" s="813"/>
      <c r="IDA408" s="813"/>
      <c r="IDB408" s="813"/>
      <c r="IDC408" s="813"/>
      <c r="IDD408" s="813"/>
      <c r="IDE408" s="813"/>
      <c r="IDF408" s="813"/>
      <c r="IDG408" s="813"/>
      <c r="IDH408" s="813"/>
      <c r="IDI408" s="813"/>
      <c r="IDJ408" s="813"/>
      <c r="IDK408" s="813"/>
      <c r="IDL408" s="813"/>
      <c r="IDM408" s="813"/>
      <c r="IDN408" s="813"/>
      <c r="IDO408" s="813"/>
      <c r="IDP408" s="813"/>
      <c r="IDQ408" s="813"/>
      <c r="IDR408" s="813"/>
      <c r="IDS408" s="813"/>
      <c r="IDT408" s="813"/>
      <c r="IDU408" s="813"/>
      <c r="IDV408" s="813"/>
      <c r="IDW408" s="813"/>
      <c r="IDX408" s="813"/>
      <c r="IDY408" s="813"/>
      <c r="IDZ408" s="813"/>
      <c r="IEA408" s="813"/>
      <c r="IEB408" s="813"/>
      <c r="IEC408" s="813"/>
      <c r="IED408" s="813"/>
      <c r="IEE408" s="813"/>
      <c r="IEF408" s="813"/>
      <c r="IEG408" s="813"/>
      <c r="IEH408" s="813"/>
      <c r="IEI408" s="813"/>
      <c r="IEJ408" s="813"/>
      <c r="IEK408" s="813"/>
      <c r="IEL408" s="813"/>
      <c r="IEM408" s="813"/>
      <c r="IEN408" s="813"/>
      <c r="IEO408" s="813"/>
      <c r="IEP408" s="813"/>
      <c r="IEQ408" s="813"/>
      <c r="IER408" s="813"/>
      <c r="IES408" s="813"/>
      <c r="IET408" s="813"/>
      <c r="IEU408" s="813"/>
      <c r="IEV408" s="813"/>
      <c r="IEW408" s="813"/>
      <c r="IEX408" s="813"/>
      <c r="IEY408" s="813"/>
      <c r="IEZ408" s="813"/>
      <c r="IFA408" s="813"/>
      <c r="IFB408" s="813"/>
      <c r="IFC408" s="813"/>
      <c r="IFD408" s="813"/>
      <c r="IFE408" s="813"/>
      <c r="IFF408" s="813"/>
      <c r="IFG408" s="813"/>
      <c r="IFH408" s="813"/>
      <c r="IFI408" s="813"/>
      <c r="IFJ408" s="813"/>
      <c r="IFK408" s="813"/>
      <c r="IFL408" s="813"/>
      <c r="IFM408" s="813"/>
      <c r="IFN408" s="813"/>
      <c r="IFO408" s="813"/>
      <c r="IFP408" s="813"/>
      <c r="IFQ408" s="813"/>
      <c r="IFR408" s="813"/>
      <c r="IFS408" s="813"/>
      <c r="IFT408" s="813"/>
      <c r="IFU408" s="813"/>
      <c r="IFV408" s="813"/>
      <c r="IFW408" s="813"/>
      <c r="IFX408" s="813"/>
      <c r="IFY408" s="813"/>
      <c r="IFZ408" s="813"/>
      <c r="IGA408" s="813"/>
      <c r="IGB408" s="813"/>
      <c r="IGC408" s="813"/>
      <c r="IGD408" s="813"/>
      <c r="IGE408" s="813"/>
      <c r="IGF408" s="813"/>
      <c r="IGG408" s="813"/>
      <c r="IGH408" s="813"/>
      <c r="IGI408" s="813"/>
      <c r="IGJ408" s="813"/>
      <c r="IGK408" s="813"/>
      <c r="IGL408" s="813"/>
      <c r="IGM408" s="813"/>
      <c r="IGN408" s="813"/>
      <c r="IGO408" s="813"/>
      <c r="IGP408" s="813"/>
      <c r="IGQ408" s="813"/>
      <c r="IGR408" s="813"/>
      <c r="IGS408" s="813"/>
      <c r="IGT408" s="813"/>
      <c r="IGU408" s="813"/>
      <c r="IGV408" s="813"/>
      <c r="IGW408" s="813"/>
      <c r="IGX408" s="813"/>
      <c r="IGY408" s="813"/>
      <c r="IGZ408" s="813"/>
      <c r="IHA408" s="813"/>
      <c r="IHB408" s="813"/>
      <c r="IHC408" s="813"/>
      <c r="IHD408" s="813"/>
      <c r="IHE408" s="813"/>
      <c r="IHF408" s="813"/>
      <c r="IHG408" s="813"/>
      <c r="IHH408" s="813"/>
      <c r="IHI408" s="813"/>
      <c r="IHJ408" s="813"/>
      <c r="IHK408" s="813"/>
      <c r="IHL408" s="813"/>
      <c r="IHM408" s="813"/>
      <c r="IHN408" s="813"/>
      <c r="IHO408" s="813"/>
      <c r="IHP408" s="813"/>
      <c r="IHQ408" s="813"/>
      <c r="IHR408" s="813"/>
      <c r="IHS408" s="813"/>
      <c r="IHT408" s="813"/>
      <c r="IHU408" s="813"/>
      <c r="IHV408" s="813"/>
      <c r="IHW408" s="813"/>
      <c r="IHX408" s="813"/>
      <c r="IHY408" s="813"/>
      <c r="IHZ408" s="813"/>
      <c r="IIA408" s="813"/>
      <c r="IIB408" s="813"/>
      <c r="IIC408" s="813"/>
      <c r="IID408" s="813"/>
      <c r="IIE408" s="813"/>
      <c r="IIF408" s="813"/>
      <c r="IIG408" s="813"/>
      <c r="IIH408" s="813"/>
      <c r="III408" s="813"/>
      <c r="IIJ408" s="813"/>
      <c r="IIK408" s="813"/>
      <c r="IIL408" s="813"/>
      <c r="IIM408" s="813"/>
      <c r="IIN408" s="813"/>
      <c r="IIO408" s="813"/>
      <c r="IIP408" s="813"/>
      <c r="IIQ408" s="813"/>
      <c r="IIR408" s="813"/>
      <c r="IIS408" s="813"/>
      <c r="IIT408" s="813"/>
      <c r="IIU408" s="813"/>
      <c r="IIV408" s="813"/>
      <c r="IIW408" s="813"/>
      <c r="IIX408" s="813"/>
      <c r="IIY408" s="813"/>
      <c r="IIZ408" s="813"/>
      <c r="IJA408" s="813"/>
      <c r="IJB408" s="813"/>
      <c r="IJC408" s="813"/>
      <c r="IJD408" s="813"/>
      <c r="IJE408" s="813"/>
      <c r="IJF408" s="813"/>
      <c r="IJG408" s="813"/>
      <c r="IJH408" s="813"/>
      <c r="IJI408" s="813"/>
      <c r="IJJ408" s="813"/>
      <c r="IJK408" s="813"/>
      <c r="IJL408" s="813"/>
      <c r="IJM408" s="813"/>
      <c r="IJN408" s="813"/>
      <c r="IJO408" s="813"/>
      <c r="IJP408" s="813"/>
      <c r="IJQ408" s="813"/>
      <c r="IJR408" s="813"/>
      <c r="IJS408" s="813"/>
      <c r="IJT408" s="813"/>
      <c r="IJU408" s="813"/>
      <c r="IJV408" s="813"/>
      <c r="IJW408" s="813"/>
      <c r="IJX408" s="813"/>
      <c r="IJY408" s="813"/>
      <c r="IJZ408" s="813"/>
      <c r="IKA408" s="813"/>
      <c r="IKB408" s="813"/>
      <c r="IKC408" s="813"/>
      <c r="IKD408" s="813"/>
      <c r="IKE408" s="813"/>
      <c r="IKF408" s="813"/>
      <c r="IKG408" s="813"/>
      <c r="IKH408" s="813"/>
      <c r="IKI408" s="813"/>
      <c r="IKJ408" s="813"/>
      <c r="IKK408" s="813"/>
      <c r="IKL408" s="813"/>
      <c r="IKM408" s="813"/>
      <c r="IKN408" s="813"/>
      <c r="IKO408" s="813"/>
      <c r="IKP408" s="813"/>
      <c r="IKQ408" s="813"/>
      <c r="IKR408" s="813"/>
      <c r="IKS408" s="813"/>
      <c r="IKT408" s="813"/>
      <c r="IKU408" s="813"/>
      <c r="IKV408" s="813"/>
      <c r="IKW408" s="813"/>
      <c r="IKX408" s="813"/>
      <c r="IKY408" s="813"/>
      <c r="IKZ408" s="813"/>
      <c r="ILA408" s="813"/>
      <c r="ILB408" s="813"/>
      <c r="ILC408" s="813"/>
      <c r="ILD408" s="813"/>
      <c r="ILE408" s="813"/>
      <c r="ILF408" s="813"/>
      <c r="ILG408" s="813"/>
      <c r="ILH408" s="813"/>
      <c r="ILI408" s="813"/>
      <c r="ILJ408" s="813"/>
      <c r="ILK408" s="813"/>
      <c r="ILL408" s="813"/>
      <c r="ILM408" s="813"/>
      <c r="ILN408" s="813"/>
      <c r="ILO408" s="813"/>
      <c r="ILP408" s="813"/>
      <c r="ILQ408" s="813"/>
      <c r="ILR408" s="813"/>
      <c r="ILS408" s="813"/>
      <c r="ILT408" s="813"/>
      <c r="ILU408" s="813"/>
      <c r="ILV408" s="813"/>
      <c r="ILW408" s="813"/>
      <c r="ILX408" s="813"/>
      <c r="ILY408" s="813"/>
      <c r="ILZ408" s="813"/>
      <c r="IMA408" s="813"/>
      <c r="IMB408" s="813"/>
      <c r="IMC408" s="813"/>
      <c r="IMD408" s="813"/>
      <c r="IME408" s="813"/>
      <c r="IMF408" s="813"/>
      <c r="IMG408" s="813"/>
      <c r="IMH408" s="813"/>
      <c r="IMI408" s="813"/>
      <c r="IMJ408" s="813"/>
      <c r="IMK408" s="813"/>
      <c r="IML408" s="813"/>
      <c r="IMM408" s="813"/>
      <c r="IMN408" s="813"/>
      <c r="IMO408" s="813"/>
      <c r="IMP408" s="813"/>
      <c r="IMQ408" s="813"/>
      <c r="IMR408" s="813"/>
      <c r="IMS408" s="813"/>
      <c r="IMT408" s="813"/>
      <c r="IMU408" s="813"/>
      <c r="IMV408" s="813"/>
      <c r="IMW408" s="813"/>
      <c r="IMX408" s="813"/>
      <c r="IMY408" s="813"/>
      <c r="IMZ408" s="813"/>
      <c r="INA408" s="813"/>
      <c r="INB408" s="813"/>
      <c r="INC408" s="813"/>
      <c r="IND408" s="813"/>
      <c r="INE408" s="813"/>
      <c r="INF408" s="813"/>
      <c r="ING408" s="813"/>
      <c r="INH408" s="813"/>
      <c r="INI408" s="813"/>
      <c r="INJ408" s="813"/>
      <c r="INK408" s="813"/>
      <c r="INL408" s="813"/>
      <c r="INM408" s="813"/>
      <c r="INN408" s="813"/>
      <c r="INO408" s="813"/>
      <c r="INP408" s="813"/>
      <c r="INQ408" s="813"/>
      <c r="INR408" s="813"/>
      <c r="INS408" s="813"/>
      <c r="INT408" s="813"/>
      <c r="INU408" s="813"/>
      <c r="INV408" s="813"/>
      <c r="INW408" s="813"/>
      <c r="INX408" s="813"/>
      <c r="INY408" s="813"/>
      <c r="INZ408" s="813"/>
      <c r="IOA408" s="813"/>
      <c r="IOB408" s="813"/>
      <c r="IOC408" s="813"/>
      <c r="IOD408" s="813"/>
      <c r="IOE408" s="813"/>
      <c r="IOF408" s="813"/>
      <c r="IOG408" s="813"/>
      <c r="IOH408" s="813"/>
      <c r="IOI408" s="813"/>
      <c r="IOJ408" s="813"/>
      <c r="IOK408" s="813"/>
      <c r="IOL408" s="813"/>
      <c r="IOM408" s="813"/>
      <c r="ION408" s="813"/>
      <c r="IOO408" s="813"/>
      <c r="IOP408" s="813"/>
      <c r="IOQ408" s="813"/>
      <c r="IOR408" s="813"/>
      <c r="IOS408" s="813"/>
      <c r="IOT408" s="813"/>
      <c r="IOU408" s="813"/>
      <c r="IOV408" s="813"/>
      <c r="IOW408" s="813"/>
      <c r="IOX408" s="813"/>
      <c r="IOY408" s="813"/>
      <c r="IOZ408" s="813"/>
      <c r="IPA408" s="813"/>
      <c r="IPB408" s="813"/>
      <c r="IPC408" s="813"/>
      <c r="IPD408" s="813"/>
      <c r="IPE408" s="813"/>
      <c r="IPF408" s="813"/>
      <c r="IPG408" s="813"/>
      <c r="IPH408" s="813"/>
      <c r="IPI408" s="813"/>
      <c r="IPJ408" s="813"/>
      <c r="IPK408" s="813"/>
      <c r="IPL408" s="813"/>
      <c r="IPM408" s="813"/>
      <c r="IPN408" s="813"/>
      <c r="IPO408" s="813"/>
      <c r="IPP408" s="813"/>
      <c r="IPQ408" s="813"/>
      <c r="IPR408" s="813"/>
      <c r="IPS408" s="813"/>
      <c r="IPT408" s="813"/>
      <c r="IPU408" s="813"/>
      <c r="IPV408" s="813"/>
      <c r="IPW408" s="813"/>
      <c r="IPX408" s="813"/>
      <c r="IPY408" s="813"/>
      <c r="IPZ408" s="813"/>
      <c r="IQA408" s="813"/>
      <c r="IQB408" s="813"/>
      <c r="IQC408" s="813"/>
      <c r="IQD408" s="813"/>
      <c r="IQE408" s="813"/>
      <c r="IQF408" s="813"/>
      <c r="IQG408" s="813"/>
      <c r="IQH408" s="813"/>
      <c r="IQI408" s="813"/>
      <c r="IQJ408" s="813"/>
      <c r="IQK408" s="813"/>
      <c r="IQL408" s="813"/>
      <c r="IQM408" s="813"/>
      <c r="IQN408" s="813"/>
      <c r="IQO408" s="813"/>
      <c r="IQP408" s="813"/>
      <c r="IQQ408" s="813"/>
      <c r="IQR408" s="813"/>
      <c r="IQS408" s="813"/>
      <c r="IQT408" s="813"/>
      <c r="IQU408" s="813"/>
      <c r="IQV408" s="813"/>
      <c r="IQW408" s="813"/>
      <c r="IQX408" s="813"/>
      <c r="IQY408" s="813"/>
      <c r="IQZ408" s="813"/>
      <c r="IRA408" s="813"/>
      <c r="IRB408" s="813"/>
      <c r="IRC408" s="813"/>
      <c r="IRD408" s="813"/>
      <c r="IRE408" s="813"/>
      <c r="IRF408" s="813"/>
      <c r="IRG408" s="813"/>
      <c r="IRH408" s="813"/>
      <c r="IRI408" s="813"/>
      <c r="IRJ408" s="813"/>
      <c r="IRK408" s="813"/>
      <c r="IRL408" s="813"/>
      <c r="IRM408" s="813"/>
      <c r="IRN408" s="813"/>
      <c r="IRO408" s="813"/>
      <c r="IRP408" s="813"/>
      <c r="IRQ408" s="813"/>
      <c r="IRR408" s="813"/>
      <c r="IRS408" s="813"/>
      <c r="IRT408" s="813"/>
      <c r="IRU408" s="813"/>
      <c r="IRV408" s="813"/>
      <c r="IRW408" s="813"/>
      <c r="IRX408" s="813"/>
      <c r="IRY408" s="813"/>
      <c r="IRZ408" s="813"/>
      <c r="ISA408" s="813"/>
      <c r="ISB408" s="813"/>
      <c r="ISC408" s="813"/>
      <c r="ISD408" s="813"/>
      <c r="ISE408" s="813"/>
      <c r="ISF408" s="813"/>
      <c r="ISG408" s="813"/>
      <c r="ISH408" s="813"/>
      <c r="ISI408" s="813"/>
      <c r="ISJ408" s="813"/>
      <c r="ISK408" s="813"/>
      <c r="ISL408" s="813"/>
      <c r="ISM408" s="813"/>
      <c r="ISN408" s="813"/>
      <c r="ISO408" s="813"/>
      <c r="ISP408" s="813"/>
      <c r="ISQ408" s="813"/>
      <c r="ISR408" s="813"/>
      <c r="ISS408" s="813"/>
      <c r="IST408" s="813"/>
      <c r="ISU408" s="813"/>
      <c r="ISV408" s="813"/>
      <c r="ISW408" s="813"/>
      <c r="ISX408" s="813"/>
      <c r="ISY408" s="813"/>
      <c r="ISZ408" s="813"/>
      <c r="ITA408" s="813"/>
      <c r="ITB408" s="813"/>
      <c r="ITC408" s="813"/>
      <c r="ITD408" s="813"/>
      <c r="ITE408" s="813"/>
      <c r="ITF408" s="813"/>
      <c r="ITG408" s="813"/>
      <c r="ITH408" s="813"/>
      <c r="ITI408" s="813"/>
      <c r="ITJ408" s="813"/>
      <c r="ITK408" s="813"/>
      <c r="ITL408" s="813"/>
      <c r="ITM408" s="813"/>
      <c r="ITN408" s="813"/>
      <c r="ITO408" s="813"/>
      <c r="ITP408" s="813"/>
      <c r="ITQ408" s="813"/>
      <c r="ITR408" s="813"/>
      <c r="ITS408" s="813"/>
      <c r="ITT408" s="813"/>
      <c r="ITU408" s="813"/>
      <c r="ITV408" s="813"/>
      <c r="ITW408" s="813"/>
      <c r="ITX408" s="813"/>
      <c r="ITY408" s="813"/>
      <c r="ITZ408" s="813"/>
      <c r="IUA408" s="813"/>
      <c r="IUB408" s="813"/>
      <c r="IUC408" s="813"/>
      <c r="IUD408" s="813"/>
      <c r="IUE408" s="813"/>
      <c r="IUF408" s="813"/>
      <c r="IUG408" s="813"/>
      <c r="IUH408" s="813"/>
      <c r="IUI408" s="813"/>
      <c r="IUJ408" s="813"/>
      <c r="IUK408" s="813"/>
      <c r="IUL408" s="813"/>
      <c r="IUM408" s="813"/>
      <c r="IUN408" s="813"/>
      <c r="IUO408" s="813"/>
      <c r="IUP408" s="813"/>
      <c r="IUQ408" s="813"/>
      <c r="IUR408" s="813"/>
      <c r="IUS408" s="813"/>
      <c r="IUT408" s="813"/>
      <c r="IUU408" s="813"/>
      <c r="IUV408" s="813"/>
      <c r="IUW408" s="813"/>
      <c r="IUX408" s="813"/>
      <c r="IUY408" s="813"/>
      <c r="IUZ408" s="813"/>
      <c r="IVA408" s="813"/>
      <c r="IVB408" s="813"/>
      <c r="IVC408" s="813"/>
      <c r="IVD408" s="813"/>
      <c r="IVE408" s="813"/>
      <c r="IVF408" s="813"/>
      <c r="IVG408" s="813"/>
      <c r="IVH408" s="813"/>
      <c r="IVI408" s="813"/>
      <c r="IVJ408" s="813"/>
      <c r="IVK408" s="813"/>
      <c r="IVL408" s="813"/>
      <c r="IVM408" s="813"/>
      <c r="IVN408" s="813"/>
      <c r="IVO408" s="813"/>
      <c r="IVP408" s="813"/>
      <c r="IVQ408" s="813"/>
      <c r="IVR408" s="813"/>
      <c r="IVS408" s="813"/>
      <c r="IVT408" s="813"/>
      <c r="IVU408" s="813"/>
      <c r="IVV408" s="813"/>
      <c r="IVW408" s="813"/>
      <c r="IVX408" s="813"/>
      <c r="IVY408" s="813"/>
      <c r="IVZ408" s="813"/>
      <c r="IWA408" s="813"/>
      <c r="IWB408" s="813"/>
      <c r="IWC408" s="813"/>
      <c r="IWD408" s="813"/>
      <c r="IWE408" s="813"/>
      <c r="IWF408" s="813"/>
      <c r="IWG408" s="813"/>
      <c r="IWH408" s="813"/>
      <c r="IWI408" s="813"/>
      <c r="IWJ408" s="813"/>
      <c r="IWK408" s="813"/>
      <c r="IWL408" s="813"/>
      <c r="IWM408" s="813"/>
      <c r="IWN408" s="813"/>
      <c r="IWO408" s="813"/>
      <c r="IWP408" s="813"/>
      <c r="IWQ408" s="813"/>
      <c r="IWR408" s="813"/>
      <c r="IWS408" s="813"/>
      <c r="IWT408" s="813"/>
      <c r="IWU408" s="813"/>
      <c r="IWV408" s="813"/>
      <c r="IWW408" s="813"/>
      <c r="IWX408" s="813"/>
      <c r="IWY408" s="813"/>
      <c r="IWZ408" s="813"/>
      <c r="IXA408" s="813"/>
      <c r="IXB408" s="813"/>
      <c r="IXC408" s="813"/>
      <c r="IXD408" s="813"/>
      <c r="IXE408" s="813"/>
      <c r="IXF408" s="813"/>
      <c r="IXG408" s="813"/>
      <c r="IXH408" s="813"/>
      <c r="IXI408" s="813"/>
      <c r="IXJ408" s="813"/>
      <c r="IXK408" s="813"/>
      <c r="IXL408" s="813"/>
      <c r="IXM408" s="813"/>
      <c r="IXN408" s="813"/>
      <c r="IXO408" s="813"/>
      <c r="IXP408" s="813"/>
      <c r="IXQ408" s="813"/>
      <c r="IXR408" s="813"/>
      <c r="IXS408" s="813"/>
      <c r="IXT408" s="813"/>
      <c r="IXU408" s="813"/>
      <c r="IXV408" s="813"/>
      <c r="IXW408" s="813"/>
      <c r="IXX408" s="813"/>
      <c r="IXY408" s="813"/>
      <c r="IXZ408" s="813"/>
      <c r="IYA408" s="813"/>
      <c r="IYB408" s="813"/>
      <c r="IYC408" s="813"/>
      <c r="IYD408" s="813"/>
      <c r="IYE408" s="813"/>
      <c r="IYF408" s="813"/>
      <c r="IYG408" s="813"/>
      <c r="IYH408" s="813"/>
      <c r="IYI408" s="813"/>
      <c r="IYJ408" s="813"/>
      <c r="IYK408" s="813"/>
      <c r="IYL408" s="813"/>
      <c r="IYM408" s="813"/>
      <c r="IYN408" s="813"/>
      <c r="IYO408" s="813"/>
      <c r="IYP408" s="813"/>
      <c r="IYQ408" s="813"/>
      <c r="IYR408" s="813"/>
      <c r="IYS408" s="813"/>
      <c r="IYT408" s="813"/>
      <c r="IYU408" s="813"/>
      <c r="IYV408" s="813"/>
      <c r="IYW408" s="813"/>
      <c r="IYX408" s="813"/>
      <c r="IYY408" s="813"/>
      <c r="IYZ408" s="813"/>
      <c r="IZA408" s="813"/>
      <c r="IZB408" s="813"/>
      <c r="IZC408" s="813"/>
      <c r="IZD408" s="813"/>
      <c r="IZE408" s="813"/>
      <c r="IZF408" s="813"/>
      <c r="IZG408" s="813"/>
      <c r="IZH408" s="813"/>
      <c r="IZI408" s="813"/>
      <c r="IZJ408" s="813"/>
      <c r="IZK408" s="813"/>
      <c r="IZL408" s="813"/>
      <c r="IZM408" s="813"/>
      <c r="IZN408" s="813"/>
      <c r="IZO408" s="813"/>
      <c r="IZP408" s="813"/>
      <c r="IZQ408" s="813"/>
      <c r="IZR408" s="813"/>
      <c r="IZS408" s="813"/>
      <c r="IZT408" s="813"/>
      <c r="IZU408" s="813"/>
      <c r="IZV408" s="813"/>
      <c r="IZW408" s="813"/>
      <c r="IZX408" s="813"/>
      <c r="IZY408" s="813"/>
      <c r="IZZ408" s="813"/>
      <c r="JAA408" s="813"/>
      <c r="JAB408" s="813"/>
      <c r="JAC408" s="813"/>
      <c r="JAD408" s="813"/>
      <c r="JAE408" s="813"/>
      <c r="JAF408" s="813"/>
      <c r="JAG408" s="813"/>
      <c r="JAH408" s="813"/>
      <c r="JAI408" s="813"/>
      <c r="JAJ408" s="813"/>
      <c r="JAK408" s="813"/>
      <c r="JAL408" s="813"/>
      <c r="JAM408" s="813"/>
      <c r="JAN408" s="813"/>
      <c r="JAO408" s="813"/>
      <c r="JAP408" s="813"/>
      <c r="JAQ408" s="813"/>
      <c r="JAR408" s="813"/>
      <c r="JAS408" s="813"/>
      <c r="JAT408" s="813"/>
      <c r="JAU408" s="813"/>
      <c r="JAV408" s="813"/>
      <c r="JAW408" s="813"/>
      <c r="JAX408" s="813"/>
      <c r="JAY408" s="813"/>
      <c r="JAZ408" s="813"/>
      <c r="JBA408" s="813"/>
      <c r="JBB408" s="813"/>
      <c r="JBC408" s="813"/>
      <c r="JBD408" s="813"/>
      <c r="JBE408" s="813"/>
      <c r="JBF408" s="813"/>
      <c r="JBG408" s="813"/>
      <c r="JBH408" s="813"/>
      <c r="JBI408" s="813"/>
      <c r="JBJ408" s="813"/>
      <c r="JBK408" s="813"/>
      <c r="JBL408" s="813"/>
      <c r="JBM408" s="813"/>
      <c r="JBN408" s="813"/>
      <c r="JBO408" s="813"/>
      <c r="JBP408" s="813"/>
      <c r="JBQ408" s="813"/>
      <c r="JBR408" s="813"/>
      <c r="JBS408" s="813"/>
      <c r="JBT408" s="813"/>
      <c r="JBU408" s="813"/>
      <c r="JBV408" s="813"/>
      <c r="JBW408" s="813"/>
      <c r="JBX408" s="813"/>
      <c r="JBY408" s="813"/>
      <c r="JBZ408" s="813"/>
      <c r="JCA408" s="813"/>
      <c r="JCB408" s="813"/>
      <c r="JCC408" s="813"/>
      <c r="JCD408" s="813"/>
      <c r="JCE408" s="813"/>
      <c r="JCF408" s="813"/>
      <c r="JCG408" s="813"/>
      <c r="JCH408" s="813"/>
      <c r="JCI408" s="813"/>
      <c r="JCJ408" s="813"/>
      <c r="JCK408" s="813"/>
      <c r="JCL408" s="813"/>
      <c r="JCM408" s="813"/>
      <c r="JCN408" s="813"/>
      <c r="JCO408" s="813"/>
      <c r="JCP408" s="813"/>
      <c r="JCQ408" s="813"/>
      <c r="JCR408" s="813"/>
      <c r="JCS408" s="813"/>
      <c r="JCT408" s="813"/>
      <c r="JCU408" s="813"/>
      <c r="JCV408" s="813"/>
      <c r="JCW408" s="813"/>
      <c r="JCX408" s="813"/>
      <c r="JCY408" s="813"/>
      <c r="JCZ408" s="813"/>
      <c r="JDA408" s="813"/>
      <c r="JDB408" s="813"/>
      <c r="JDC408" s="813"/>
      <c r="JDD408" s="813"/>
      <c r="JDE408" s="813"/>
      <c r="JDF408" s="813"/>
      <c r="JDG408" s="813"/>
      <c r="JDH408" s="813"/>
      <c r="JDI408" s="813"/>
      <c r="JDJ408" s="813"/>
      <c r="JDK408" s="813"/>
      <c r="JDL408" s="813"/>
      <c r="JDM408" s="813"/>
      <c r="JDN408" s="813"/>
      <c r="JDO408" s="813"/>
      <c r="JDP408" s="813"/>
      <c r="JDQ408" s="813"/>
      <c r="JDR408" s="813"/>
      <c r="JDS408" s="813"/>
      <c r="JDT408" s="813"/>
      <c r="JDU408" s="813"/>
      <c r="JDV408" s="813"/>
      <c r="JDW408" s="813"/>
      <c r="JDX408" s="813"/>
      <c r="JDY408" s="813"/>
      <c r="JDZ408" s="813"/>
      <c r="JEA408" s="813"/>
      <c r="JEB408" s="813"/>
      <c r="JEC408" s="813"/>
      <c r="JED408" s="813"/>
      <c r="JEE408" s="813"/>
      <c r="JEF408" s="813"/>
      <c r="JEG408" s="813"/>
      <c r="JEH408" s="813"/>
      <c r="JEI408" s="813"/>
      <c r="JEJ408" s="813"/>
      <c r="JEK408" s="813"/>
      <c r="JEL408" s="813"/>
      <c r="JEM408" s="813"/>
      <c r="JEN408" s="813"/>
      <c r="JEO408" s="813"/>
      <c r="JEP408" s="813"/>
      <c r="JEQ408" s="813"/>
      <c r="JER408" s="813"/>
      <c r="JES408" s="813"/>
      <c r="JET408" s="813"/>
      <c r="JEU408" s="813"/>
      <c r="JEV408" s="813"/>
      <c r="JEW408" s="813"/>
      <c r="JEX408" s="813"/>
      <c r="JEY408" s="813"/>
      <c r="JEZ408" s="813"/>
      <c r="JFA408" s="813"/>
      <c r="JFB408" s="813"/>
      <c r="JFC408" s="813"/>
      <c r="JFD408" s="813"/>
      <c r="JFE408" s="813"/>
      <c r="JFF408" s="813"/>
      <c r="JFG408" s="813"/>
      <c r="JFH408" s="813"/>
      <c r="JFI408" s="813"/>
      <c r="JFJ408" s="813"/>
      <c r="JFK408" s="813"/>
      <c r="JFL408" s="813"/>
      <c r="JFM408" s="813"/>
      <c r="JFN408" s="813"/>
      <c r="JFO408" s="813"/>
      <c r="JFP408" s="813"/>
      <c r="JFQ408" s="813"/>
      <c r="JFR408" s="813"/>
      <c r="JFS408" s="813"/>
      <c r="JFT408" s="813"/>
      <c r="JFU408" s="813"/>
      <c r="JFV408" s="813"/>
      <c r="JFW408" s="813"/>
      <c r="JFX408" s="813"/>
      <c r="JFY408" s="813"/>
      <c r="JFZ408" s="813"/>
      <c r="JGA408" s="813"/>
      <c r="JGB408" s="813"/>
      <c r="JGC408" s="813"/>
      <c r="JGD408" s="813"/>
      <c r="JGE408" s="813"/>
      <c r="JGF408" s="813"/>
      <c r="JGG408" s="813"/>
      <c r="JGH408" s="813"/>
      <c r="JGI408" s="813"/>
      <c r="JGJ408" s="813"/>
      <c r="JGK408" s="813"/>
      <c r="JGL408" s="813"/>
      <c r="JGM408" s="813"/>
      <c r="JGN408" s="813"/>
      <c r="JGO408" s="813"/>
      <c r="JGP408" s="813"/>
      <c r="JGQ408" s="813"/>
      <c r="JGR408" s="813"/>
      <c r="JGS408" s="813"/>
      <c r="JGT408" s="813"/>
      <c r="JGU408" s="813"/>
      <c r="JGV408" s="813"/>
      <c r="JGW408" s="813"/>
      <c r="JGX408" s="813"/>
      <c r="JGY408" s="813"/>
      <c r="JGZ408" s="813"/>
      <c r="JHA408" s="813"/>
      <c r="JHB408" s="813"/>
      <c r="JHC408" s="813"/>
      <c r="JHD408" s="813"/>
      <c r="JHE408" s="813"/>
      <c r="JHF408" s="813"/>
      <c r="JHG408" s="813"/>
      <c r="JHH408" s="813"/>
      <c r="JHI408" s="813"/>
      <c r="JHJ408" s="813"/>
      <c r="JHK408" s="813"/>
      <c r="JHL408" s="813"/>
      <c r="JHM408" s="813"/>
      <c r="JHN408" s="813"/>
      <c r="JHO408" s="813"/>
      <c r="JHP408" s="813"/>
      <c r="JHQ408" s="813"/>
      <c r="JHR408" s="813"/>
      <c r="JHS408" s="813"/>
      <c r="JHT408" s="813"/>
      <c r="JHU408" s="813"/>
      <c r="JHV408" s="813"/>
      <c r="JHW408" s="813"/>
      <c r="JHX408" s="813"/>
      <c r="JHY408" s="813"/>
      <c r="JHZ408" s="813"/>
      <c r="JIA408" s="813"/>
      <c r="JIB408" s="813"/>
      <c r="JIC408" s="813"/>
      <c r="JID408" s="813"/>
      <c r="JIE408" s="813"/>
      <c r="JIF408" s="813"/>
      <c r="JIG408" s="813"/>
      <c r="JIH408" s="813"/>
      <c r="JII408" s="813"/>
      <c r="JIJ408" s="813"/>
      <c r="JIK408" s="813"/>
      <c r="JIL408" s="813"/>
      <c r="JIM408" s="813"/>
      <c r="JIN408" s="813"/>
      <c r="JIO408" s="813"/>
      <c r="JIP408" s="813"/>
      <c r="JIQ408" s="813"/>
      <c r="JIR408" s="813"/>
      <c r="JIS408" s="813"/>
      <c r="JIT408" s="813"/>
      <c r="JIU408" s="813"/>
      <c r="JIV408" s="813"/>
      <c r="JIW408" s="813"/>
      <c r="JIX408" s="813"/>
      <c r="JIY408" s="813"/>
      <c r="JIZ408" s="813"/>
      <c r="JJA408" s="813"/>
      <c r="JJB408" s="813"/>
      <c r="JJC408" s="813"/>
      <c r="JJD408" s="813"/>
      <c r="JJE408" s="813"/>
      <c r="JJF408" s="813"/>
      <c r="JJG408" s="813"/>
      <c r="JJH408" s="813"/>
      <c r="JJI408" s="813"/>
      <c r="JJJ408" s="813"/>
      <c r="JJK408" s="813"/>
      <c r="JJL408" s="813"/>
      <c r="JJM408" s="813"/>
      <c r="JJN408" s="813"/>
      <c r="JJO408" s="813"/>
      <c r="JJP408" s="813"/>
      <c r="JJQ408" s="813"/>
      <c r="JJR408" s="813"/>
      <c r="JJS408" s="813"/>
      <c r="JJT408" s="813"/>
      <c r="JJU408" s="813"/>
      <c r="JJV408" s="813"/>
      <c r="JJW408" s="813"/>
      <c r="JJX408" s="813"/>
      <c r="JJY408" s="813"/>
      <c r="JJZ408" s="813"/>
      <c r="JKA408" s="813"/>
      <c r="JKB408" s="813"/>
      <c r="JKC408" s="813"/>
      <c r="JKD408" s="813"/>
      <c r="JKE408" s="813"/>
      <c r="JKF408" s="813"/>
      <c r="JKG408" s="813"/>
      <c r="JKH408" s="813"/>
      <c r="JKI408" s="813"/>
      <c r="JKJ408" s="813"/>
      <c r="JKK408" s="813"/>
      <c r="JKL408" s="813"/>
      <c r="JKM408" s="813"/>
      <c r="JKN408" s="813"/>
      <c r="JKO408" s="813"/>
      <c r="JKP408" s="813"/>
      <c r="JKQ408" s="813"/>
      <c r="JKR408" s="813"/>
      <c r="JKS408" s="813"/>
      <c r="JKT408" s="813"/>
      <c r="JKU408" s="813"/>
      <c r="JKV408" s="813"/>
      <c r="JKW408" s="813"/>
      <c r="JKX408" s="813"/>
      <c r="JKY408" s="813"/>
      <c r="JKZ408" s="813"/>
      <c r="JLA408" s="813"/>
      <c r="JLB408" s="813"/>
      <c r="JLC408" s="813"/>
      <c r="JLD408" s="813"/>
      <c r="JLE408" s="813"/>
      <c r="JLF408" s="813"/>
      <c r="JLG408" s="813"/>
      <c r="JLH408" s="813"/>
      <c r="JLI408" s="813"/>
      <c r="JLJ408" s="813"/>
      <c r="JLK408" s="813"/>
      <c r="JLL408" s="813"/>
      <c r="JLM408" s="813"/>
      <c r="JLN408" s="813"/>
      <c r="JLO408" s="813"/>
      <c r="JLP408" s="813"/>
      <c r="JLQ408" s="813"/>
      <c r="JLR408" s="813"/>
      <c r="JLS408" s="813"/>
      <c r="JLT408" s="813"/>
      <c r="JLU408" s="813"/>
      <c r="JLV408" s="813"/>
      <c r="JLW408" s="813"/>
      <c r="JLX408" s="813"/>
      <c r="JLY408" s="813"/>
      <c r="JLZ408" s="813"/>
      <c r="JMA408" s="813"/>
      <c r="JMB408" s="813"/>
      <c r="JMC408" s="813"/>
      <c r="JMD408" s="813"/>
      <c r="JME408" s="813"/>
      <c r="JMF408" s="813"/>
      <c r="JMG408" s="813"/>
      <c r="JMH408" s="813"/>
      <c r="JMI408" s="813"/>
      <c r="JMJ408" s="813"/>
      <c r="JMK408" s="813"/>
      <c r="JML408" s="813"/>
      <c r="JMM408" s="813"/>
      <c r="JMN408" s="813"/>
      <c r="JMO408" s="813"/>
      <c r="JMP408" s="813"/>
      <c r="JMQ408" s="813"/>
      <c r="JMR408" s="813"/>
      <c r="JMS408" s="813"/>
      <c r="JMT408" s="813"/>
      <c r="JMU408" s="813"/>
      <c r="JMV408" s="813"/>
      <c r="JMW408" s="813"/>
      <c r="JMX408" s="813"/>
      <c r="JMY408" s="813"/>
      <c r="JMZ408" s="813"/>
      <c r="JNA408" s="813"/>
      <c r="JNB408" s="813"/>
      <c r="JNC408" s="813"/>
      <c r="JND408" s="813"/>
      <c r="JNE408" s="813"/>
      <c r="JNF408" s="813"/>
      <c r="JNG408" s="813"/>
      <c r="JNH408" s="813"/>
      <c r="JNI408" s="813"/>
      <c r="JNJ408" s="813"/>
      <c r="JNK408" s="813"/>
      <c r="JNL408" s="813"/>
      <c r="JNM408" s="813"/>
      <c r="JNN408" s="813"/>
      <c r="JNO408" s="813"/>
      <c r="JNP408" s="813"/>
      <c r="JNQ408" s="813"/>
      <c r="JNR408" s="813"/>
      <c r="JNS408" s="813"/>
      <c r="JNT408" s="813"/>
      <c r="JNU408" s="813"/>
      <c r="JNV408" s="813"/>
      <c r="JNW408" s="813"/>
      <c r="JNX408" s="813"/>
      <c r="JNY408" s="813"/>
      <c r="JNZ408" s="813"/>
      <c r="JOA408" s="813"/>
      <c r="JOB408" s="813"/>
      <c r="JOC408" s="813"/>
      <c r="JOD408" s="813"/>
      <c r="JOE408" s="813"/>
      <c r="JOF408" s="813"/>
      <c r="JOG408" s="813"/>
      <c r="JOH408" s="813"/>
      <c r="JOI408" s="813"/>
      <c r="JOJ408" s="813"/>
      <c r="JOK408" s="813"/>
      <c r="JOL408" s="813"/>
      <c r="JOM408" s="813"/>
      <c r="JON408" s="813"/>
      <c r="JOO408" s="813"/>
      <c r="JOP408" s="813"/>
      <c r="JOQ408" s="813"/>
      <c r="JOR408" s="813"/>
      <c r="JOS408" s="813"/>
      <c r="JOT408" s="813"/>
      <c r="JOU408" s="813"/>
      <c r="JOV408" s="813"/>
      <c r="JOW408" s="813"/>
      <c r="JOX408" s="813"/>
      <c r="JOY408" s="813"/>
      <c r="JOZ408" s="813"/>
      <c r="JPA408" s="813"/>
      <c r="JPB408" s="813"/>
      <c r="JPC408" s="813"/>
      <c r="JPD408" s="813"/>
      <c r="JPE408" s="813"/>
      <c r="JPF408" s="813"/>
      <c r="JPG408" s="813"/>
      <c r="JPH408" s="813"/>
      <c r="JPI408" s="813"/>
      <c r="JPJ408" s="813"/>
      <c r="JPK408" s="813"/>
      <c r="JPL408" s="813"/>
      <c r="JPM408" s="813"/>
      <c r="JPN408" s="813"/>
      <c r="JPO408" s="813"/>
      <c r="JPP408" s="813"/>
      <c r="JPQ408" s="813"/>
      <c r="JPR408" s="813"/>
      <c r="JPS408" s="813"/>
      <c r="JPT408" s="813"/>
      <c r="JPU408" s="813"/>
      <c r="JPV408" s="813"/>
      <c r="JPW408" s="813"/>
      <c r="JPX408" s="813"/>
      <c r="JPY408" s="813"/>
      <c r="JPZ408" s="813"/>
      <c r="JQA408" s="813"/>
      <c r="JQB408" s="813"/>
      <c r="JQC408" s="813"/>
      <c r="JQD408" s="813"/>
      <c r="JQE408" s="813"/>
      <c r="JQF408" s="813"/>
      <c r="JQG408" s="813"/>
      <c r="JQH408" s="813"/>
      <c r="JQI408" s="813"/>
      <c r="JQJ408" s="813"/>
      <c r="JQK408" s="813"/>
      <c r="JQL408" s="813"/>
      <c r="JQM408" s="813"/>
      <c r="JQN408" s="813"/>
      <c r="JQO408" s="813"/>
      <c r="JQP408" s="813"/>
      <c r="JQQ408" s="813"/>
      <c r="JQR408" s="813"/>
      <c r="JQS408" s="813"/>
      <c r="JQT408" s="813"/>
      <c r="JQU408" s="813"/>
      <c r="JQV408" s="813"/>
      <c r="JQW408" s="813"/>
      <c r="JQX408" s="813"/>
      <c r="JQY408" s="813"/>
      <c r="JQZ408" s="813"/>
      <c r="JRA408" s="813"/>
      <c r="JRB408" s="813"/>
      <c r="JRC408" s="813"/>
      <c r="JRD408" s="813"/>
      <c r="JRE408" s="813"/>
      <c r="JRF408" s="813"/>
      <c r="JRG408" s="813"/>
      <c r="JRH408" s="813"/>
      <c r="JRI408" s="813"/>
      <c r="JRJ408" s="813"/>
      <c r="JRK408" s="813"/>
      <c r="JRL408" s="813"/>
      <c r="JRM408" s="813"/>
      <c r="JRN408" s="813"/>
      <c r="JRO408" s="813"/>
      <c r="JRP408" s="813"/>
      <c r="JRQ408" s="813"/>
      <c r="JRR408" s="813"/>
      <c r="JRS408" s="813"/>
      <c r="JRT408" s="813"/>
      <c r="JRU408" s="813"/>
      <c r="JRV408" s="813"/>
      <c r="JRW408" s="813"/>
      <c r="JRX408" s="813"/>
      <c r="JRY408" s="813"/>
      <c r="JRZ408" s="813"/>
      <c r="JSA408" s="813"/>
      <c r="JSB408" s="813"/>
      <c r="JSC408" s="813"/>
      <c r="JSD408" s="813"/>
      <c r="JSE408" s="813"/>
      <c r="JSF408" s="813"/>
      <c r="JSG408" s="813"/>
      <c r="JSH408" s="813"/>
      <c r="JSI408" s="813"/>
      <c r="JSJ408" s="813"/>
      <c r="JSK408" s="813"/>
      <c r="JSL408" s="813"/>
      <c r="JSM408" s="813"/>
      <c r="JSN408" s="813"/>
      <c r="JSO408" s="813"/>
      <c r="JSP408" s="813"/>
      <c r="JSQ408" s="813"/>
      <c r="JSR408" s="813"/>
      <c r="JSS408" s="813"/>
      <c r="JST408" s="813"/>
      <c r="JSU408" s="813"/>
      <c r="JSV408" s="813"/>
      <c r="JSW408" s="813"/>
      <c r="JSX408" s="813"/>
      <c r="JSY408" s="813"/>
      <c r="JSZ408" s="813"/>
      <c r="JTA408" s="813"/>
      <c r="JTB408" s="813"/>
      <c r="JTC408" s="813"/>
      <c r="JTD408" s="813"/>
      <c r="JTE408" s="813"/>
      <c r="JTF408" s="813"/>
      <c r="JTG408" s="813"/>
      <c r="JTH408" s="813"/>
      <c r="JTI408" s="813"/>
      <c r="JTJ408" s="813"/>
      <c r="JTK408" s="813"/>
      <c r="JTL408" s="813"/>
      <c r="JTM408" s="813"/>
      <c r="JTN408" s="813"/>
      <c r="JTO408" s="813"/>
      <c r="JTP408" s="813"/>
      <c r="JTQ408" s="813"/>
      <c r="JTR408" s="813"/>
      <c r="JTS408" s="813"/>
      <c r="JTT408" s="813"/>
      <c r="JTU408" s="813"/>
      <c r="JTV408" s="813"/>
      <c r="JTW408" s="813"/>
      <c r="JTX408" s="813"/>
      <c r="JTY408" s="813"/>
      <c r="JTZ408" s="813"/>
      <c r="JUA408" s="813"/>
      <c r="JUB408" s="813"/>
      <c r="JUC408" s="813"/>
      <c r="JUD408" s="813"/>
      <c r="JUE408" s="813"/>
      <c r="JUF408" s="813"/>
      <c r="JUG408" s="813"/>
      <c r="JUH408" s="813"/>
      <c r="JUI408" s="813"/>
      <c r="JUJ408" s="813"/>
      <c r="JUK408" s="813"/>
      <c r="JUL408" s="813"/>
      <c r="JUM408" s="813"/>
      <c r="JUN408" s="813"/>
      <c r="JUO408" s="813"/>
      <c r="JUP408" s="813"/>
      <c r="JUQ408" s="813"/>
      <c r="JUR408" s="813"/>
      <c r="JUS408" s="813"/>
      <c r="JUT408" s="813"/>
      <c r="JUU408" s="813"/>
      <c r="JUV408" s="813"/>
      <c r="JUW408" s="813"/>
      <c r="JUX408" s="813"/>
      <c r="JUY408" s="813"/>
      <c r="JUZ408" s="813"/>
      <c r="JVA408" s="813"/>
      <c r="JVB408" s="813"/>
      <c r="JVC408" s="813"/>
      <c r="JVD408" s="813"/>
      <c r="JVE408" s="813"/>
      <c r="JVF408" s="813"/>
      <c r="JVG408" s="813"/>
      <c r="JVH408" s="813"/>
      <c r="JVI408" s="813"/>
      <c r="JVJ408" s="813"/>
      <c r="JVK408" s="813"/>
      <c r="JVL408" s="813"/>
      <c r="JVM408" s="813"/>
      <c r="JVN408" s="813"/>
      <c r="JVO408" s="813"/>
      <c r="JVP408" s="813"/>
      <c r="JVQ408" s="813"/>
      <c r="JVR408" s="813"/>
      <c r="JVS408" s="813"/>
      <c r="JVT408" s="813"/>
      <c r="JVU408" s="813"/>
      <c r="JVV408" s="813"/>
      <c r="JVW408" s="813"/>
      <c r="JVX408" s="813"/>
      <c r="JVY408" s="813"/>
      <c r="JVZ408" s="813"/>
      <c r="JWA408" s="813"/>
      <c r="JWB408" s="813"/>
      <c r="JWC408" s="813"/>
      <c r="JWD408" s="813"/>
      <c r="JWE408" s="813"/>
      <c r="JWF408" s="813"/>
      <c r="JWG408" s="813"/>
      <c r="JWH408" s="813"/>
      <c r="JWI408" s="813"/>
      <c r="JWJ408" s="813"/>
      <c r="JWK408" s="813"/>
      <c r="JWL408" s="813"/>
      <c r="JWM408" s="813"/>
      <c r="JWN408" s="813"/>
      <c r="JWO408" s="813"/>
      <c r="JWP408" s="813"/>
      <c r="JWQ408" s="813"/>
      <c r="JWR408" s="813"/>
      <c r="JWS408" s="813"/>
      <c r="JWT408" s="813"/>
      <c r="JWU408" s="813"/>
      <c r="JWV408" s="813"/>
      <c r="JWW408" s="813"/>
      <c r="JWX408" s="813"/>
      <c r="JWY408" s="813"/>
      <c r="JWZ408" s="813"/>
      <c r="JXA408" s="813"/>
      <c r="JXB408" s="813"/>
      <c r="JXC408" s="813"/>
      <c r="JXD408" s="813"/>
      <c r="JXE408" s="813"/>
      <c r="JXF408" s="813"/>
      <c r="JXG408" s="813"/>
      <c r="JXH408" s="813"/>
      <c r="JXI408" s="813"/>
      <c r="JXJ408" s="813"/>
      <c r="JXK408" s="813"/>
      <c r="JXL408" s="813"/>
      <c r="JXM408" s="813"/>
      <c r="JXN408" s="813"/>
      <c r="JXO408" s="813"/>
      <c r="JXP408" s="813"/>
      <c r="JXQ408" s="813"/>
      <c r="JXR408" s="813"/>
      <c r="JXS408" s="813"/>
      <c r="JXT408" s="813"/>
      <c r="JXU408" s="813"/>
      <c r="JXV408" s="813"/>
      <c r="JXW408" s="813"/>
      <c r="JXX408" s="813"/>
      <c r="JXY408" s="813"/>
      <c r="JXZ408" s="813"/>
      <c r="JYA408" s="813"/>
      <c r="JYB408" s="813"/>
      <c r="JYC408" s="813"/>
      <c r="JYD408" s="813"/>
      <c r="JYE408" s="813"/>
      <c r="JYF408" s="813"/>
      <c r="JYG408" s="813"/>
      <c r="JYH408" s="813"/>
      <c r="JYI408" s="813"/>
      <c r="JYJ408" s="813"/>
      <c r="JYK408" s="813"/>
      <c r="JYL408" s="813"/>
      <c r="JYM408" s="813"/>
      <c r="JYN408" s="813"/>
      <c r="JYO408" s="813"/>
      <c r="JYP408" s="813"/>
      <c r="JYQ408" s="813"/>
      <c r="JYR408" s="813"/>
      <c r="JYS408" s="813"/>
      <c r="JYT408" s="813"/>
      <c r="JYU408" s="813"/>
      <c r="JYV408" s="813"/>
      <c r="JYW408" s="813"/>
      <c r="JYX408" s="813"/>
      <c r="JYY408" s="813"/>
      <c r="JYZ408" s="813"/>
      <c r="JZA408" s="813"/>
      <c r="JZB408" s="813"/>
      <c r="JZC408" s="813"/>
      <c r="JZD408" s="813"/>
      <c r="JZE408" s="813"/>
      <c r="JZF408" s="813"/>
      <c r="JZG408" s="813"/>
      <c r="JZH408" s="813"/>
      <c r="JZI408" s="813"/>
      <c r="JZJ408" s="813"/>
      <c r="JZK408" s="813"/>
      <c r="JZL408" s="813"/>
      <c r="JZM408" s="813"/>
      <c r="JZN408" s="813"/>
      <c r="JZO408" s="813"/>
      <c r="JZP408" s="813"/>
      <c r="JZQ408" s="813"/>
      <c r="JZR408" s="813"/>
      <c r="JZS408" s="813"/>
      <c r="JZT408" s="813"/>
      <c r="JZU408" s="813"/>
      <c r="JZV408" s="813"/>
      <c r="JZW408" s="813"/>
      <c r="JZX408" s="813"/>
      <c r="JZY408" s="813"/>
      <c r="JZZ408" s="813"/>
      <c r="KAA408" s="813"/>
      <c r="KAB408" s="813"/>
      <c r="KAC408" s="813"/>
      <c r="KAD408" s="813"/>
      <c r="KAE408" s="813"/>
      <c r="KAF408" s="813"/>
      <c r="KAG408" s="813"/>
      <c r="KAH408" s="813"/>
      <c r="KAI408" s="813"/>
      <c r="KAJ408" s="813"/>
      <c r="KAK408" s="813"/>
      <c r="KAL408" s="813"/>
      <c r="KAM408" s="813"/>
      <c r="KAN408" s="813"/>
      <c r="KAO408" s="813"/>
      <c r="KAP408" s="813"/>
      <c r="KAQ408" s="813"/>
      <c r="KAR408" s="813"/>
      <c r="KAS408" s="813"/>
      <c r="KAT408" s="813"/>
      <c r="KAU408" s="813"/>
      <c r="KAV408" s="813"/>
      <c r="KAW408" s="813"/>
      <c r="KAX408" s="813"/>
      <c r="KAY408" s="813"/>
      <c r="KAZ408" s="813"/>
      <c r="KBA408" s="813"/>
      <c r="KBB408" s="813"/>
      <c r="KBC408" s="813"/>
      <c r="KBD408" s="813"/>
      <c r="KBE408" s="813"/>
      <c r="KBF408" s="813"/>
      <c r="KBG408" s="813"/>
      <c r="KBH408" s="813"/>
      <c r="KBI408" s="813"/>
      <c r="KBJ408" s="813"/>
      <c r="KBK408" s="813"/>
      <c r="KBL408" s="813"/>
      <c r="KBM408" s="813"/>
      <c r="KBN408" s="813"/>
      <c r="KBO408" s="813"/>
      <c r="KBP408" s="813"/>
      <c r="KBQ408" s="813"/>
      <c r="KBR408" s="813"/>
      <c r="KBS408" s="813"/>
      <c r="KBT408" s="813"/>
      <c r="KBU408" s="813"/>
      <c r="KBV408" s="813"/>
      <c r="KBW408" s="813"/>
      <c r="KBX408" s="813"/>
      <c r="KBY408" s="813"/>
      <c r="KBZ408" s="813"/>
      <c r="KCA408" s="813"/>
      <c r="KCB408" s="813"/>
      <c r="KCC408" s="813"/>
      <c r="KCD408" s="813"/>
      <c r="KCE408" s="813"/>
      <c r="KCF408" s="813"/>
      <c r="KCG408" s="813"/>
      <c r="KCH408" s="813"/>
      <c r="KCI408" s="813"/>
      <c r="KCJ408" s="813"/>
      <c r="KCK408" s="813"/>
      <c r="KCL408" s="813"/>
      <c r="KCM408" s="813"/>
      <c r="KCN408" s="813"/>
      <c r="KCO408" s="813"/>
      <c r="KCP408" s="813"/>
      <c r="KCQ408" s="813"/>
      <c r="KCR408" s="813"/>
      <c r="KCS408" s="813"/>
      <c r="KCT408" s="813"/>
      <c r="KCU408" s="813"/>
      <c r="KCV408" s="813"/>
      <c r="KCW408" s="813"/>
      <c r="KCX408" s="813"/>
      <c r="KCY408" s="813"/>
      <c r="KCZ408" s="813"/>
      <c r="KDA408" s="813"/>
      <c r="KDB408" s="813"/>
      <c r="KDC408" s="813"/>
      <c r="KDD408" s="813"/>
      <c r="KDE408" s="813"/>
      <c r="KDF408" s="813"/>
      <c r="KDG408" s="813"/>
      <c r="KDH408" s="813"/>
      <c r="KDI408" s="813"/>
      <c r="KDJ408" s="813"/>
      <c r="KDK408" s="813"/>
      <c r="KDL408" s="813"/>
      <c r="KDM408" s="813"/>
      <c r="KDN408" s="813"/>
      <c r="KDO408" s="813"/>
      <c r="KDP408" s="813"/>
      <c r="KDQ408" s="813"/>
      <c r="KDR408" s="813"/>
      <c r="KDS408" s="813"/>
      <c r="KDT408" s="813"/>
      <c r="KDU408" s="813"/>
      <c r="KDV408" s="813"/>
      <c r="KDW408" s="813"/>
      <c r="KDX408" s="813"/>
      <c r="KDY408" s="813"/>
      <c r="KDZ408" s="813"/>
      <c r="KEA408" s="813"/>
      <c r="KEB408" s="813"/>
      <c r="KEC408" s="813"/>
      <c r="KED408" s="813"/>
      <c r="KEE408" s="813"/>
      <c r="KEF408" s="813"/>
      <c r="KEG408" s="813"/>
      <c r="KEH408" s="813"/>
      <c r="KEI408" s="813"/>
      <c r="KEJ408" s="813"/>
      <c r="KEK408" s="813"/>
      <c r="KEL408" s="813"/>
      <c r="KEM408" s="813"/>
      <c r="KEN408" s="813"/>
      <c r="KEO408" s="813"/>
      <c r="KEP408" s="813"/>
      <c r="KEQ408" s="813"/>
      <c r="KER408" s="813"/>
      <c r="KES408" s="813"/>
      <c r="KET408" s="813"/>
      <c r="KEU408" s="813"/>
      <c r="KEV408" s="813"/>
      <c r="KEW408" s="813"/>
      <c r="KEX408" s="813"/>
      <c r="KEY408" s="813"/>
      <c r="KEZ408" s="813"/>
      <c r="KFA408" s="813"/>
      <c r="KFB408" s="813"/>
      <c r="KFC408" s="813"/>
      <c r="KFD408" s="813"/>
      <c r="KFE408" s="813"/>
      <c r="KFF408" s="813"/>
      <c r="KFG408" s="813"/>
      <c r="KFH408" s="813"/>
      <c r="KFI408" s="813"/>
      <c r="KFJ408" s="813"/>
      <c r="KFK408" s="813"/>
      <c r="KFL408" s="813"/>
      <c r="KFM408" s="813"/>
      <c r="KFN408" s="813"/>
      <c r="KFO408" s="813"/>
      <c r="KFP408" s="813"/>
      <c r="KFQ408" s="813"/>
      <c r="KFR408" s="813"/>
      <c r="KFS408" s="813"/>
      <c r="KFT408" s="813"/>
      <c r="KFU408" s="813"/>
      <c r="KFV408" s="813"/>
      <c r="KFW408" s="813"/>
      <c r="KFX408" s="813"/>
      <c r="KFY408" s="813"/>
      <c r="KFZ408" s="813"/>
      <c r="KGA408" s="813"/>
      <c r="KGB408" s="813"/>
      <c r="KGC408" s="813"/>
      <c r="KGD408" s="813"/>
      <c r="KGE408" s="813"/>
      <c r="KGF408" s="813"/>
      <c r="KGG408" s="813"/>
      <c r="KGH408" s="813"/>
      <c r="KGI408" s="813"/>
      <c r="KGJ408" s="813"/>
      <c r="KGK408" s="813"/>
      <c r="KGL408" s="813"/>
      <c r="KGM408" s="813"/>
      <c r="KGN408" s="813"/>
      <c r="KGO408" s="813"/>
      <c r="KGP408" s="813"/>
      <c r="KGQ408" s="813"/>
      <c r="KGR408" s="813"/>
      <c r="KGS408" s="813"/>
      <c r="KGT408" s="813"/>
      <c r="KGU408" s="813"/>
      <c r="KGV408" s="813"/>
      <c r="KGW408" s="813"/>
      <c r="KGX408" s="813"/>
      <c r="KGY408" s="813"/>
      <c r="KGZ408" s="813"/>
      <c r="KHA408" s="813"/>
      <c r="KHB408" s="813"/>
      <c r="KHC408" s="813"/>
      <c r="KHD408" s="813"/>
      <c r="KHE408" s="813"/>
      <c r="KHF408" s="813"/>
      <c r="KHG408" s="813"/>
      <c r="KHH408" s="813"/>
      <c r="KHI408" s="813"/>
      <c r="KHJ408" s="813"/>
      <c r="KHK408" s="813"/>
      <c r="KHL408" s="813"/>
      <c r="KHM408" s="813"/>
      <c r="KHN408" s="813"/>
      <c r="KHO408" s="813"/>
      <c r="KHP408" s="813"/>
      <c r="KHQ408" s="813"/>
      <c r="KHR408" s="813"/>
      <c r="KHS408" s="813"/>
      <c r="KHT408" s="813"/>
      <c r="KHU408" s="813"/>
      <c r="KHV408" s="813"/>
      <c r="KHW408" s="813"/>
      <c r="KHX408" s="813"/>
      <c r="KHY408" s="813"/>
      <c r="KHZ408" s="813"/>
      <c r="KIA408" s="813"/>
      <c r="KIB408" s="813"/>
      <c r="KIC408" s="813"/>
      <c r="KID408" s="813"/>
      <c r="KIE408" s="813"/>
      <c r="KIF408" s="813"/>
      <c r="KIG408" s="813"/>
      <c r="KIH408" s="813"/>
      <c r="KII408" s="813"/>
      <c r="KIJ408" s="813"/>
      <c r="KIK408" s="813"/>
      <c r="KIL408" s="813"/>
      <c r="KIM408" s="813"/>
      <c r="KIN408" s="813"/>
      <c r="KIO408" s="813"/>
      <c r="KIP408" s="813"/>
      <c r="KIQ408" s="813"/>
      <c r="KIR408" s="813"/>
      <c r="KIS408" s="813"/>
      <c r="KIT408" s="813"/>
      <c r="KIU408" s="813"/>
      <c r="KIV408" s="813"/>
      <c r="KIW408" s="813"/>
      <c r="KIX408" s="813"/>
      <c r="KIY408" s="813"/>
      <c r="KIZ408" s="813"/>
      <c r="KJA408" s="813"/>
      <c r="KJB408" s="813"/>
      <c r="KJC408" s="813"/>
      <c r="KJD408" s="813"/>
      <c r="KJE408" s="813"/>
      <c r="KJF408" s="813"/>
      <c r="KJG408" s="813"/>
      <c r="KJH408" s="813"/>
      <c r="KJI408" s="813"/>
      <c r="KJJ408" s="813"/>
      <c r="KJK408" s="813"/>
      <c r="KJL408" s="813"/>
      <c r="KJM408" s="813"/>
      <c r="KJN408" s="813"/>
      <c r="KJO408" s="813"/>
      <c r="KJP408" s="813"/>
      <c r="KJQ408" s="813"/>
      <c r="KJR408" s="813"/>
      <c r="KJS408" s="813"/>
      <c r="KJT408" s="813"/>
      <c r="KJU408" s="813"/>
      <c r="KJV408" s="813"/>
      <c r="KJW408" s="813"/>
      <c r="KJX408" s="813"/>
      <c r="KJY408" s="813"/>
      <c r="KJZ408" s="813"/>
      <c r="KKA408" s="813"/>
      <c r="KKB408" s="813"/>
      <c r="KKC408" s="813"/>
      <c r="KKD408" s="813"/>
      <c r="KKE408" s="813"/>
      <c r="KKF408" s="813"/>
      <c r="KKG408" s="813"/>
      <c r="KKH408" s="813"/>
      <c r="KKI408" s="813"/>
      <c r="KKJ408" s="813"/>
      <c r="KKK408" s="813"/>
      <c r="KKL408" s="813"/>
      <c r="KKM408" s="813"/>
      <c r="KKN408" s="813"/>
      <c r="KKO408" s="813"/>
      <c r="KKP408" s="813"/>
      <c r="KKQ408" s="813"/>
      <c r="KKR408" s="813"/>
      <c r="KKS408" s="813"/>
      <c r="KKT408" s="813"/>
      <c r="KKU408" s="813"/>
      <c r="KKV408" s="813"/>
      <c r="KKW408" s="813"/>
      <c r="KKX408" s="813"/>
      <c r="KKY408" s="813"/>
      <c r="KKZ408" s="813"/>
      <c r="KLA408" s="813"/>
      <c r="KLB408" s="813"/>
      <c r="KLC408" s="813"/>
      <c r="KLD408" s="813"/>
      <c r="KLE408" s="813"/>
      <c r="KLF408" s="813"/>
      <c r="KLG408" s="813"/>
      <c r="KLH408" s="813"/>
      <c r="KLI408" s="813"/>
      <c r="KLJ408" s="813"/>
      <c r="KLK408" s="813"/>
      <c r="KLL408" s="813"/>
      <c r="KLM408" s="813"/>
      <c r="KLN408" s="813"/>
      <c r="KLO408" s="813"/>
      <c r="KLP408" s="813"/>
      <c r="KLQ408" s="813"/>
      <c r="KLR408" s="813"/>
      <c r="KLS408" s="813"/>
      <c r="KLT408" s="813"/>
      <c r="KLU408" s="813"/>
      <c r="KLV408" s="813"/>
      <c r="KLW408" s="813"/>
      <c r="KLX408" s="813"/>
      <c r="KLY408" s="813"/>
      <c r="KLZ408" s="813"/>
      <c r="KMA408" s="813"/>
      <c r="KMB408" s="813"/>
      <c r="KMC408" s="813"/>
      <c r="KMD408" s="813"/>
      <c r="KME408" s="813"/>
      <c r="KMF408" s="813"/>
      <c r="KMG408" s="813"/>
      <c r="KMH408" s="813"/>
      <c r="KMI408" s="813"/>
      <c r="KMJ408" s="813"/>
      <c r="KMK408" s="813"/>
      <c r="KML408" s="813"/>
      <c r="KMM408" s="813"/>
      <c r="KMN408" s="813"/>
      <c r="KMO408" s="813"/>
      <c r="KMP408" s="813"/>
      <c r="KMQ408" s="813"/>
      <c r="KMR408" s="813"/>
      <c r="KMS408" s="813"/>
      <c r="KMT408" s="813"/>
      <c r="KMU408" s="813"/>
      <c r="KMV408" s="813"/>
      <c r="KMW408" s="813"/>
      <c r="KMX408" s="813"/>
      <c r="KMY408" s="813"/>
      <c r="KMZ408" s="813"/>
      <c r="KNA408" s="813"/>
      <c r="KNB408" s="813"/>
      <c r="KNC408" s="813"/>
      <c r="KND408" s="813"/>
      <c r="KNE408" s="813"/>
      <c r="KNF408" s="813"/>
      <c r="KNG408" s="813"/>
      <c r="KNH408" s="813"/>
      <c r="KNI408" s="813"/>
      <c r="KNJ408" s="813"/>
      <c r="KNK408" s="813"/>
      <c r="KNL408" s="813"/>
      <c r="KNM408" s="813"/>
      <c r="KNN408" s="813"/>
      <c r="KNO408" s="813"/>
      <c r="KNP408" s="813"/>
      <c r="KNQ408" s="813"/>
      <c r="KNR408" s="813"/>
      <c r="KNS408" s="813"/>
      <c r="KNT408" s="813"/>
      <c r="KNU408" s="813"/>
      <c r="KNV408" s="813"/>
      <c r="KNW408" s="813"/>
      <c r="KNX408" s="813"/>
      <c r="KNY408" s="813"/>
      <c r="KNZ408" s="813"/>
      <c r="KOA408" s="813"/>
      <c r="KOB408" s="813"/>
      <c r="KOC408" s="813"/>
      <c r="KOD408" s="813"/>
      <c r="KOE408" s="813"/>
      <c r="KOF408" s="813"/>
      <c r="KOG408" s="813"/>
      <c r="KOH408" s="813"/>
      <c r="KOI408" s="813"/>
      <c r="KOJ408" s="813"/>
      <c r="KOK408" s="813"/>
      <c r="KOL408" s="813"/>
      <c r="KOM408" s="813"/>
      <c r="KON408" s="813"/>
      <c r="KOO408" s="813"/>
      <c r="KOP408" s="813"/>
      <c r="KOQ408" s="813"/>
      <c r="KOR408" s="813"/>
      <c r="KOS408" s="813"/>
      <c r="KOT408" s="813"/>
      <c r="KOU408" s="813"/>
      <c r="KOV408" s="813"/>
      <c r="KOW408" s="813"/>
      <c r="KOX408" s="813"/>
      <c r="KOY408" s="813"/>
      <c r="KOZ408" s="813"/>
      <c r="KPA408" s="813"/>
      <c r="KPB408" s="813"/>
      <c r="KPC408" s="813"/>
      <c r="KPD408" s="813"/>
      <c r="KPE408" s="813"/>
      <c r="KPF408" s="813"/>
      <c r="KPG408" s="813"/>
      <c r="KPH408" s="813"/>
      <c r="KPI408" s="813"/>
      <c r="KPJ408" s="813"/>
      <c r="KPK408" s="813"/>
      <c r="KPL408" s="813"/>
      <c r="KPM408" s="813"/>
      <c r="KPN408" s="813"/>
      <c r="KPO408" s="813"/>
      <c r="KPP408" s="813"/>
      <c r="KPQ408" s="813"/>
      <c r="KPR408" s="813"/>
      <c r="KPS408" s="813"/>
      <c r="KPT408" s="813"/>
      <c r="KPU408" s="813"/>
      <c r="KPV408" s="813"/>
      <c r="KPW408" s="813"/>
      <c r="KPX408" s="813"/>
      <c r="KPY408" s="813"/>
      <c r="KPZ408" s="813"/>
      <c r="KQA408" s="813"/>
      <c r="KQB408" s="813"/>
      <c r="KQC408" s="813"/>
      <c r="KQD408" s="813"/>
      <c r="KQE408" s="813"/>
      <c r="KQF408" s="813"/>
      <c r="KQG408" s="813"/>
      <c r="KQH408" s="813"/>
      <c r="KQI408" s="813"/>
      <c r="KQJ408" s="813"/>
      <c r="KQK408" s="813"/>
      <c r="KQL408" s="813"/>
      <c r="KQM408" s="813"/>
      <c r="KQN408" s="813"/>
      <c r="KQO408" s="813"/>
      <c r="KQP408" s="813"/>
      <c r="KQQ408" s="813"/>
      <c r="KQR408" s="813"/>
      <c r="KQS408" s="813"/>
      <c r="KQT408" s="813"/>
      <c r="KQU408" s="813"/>
      <c r="KQV408" s="813"/>
      <c r="KQW408" s="813"/>
      <c r="KQX408" s="813"/>
      <c r="KQY408" s="813"/>
      <c r="KQZ408" s="813"/>
      <c r="KRA408" s="813"/>
      <c r="KRB408" s="813"/>
      <c r="KRC408" s="813"/>
      <c r="KRD408" s="813"/>
      <c r="KRE408" s="813"/>
      <c r="KRF408" s="813"/>
      <c r="KRG408" s="813"/>
      <c r="KRH408" s="813"/>
      <c r="KRI408" s="813"/>
      <c r="KRJ408" s="813"/>
      <c r="KRK408" s="813"/>
      <c r="KRL408" s="813"/>
      <c r="KRM408" s="813"/>
      <c r="KRN408" s="813"/>
      <c r="KRO408" s="813"/>
      <c r="KRP408" s="813"/>
      <c r="KRQ408" s="813"/>
      <c r="KRR408" s="813"/>
      <c r="KRS408" s="813"/>
      <c r="KRT408" s="813"/>
      <c r="KRU408" s="813"/>
      <c r="KRV408" s="813"/>
      <c r="KRW408" s="813"/>
      <c r="KRX408" s="813"/>
      <c r="KRY408" s="813"/>
      <c r="KRZ408" s="813"/>
      <c r="KSA408" s="813"/>
      <c r="KSB408" s="813"/>
      <c r="KSC408" s="813"/>
      <c r="KSD408" s="813"/>
      <c r="KSE408" s="813"/>
      <c r="KSF408" s="813"/>
      <c r="KSG408" s="813"/>
      <c r="KSH408" s="813"/>
      <c r="KSI408" s="813"/>
      <c r="KSJ408" s="813"/>
      <c r="KSK408" s="813"/>
      <c r="KSL408" s="813"/>
      <c r="KSM408" s="813"/>
      <c r="KSN408" s="813"/>
      <c r="KSO408" s="813"/>
      <c r="KSP408" s="813"/>
      <c r="KSQ408" s="813"/>
      <c r="KSR408" s="813"/>
      <c r="KSS408" s="813"/>
      <c r="KST408" s="813"/>
      <c r="KSU408" s="813"/>
      <c r="KSV408" s="813"/>
      <c r="KSW408" s="813"/>
      <c r="KSX408" s="813"/>
      <c r="KSY408" s="813"/>
      <c r="KSZ408" s="813"/>
      <c r="KTA408" s="813"/>
      <c r="KTB408" s="813"/>
      <c r="KTC408" s="813"/>
      <c r="KTD408" s="813"/>
      <c r="KTE408" s="813"/>
      <c r="KTF408" s="813"/>
      <c r="KTG408" s="813"/>
      <c r="KTH408" s="813"/>
      <c r="KTI408" s="813"/>
      <c r="KTJ408" s="813"/>
      <c r="KTK408" s="813"/>
      <c r="KTL408" s="813"/>
      <c r="KTM408" s="813"/>
      <c r="KTN408" s="813"/>
      <c r="KTO408" s="813"/>
      <c r="KTP408" s="813"/>
      <c r="KTQ408" s="813"/>
      <c r="KTR408" s="813"/>
      <c r="KTS408" s="813"/>
      <c r="KTT408" s="813"/>
      <c r="KTU408" s="813"/>
      <c r="KTV408" s="813"/>
      <c r="KTW408" s="813"/>
      <c r="KTX408" s="813"/>
      <c r="KTY408" s="813"/>
      <c r="KTZ408" s="813"/>
      <c r="KUA408" s="813"/>
      <c r="KUB408" s="813"/>
      <c r="KUC408" s="813"/>
      <c r="KUD408" s="813"/>
      <c r="KUE408" s="813"/>
      <c r="KUF408" s="813"/>
      <c r="KUG408" s="813"/>
      <c r="KUH408" s="813"/>
      <c r="KUI408" s="813"/>
      <c r="KUJ408" s="813"/>
      <c r="KUK408" s="813"/>
      <c r="KUL408" s="813"/>
      <c r="KUM408" s="813"/>
      <c r="KUN408" s="813"/>
      <c r="KUO408" s="813"/>
      <c r="KUP408" s="813"/>
      <c r="KUQ408" s="813"/>
      <c r="KUR408" s="813"/>
      <c r="KUS408" s="813"/>
      <c r="KUT408" s="813"/>
      <c r="KUU408" s="813"/>
      <c r="KUV408" s="813"/>
      <c r="KUW408" s="813"/>
      <c r="KUX408" s="813"/>
      <c r="KUY408" s="813"/>
      <c r="KUZ408" s="813"/>
      <c r="KVA408" s="813"/>
      <c r="KVB408" s="813"/>
      <c r="KVC408" s="813"/>
      <c r="KVD408" s="813"/>
      <c r="KVE408" s="813"/>
      <c r="KVF408" s="813"/>
      <c r="KVG408" s="813"/>
      <c r="KVH408" s="813"/>
      <c r="KVI408" s="813"/>
      <c r="KVJ408" s="813"/>
      <c r="KVK408" s="813"/>
      <c r="KVL408" s="813"/>
      <c r="KVM408" s="813"/>
      <c r="KVN408" s="813"/>
      <c r="KVO408" s="813"/>
      <c r="KVP408" s="813"/>
      <c r="KVQ408" s="813"/>
      <c r="KVR408" s="813"/>
      <c r="KVS408" s="813"/>
      <c r="KVT408" s="813"/>
      <c r="KVU408" s="813"/>
      <c r="KVV408" s="813"/>
      <c r="KVW408" s="813"/>
      <c r="KVX408" s="813"/>
      <c r="KVY408" s="813"/>
      <c r="KVZ408" s="813"/>
      <c r="KWA408" s="813"/>
      <c r="KWB408" s="813"/>
      <c r="KWC408" s="813"/>
      <c r="KWD408" s="813"/>
      <c r="KWE408" s="813"/>
      <c r="KWF408" s="813"/>
      <c r="KWG408" s="813"/>
      <c r="KWH408" s="813"/>
      <c r="KWI408" s="813"/>
      <c r="KWJ408" s="813"/>
      <c r="KWK408" s="813"/>
      <c r="KWL408" s="813"/>
      <c r="KWM408" s="813"/>
      <c r="KWN408" s="813"/>
      <c r="KWO408" s="813"/>
      <c r="KWP408" s="813"/>
      <c r="KWQ408" s="813"/>
      <c r="KWR408" s="813"/>
      <c r="KWS408" s="813"/>
      <c r="KWT408" s="813"/>
      <c r="KWU408" s="813"/>
      <c r="KWV408" s="813"/>
      <c r="KWW408" s="813"/>
      <c r="KWX408" s="813"/>
      <c r="KWY408" s="813"/>
      <c r="KWZ408" s="813"/>
      <c r="KXA408" s="813"/>
      <c r="KXB408" s="813"/>
      <c r="KXC408" s="813"/>
      <c r="KXD408" s="813"/>
      <c r="KXE408" s="813"/>
      <c r="KXF408" s="813"/>
      <c r="KXG408" s="813"/>
      <c r="KXH408" s="813"/>
      <c r="KXI408" s="813"/>
      <c r="KXJ408" s="813"/>
      <c r="KXK408" s="813"/>
      <c r="KXL408" s="813"/>
      <c r="KXM408" s="813"/>
      <c r="KXN408" s="813"/>
      <c r="KXO408" s="813"/>
      <c r="KXP408" s="813"/>
      <c r="KXQ408" s="813"/>
      <c r="KXR408" s="813"/>
      <c r="KXS408" s="813"/>
      <c r="KXT408" s="813"/>
      <c r="KXU408" s="813"/>
      <c r="KXV408" s="813"/>
      <c r="KXW408" s="813"/>
      <c r="KXX408" s="813"/>
      <c r="KXY408" s="813"/>
      <c r="KXZ408" s="813"/>
      <c r="KYA408" s="813"/>
      <c r="KYB408" s="813"/>
      <c r="KYC408" s="813"/>
      <c r="KYD408" s="813"/>
      <c r="KYE408" s="813"/>
      <c r="KYF408" s="813"/>
      <c r="KYG408" s="813"/>
      <c r="KYH408" s="813"/>
      <c r="KYI408" s="813"/>
      <c r="KYJ408" s="813"/>
      <c r="KYK408" s="813"/>
      <c r="KYL408" s="813"/>
      <c r="KYM408" s="813"/>
      <c r="KYN408" s="813"/>
      <c r="KYO408" s="813"/>
      <c r="KYP408" s="813"/>
      <c r="KYQ408" s="813"/>
      <c r="KYR408" s="813"/>
      <c r="KYS408" s="813"/>
      <c r="KYT408" s="813"/>
      <c r="KYU408" s="813"/>
      <c r="KYV408" s="813"/>
      <c r="KYW408" s="813"/>
      <c r="KYX408" s="813"/>
      <c r="KYY408" s="813"/>
      <c r="KYZ408" s="813"/>
      <c r="KZA408" s="813"/>
      <c r="KZB408" s="813"/>
      <c r="KZC408" s="813"/>
      <c r="KZD408" s="813"/>
      <c r="KZE408" s="813"/>
      <c r="KZF408" s="813"/>
      <c r="KZG408" s="813"/>
      <c r="KZH408" s="813"/>
      <c r="KZI408" s="813"/>
      <c r="KZJ408" s="813"/>
      <c r="KZK408" s="813"/>
      <c r="KZL408" s="813"/>
      <c r="KZM408" s="813"/>
      <c r="KZN408" s="813"/>
      <c r="KZO408" s="813"/>
      <c r="KZP408" s="813"/>
      <c r="KZQ408" s="813"/>
      <c r="KZR408" s="813"/>
      <c r="KZS408" s="813"/>
      <c r="KZT408" s="813"/>
      <c r="KZU408" s="813"/>
      <c r="KZV408" s="813"/>
      <c r="KZW408" s="813"/>
      <c r="KZX408" s="813"/>
      <c r="KZY408" s="813"/>
      <c r="KZZ408" s="813"/>
      <c r="LAA408" s="813"/>
      <c r="LAB408" s="813"/>
      <c r="LAC408" s="813"/>
      <c r="LAD408" s="813"/>
      <c r="LAE408" s="813"/>
      <c r="LAF408" s="813"/>
      <c r="LAG408" s="813"/>
      <c r="LAH408" s="813"/>
      <c r="LAI408" s="813"/>
      <c r="LAJ408" s="813"/>
      <c r="LAK408" s="813"/>
      <c r="LAL408" s="813"/>
      <c r="LAM408" s="813"/>
      <c r="LAN408" s="813"/>
      <c r="LAO408" s="813"/>
      <c r="LAP408" s="813"/>
      <c r="LAQ408" s="813"/>
      <c r="LAR408" s="813"/>
      <c r="LAS408" s="813"/>
      <c r="LAT408" s="813"/>
      <c r="LAU408" s="813"/>
      <c r="LAV408" s="813"/>
      <c r="LAW408" s="813"/>
      <c r="LAX408" s="813"/>
      <c r="LAY408" s="813"/>
      <c r="LAZ408" s="813"/>
      <c r="LBA408" s="813"/>
      <c r="LBB408" s="813"/>
      <c r="LBC408" s="813"/>
      <c r="LBD408" s="813"/>
      <c r="LBE408" s="813"/>
      <c r="LBF408" s="813"/>
      <c r="LBG408" s="813"/>
      <c r="LBH408" s="813"/>
      <c r="LBI408" s="813"/>
      <c r="LBJ408" s="813"/>
      <c r="LBK408" s="813"/>
      <c r="LBL408" s="813"/>
      <c r="LBM408" s="813"/>
      <c r="LBN408" s="813"/>
      <c r="LBO408" s="813"/>
      <c r="LBP408" s="813"/>
      <c r="LBQ408" s="813"/>
      <c r="LBR408" s="813"/>
      <c r="LBS408" s="813"/>
      <c r="LBT408" s="813"/>
      <c r="LBU408" s="813"/>
      <c r="LBV408" s="813"/>
      <c r="LBW408" s="813"/>
      <c r="LBX408" s="813"/>
      <c r="LBY408" s="813"/>
      <c r="LBZ408" s="813"/>
      <c r="LCA408" s="813"/>
      <c r="LCB408" s="813"/>
      <c r="LCC408" s="813"/>
      <c r="LCD408" s="813"/>
      <c r="LCE408" s="813"/>
      <c r="LCF408" s="813"/>
      <c r="LCG408" s="813"/>
      <c r="LCH408" s="813"/>
      <c r="LCI408" s="813"/>
      <c r="LCJ408" s="813"/>
      <c r="LCK408" s="813"/>
      <c r="LCL408" s="813"/>
      <c r="LCM408" s="813"/>
      <c r="LCN408" s="813"/>
      <c r="LCO408" s="813"/>
      <c r="LCP408" s="813"/>
      <c r="LCQ408" s="813"/>
      <c r="LCR408" s="813"/>
      <c r="LCS408" s="813"/>
      <c r="LCT408" s="813"/>
      <c r="LCU408" s="813"/>
      <c r="LCV408" s="813"/>
      <c r="LCW408" s="813"/>
      <c r="LCX408" s="813"/>
      <c r="LCY408" s="813"/>
      <c r="LCZ408" s="813"/>
      <c r="LDA408" s="813"/>
      <c r="LDB408" s="813"/>
      <c r="LDC408" s="813"/>
      <c r="LDD408" s="813"/>
      <c r="LDE408" s="813"/>
      <c r="LDF408" s="813"/>
      <c r="LDG408" s="813"/>
      <c r="LDH408" s="813"/>
      <c r="LDI408" s="813"/>
      <c r="LDJ408" s="813"/>
      <c r="LDK408" s="813"/>
      <c r="LDL408" s="813"/>
      <c r="LDM408" s="813"/>
      <c r="LDN408" s="813"/>
      <c r="LDO408" s="813"/>
      <c r="LDP408" s="813"/>
      <c r="LDQ408" s="813"/>
      <c r="LDR408" s="813"/>
      <c r="LDS408" s="813"/>
      <c r="LDT408" s="813"/>
      <c r="LDU408" s="813"/>
      <c r="LDV408" s="813"/>
      <c r="LDW408" s="813"/>
      <c r="LDX408" s="813"/>
      <c r="LDY408" s="813"/>
      <c r="LDZ408" s="813"/>
      <c r="LEA408" s="813"/>
      <c r="LEB408" s="813"/>
      <c r="LEC408" s="813"/>
      <c r="LED408" s="813"/>
      <c r="LEE408" s="813"/>
      <c r="LEF408" s="813"/>
      <c r="LEG408" s="813"/>
      <c r="LEH408" s="813"/>
      <c r="LEI408" s="813"/>
      <c r="LEJ408" s="813"/>
      <c r="LEK408" s="813"/>
      <c r="LEL408" s="813"/>
      <c r="LEM408" s="813"/>
      <c r="LEN408" s="813"/>
      <c r="LEO408" s="813"/>
      <c r="LEP408" s="813"/>
      <c r="LEQ408" s="813"/>
      <c r="LER408" s="813"/>
      <c r="LES408" s="813"/>
      <c r="LET408" s="813"/>
      <c r="LEU408" s="813"/>
      <c r="LEV408" s="813"/>
      <c r="LEW408" s="813"/>
      <c r="LEX408" s="813"/>
      <c r="LEY408" s="813"/>
      <c r="LEZ408" s="813"/>
      <c r="LFA408" s="813"/>
      <c r="LFB408" s="813"/>
      <c r="LFC408" s="813"/>
      <c r="LFD408" s="813"/>
      <c r="LFE408" s="813"/>
      <c r="LFF408" s="813"/>
      <c r="LFG408" s="813"/>
      <c r="LFH408" s="813"/>
      <c r="LFI408" s="813"/>
      <c r="LFJ408" s="813"/>
      <c r="LFK408" s="813"/>
      <c r="LFL408" s="813"/>
      <c r="LFM408" s="813"/>
      <c r="LFN408" s="813"/>
      <c r="LFO408" s="813"/>
      <c r="LFP408" s="813"/>
      <c r="LFQ408" s="813"/>
      <c r="LFR408" s="813"/>
      <c r="LFS408" s="813"/>
      <c r="LFT408" s="813"/>
      <c r="LFU408" s="813"/>
      <c r="LFV408" s="813"/>
      <c r="LFW408" s="813"/>
      <c r="LFX408" s="813"/>
      <c r="LFY408" s="813"/>
      <c r="LFZ408" s="813"/>
      <c r="LGA408" s="813"/>
      <c r="LGB408" s="813"/>
      <c r="LGC408" s="813"/>
      <c r="LGD408" s="813"/>
      <c r="LGE408" s="813"/>
      <c r="LGF408" s="813"/>
      <c r="LGG408" s="813"/>
      <c r="LGH408" s="813"/>
      <c r="LGI408" s="813"/>
      <c r="LGJ408" s="813"/>
      <c r="LGK408" s="813"/>
      <c r="LGL408" s="813"/>
      <c r="LGM408" s="813"/>
      <c r="LGN408" s="813"/>
      <c r="LGO408" s="813"/>
      <c r="LGP408" s="813"/>
      <c r="LGQ408" s="813"/>
      <c r="LGR408" s="813"/>
      <c r="LGS408" s="813"/>
      <c r="LGT408" s="813"/>
      <c r="LGU408" s="813"/>
      <c r="LGV408" s="813"/>
      <c r="LGW408" s="813"/>
      <c r="LGX408" s="813"/>
      <c r="LGY408" s="813"/>
      <c r="LGZ408" s="813"/>
      <c r="LHA408" s="813"/>
      <c r="LHB408" s="813"/>
      <c r="LHC408" s="813"/>
      <c r="LHD408" s="813"/>
      <c r="LHE408" s="813"/>
      <c r="LHF408" s="813"/>
      <c r="LHG408" s="813"/>
      <c r="LHH408" s="813"/>
      <c r="LHI408" s="813"/>
      <c r="LHJ408" s="813"/>
      <c r="LHK408" s="813"/>
      <c r="LHL408" s="813"/>
      <c r="LHM408" s="813"/>
      <c r="LHN408" s="813"/>
      <c r="LHO408" s="813"/>
      <c r="LHP408" s="813"/>
      <c r="LHQ408" s="813"/>
      <c r="LHR408" s="813"/>
      <c r="LHS408" s="813"/>
      <c r="LHT408" s="813"/>
      <c r="LHU408" s="813"/>
      <c r="LHV408" s="813"/>
      <c r="LHW408" s="813"/>
      <c r="LHX408" s="813"/>
      <c r="LHY408" s="813"/>
      <c r="LHZ408" s="813"/>
      <c r="LIA408" s="813"/>
      <c r="LIB408" s="813"/>
      <c r="LIC408" s="813"/>
      <c r="LID408" s="813"/>
      <c r="LIE408" s="813"/>
      <c r="LIF408" s="813"/>
      <c r="LIG408" s="813"/>
      <c r="LIH408" s="813"/>
      <c r="LII408" s="813"/>
      <c r="LIJ408" s="813"/>
      <c r="LIK408" s="813"/>
      <c r="LIL408" s="813"/>
      <c r="LIM408" s="813"/>
      <c r="LIN408" s="813"/>
      <c r="LIO408" s="813"/>
      <c r="LIP408" s="813"/>
      <c r="LIQ408" s="813"/>
      <c r="LIR408" s="813"/>
      <c r="LIS408" s="813"/>
      <c r="LIT408" s="813"/>
      <c r="LIU408" s="813"/>
      <c r="LIV408" s="813"/>
      <c r="LIW408" s="813"/>
      <c r="LIX408" s="813"/>
      <c r="LIY408" s="813"/>
      <c r="LIZ408" s="813"/>
      <c r="LJA408" s="813"/>
      <c r="LJB408" s="813"/>
      <c r="LJC408" s="813"/>
      <c r="LJD408" s="813"/>
      <c r="LJE408" s="813"/>
      <c r="LJF408" s="813"/>
      <c r="LJG408" s="813"/>
      <c r="LJH408" s="813"/>
      <c r="LJI408" s="813"/>
      <c r="LJJ408" s="813"/>
      <c r="LJK408" s="813"/>
      <c r="LJL408" s="813"/>
      <c r="LJM408" s="813"/>
      <c r="LJN408" s="813"/>
      <c r="LJO408" s="813"/>
      <c r="LJP408" s="813"/>
      <c r="LJQ408" s="813"/>
      <c r="LJR408" s="813"/>
      <c r="LJS408" s="813"/>
      <c r="LJT408" s="813"/>
      <c r="LJU408" s="813"/>
      <c r="LJV408" s="813"/>
      <c r="LJW408" s="813"/>
      <c r="LJX408" s="813"/>
      <c r="LJY408" s="813"/>
      <c r="LJZ408" s="813"/>
      <c r="LKA408" s="813"/>
      <c r="LKB408" s="813"/>
      <c r="LKC408" s="813"/>
      <c r="LKD408" s="813"/>
      <c r="LKE408" s="813"/>
      <c r="LKF408" s="813"/>
      <c r="LKG408" s="813"/>
      <c r="LKH408" s="813"/>
      <c r="LKI408" s="813"/>
      <c r="LKJ408" s="813"/>
      <c r="LKK408" s="813"/>
      <c r="LKL408" s="813"/>
      <c r="LKM408" s="813"/>
      <c r="LKN408" s="813"/>
      <c r="LKO408" s="813"/>
      <c r="LKP408" s="813"/>
      <c r="LKQ408" s="813"/>
      <c r="LKR408" s="813"/>
      <c r="LKS408" s="813"/>
      <c r="LKT408" s="813"/>
      <c r="LKU408" s="813"/>
      <c r="LKV408" s="813"/>
      <c r="LKW408" s="813"/>
      <c r="LKX408" s="813"/>
      <c r="LKY408" s="813"/>
      <c r="LKZ408" s="813"/>
      <c r="LLA408" s="813"/>
      <c r="LLB408" s="813"/>
      <c r="LLC408" s="813"/>
      <c r="LLD408" s="813"/>
      <c r="LLE408" s="813"/>
      <c r="LLF408" s="813"/>
      <c r="LLG408" s="813"/>
      <c r="LLH408" s="813"/>
      <c r="LLI408" s="813"/>
      <c r="LLJ408" s="813"/>
      <c r="LLK408" s="813"/>
      <c r="LLL408" s="813"/>
      <c r="LLM408" s="813"/>
      <c r="LLN408" s="813"/>
      <c r="LLO408" s="813"/>
      <c r="LLP408" s="813"/>
      <c r="LLQ408" s="813"/>
      <c r="LLR408" s="813"/>
      <c r="LLS408" s="813"/>
      <c r="LLT408" s="813"/>
      <c r="LLU408" s="813"/>
      <c r="LLV408" s="813"/>
      <c r="LLW408" s="813"/>
      <c r="LLX408" s="813"/>
      <c r="LLY408" s="813"/>
      <c r="LLZ408" s="813"/>
      <c r="LMA408" s="813"/>
      <c r="LMB408" s="813"/>
      <c r="LMC408" s="813"/>
      <c r="LMD408" s="813"/>
      <c r="LME408" s="813"/>
      <c r="LMF408" s="813"/>
      <c r="LMG408" s="813"/>
      <c r="LMH408" s="813"/>
      <c r="LMI408" s="813"/>
      <c r="LMJ408" s="813"/>
      <c r="LMK408" s="813"/>
      <c r="LML408" s="813"/>
      <c r="LMM408" s="813"/>
      <c r="LMN408" s="813"/>
      <c r="LMO408" s="813"/>
      <c r="LMP408" s="813"/>
      <c r="LMQ408" s="813"/>
      <c r="LMR408" s="813"/>
      <c r="LMS408" s="813"/>
      <c r="LMT408" s="813"/>
      <c r="LMU408" s="813"/>
      <c r="LMV408" s="813"/>
      <c r="LMW408" s="813"/>
      <c r="LMX408" s="813"/>
      <c r="LMY408" s="813"/>
      <c r="LMZ408" s="813"/>
      <c r="LNA408" s="813"/>
      <c r="LNB408" s="813"/>
      <c r="LNC408" s="813"/>
      <c r="LND408" s="813"/>
      <c r="LNE408" s="813"/>
      <c r="LNF408" s="813"/>
      <c r="LNG408" s="813"/>
      <c r="LNH408" s="813"/>
      <c r="LNI408" s="813"/>
      <c r="LNJ408" s="813"/>
      <c r="LNK408" s="813"/>
      <c r="LNL408" s="813"/>
      <c r="LNM408" s="813"/>
      <c r="LNN408" s="813"/>
      <c r="LNO408" s="813"/>
      <c r="LNP408" s="813"/>
      <c r="LNQ408" s="813"/>
      <c r="LNR408" s="813"/>
      <c r="LNS408" s="813"/>
      <c r="LNT408" s="813"/>
      <c r="LNU408" s="813"/>
      <c r="LNV408" s="813"/>
      <c r="LNW408" s="813"/>
      <c r="LNX408" s="813"/>
      <c r="LNY408" s="813"/>
      <c r="LNZ408" s="813"/>
      <c r="LOA408" s="813"/>
      <c r="LOB408" s="813"/>
      <c r="LOC408" s="813"/>
      <c r="LOD408" s="813"/>
      <c r="LOE408" s="813"/>
      <c r="LOF408" s="813"/>
      <c r="LOG408" s="813"/>
      <c r="LOH408" s="813"/>
      <c r="LOI408" s="813"/>
      <c r="LOJ408" s="813"/>
      <c r="LOK408" s="813"/>
      <c r="LOL408" s="813"/>
      <c r="LOM408" s="813"/>
      <c r="LON408" s="813"/>
      <c r="LOO408" s="813"/>
      <c r="LOP408" s="813"/>
      <c r="LOQ408" s="813"/>
      <c r="LOR408" s="813"/>
      <c r="LOS408" s="813"/>
      <c r="LOT408" s="813"/>
      <c r="LOU408" s="813"/>
      <c r="LOV408" s="813"/>
      <c r="LOW408" s="813"/>
      <c r="LOX408" s="813"/>
      <c r="LOY408" s="813"/>
      <c r="LOZ408" s="813"/>
      <c r="LPA408" s="813"/>
      <c r="LPB408" s="813"/>
      <c r="LPC408" s="813"/>
      <c r="LPD408" s="813"/>
      <c r="LPE408" s="813"/>
      <c r="LPF408" s="813"/>
      <c r="LPG408" s="813"/>
      <c r="LPH408" s="813"/>
      <c r="LPI408" s="813"/>
      <c r="LPJ408" s="813"/>
      <c r="LPK408" s="813"/>
      <c r="LPL408" s="813"/>
      <c r="LPM408" s="813"/>
      <c r="LPN408" s="813"/>
      <c r="LPO408" s="813"/>
      <c r="LPP408" s="813"/>
      <c r="LPQ408" s="813"/>
      <c r="LPR408" s="813"/>
      <c r="LPS408" s="813"/>
      <c r="LPT408" s="813"/>
      <c r="LPU408" s="813"/>
      <c r="LPV408" s="813"/>
      <c r="LPW408" s="813"/>
      <c r="LPX408" s="813"/>
      <c r="LPY408" s="813"/>
      <c r="LPZ408" s="813"/>
      <c r="LQA408" s="813"/>
      <c r="LQB408" s="813"/>
      <c r="LQC408" s="813"/>
      <c r="LQD408" s="813"/>
      <c r="LQE408" s="813"/>
      <c r="LQF408" s="813"/>
      <c r="LQG408" s="813"/>
      <c r="LQH408" s="813"/>
      <c r="LQI408" s="813"/>
      <c r="LQJ408" s="813"/>
      <c r="LQK408" s="813"/>
      <c r="LQL408" s="813"/>
      <c r="LQM408" s="813"/>
      <c r="LQN408" s="813"/>
      <c r="LQO408" s="813"/>
      <c r="LQP408" s="813"/>
      <c r="LQQ408" s="813"/>
      <c r="LQR408" s="813"/>
      <c r="LQS408" s="813"/>
      <c r="LQT408" s="813"/>
      <c r="LQU408" s="813"/>
      <c r="LQV408" s="813"/>
      <c r="LQW408" s="813"/>
      <c r="LQX408" s="813"/>
      <c r="LQY408" s="813"/>
      <c r="LQZ408" s="813"/>
      <c r="LRA408" s="813"/>
      <c r="LRB408" s="813"/>
      <c r="LRC408" s="813"/>
      <c r="LRD408" s="813"/>
      <c r="LRE408" s="813"/>
      <c r="LRF408" s="813"/>
      <c r="LRG408" s="813"/>
      <c r="LRH408" s="813"/>
      <c r="LRI408" s="813"/>
      <c r="LRJ408" s="813"/>
      <c r="LRK408" s="813"/>
      <c r="LRL408" s="813"/>
      <c r="LRM408" s="813"/>
      <c r="LRN408" s="813"/>
      <c r="LRO408" s="813"/>
      <c r="LRP408" s="813"/>
      <c r="LRQ408" s="813"/>
      <c r="LRR408" s="813"/>
      <c r="LRS408" s="813"/>
      <c r="LRT408" s="813"/>
      <c r="LRU408" s="813"/>
      <c r="LRV408" s="813"/>
      <c r="LRW408" s="813"/>
      <c r="LRX408" s="813"/>
      <c r="LRY408" s="813"/>
      <c r="LRZ408" s="813"/>
      <c r="LSA408" s="813"/>
      <c r="LSB408" s="813"/>
      <c r="LSC408" s="813"/>
      <c r="LSD408" s="813"/>
      <c r="LSE408" s="813"/>
      <c r="LSF408" s="813"/>
      <c r="LSG408" s="813"/>
      <c r="LSH408" s="813"/>
      <c r="LSI408" s="813"/>
      <c r="LSJ408" s="813"/>
      <c r="LSK408" s="813"/>
      <c r="LSL408" s="813"/>
      <c r="LSM408" s="813"/>
      <c r="LSN408" s="813"/>
      <c r="LSO408" s="813"/>
      <c r="LSP408" s="813"/>
      <c r="LSQ408" s="813"/>
      <c r="LSR408" s="813"/>
      <c r="LSS408" s="813"/>
      <c r="LST408" s="813"/>
      <c r="LSU408" s="813"/>
      <c r="LSV408" s="813"/>
      <c r="LSW408" s="813"/>
      <c r="LSX408" s="813"/>
      <c r="LSY408" s="813"/>
      <c r="LSZ408" s="813"/>
      <c r="LTA408" s="813"/>
      <c r="LTB408" s="813"/>
      <c r="LTC408" s="813"/>
      <c r="LTD408" s="813"/>
      <c r="LTE408" s="813"/>
      <c r="LTF408" s="813"/>
      <c r="LTG408" s="813"/>
      <c r="LTH408" s="813"/>
      <c r="LTI408" s="813"/>
      <c r="LTJ408" s="813"/>
      <c r="LTK408" s="813"/>
      <c r="LTL408" s="813"/>
      <c r="LTM408" s="813"/>
      <c r="LTN408" s="813"/>
      <c r="LTO408" s="813"/>
      <c r="LTP408" s="813"/>
      <c r="LTQ408" s="813"/>
      <c r="LTR408" s="813"/>
      <c r="LTS408" s="813"/>
      <c r="LTT408" s="813"/>
      <c r="LTU408" s="813"/>
      <c r="LTV408" s="813"/>
      <c r="LTW408" s="813"/>
      <c r="LTX408" s="813"/>
      <c r="LTY408" s="813"/>
      <c r="LTZ408" s="813"/>
      <c r="LUA408" s="813"/>
      <c r="LUB408" s="813"/>
      <c r="LUC408" s="813"/>
      <c r="LUD408" s="813"/>
      <c r="LUE408" s="813"/>
      <c r="LUF408" s="813"/>
      <c r="LUG408" s="813"/>
      <c r="LUH408" s="813"/>
      <c r="LUI408" s="813"/>
      <c r="LUJ408" s="813"/>
      <c r="LUK408" s="813"/>
      <c r="LUL408" s="813"/>
      <c r="LUM408" s="813"/>
      <c r="LUN408" s="813"/>
      <c r="LUO408" s="813"/>
      <c r="LUP408" s="813"/>
      <c r="LUQ408" s="813"/>
      <c r="LUR408" s="813"/>
      <c r="LUS408" s="813"/>
      <c r="LUT408" s="813"/>
      <c r="LUU408" s="813"/>
      <c r="LUV408" s="813"/>
      <c r="LUW408" s="813"/>
      <c r="LUX408" s="813"/>
      <c r="LUY408" s="813"/>
      <c r="LUZ408" s="813"/>
      <c r="LVA408" s="813"/>
      <c r="LVB408" s="813"/>
      <c r="LVC408" s="813"/>
      <c r="LVD408" s="813"/>
      <c r="LVE408" s="813"/>
      <c r="LVF408" s="813"/>
      <c r="LVG408" s="813"/>
      <c r="LVH408" s="813"/>
      <c r="LVI408" s="813"/>
      <c r="LVJ408" s="813"/>
      <c r="LVK408" s="813"/>
      <c r="LVL408" s="813"/>
      <c r="LVM408" s="813"/>
      <c r="LVN408" s="813"/>
      <c r="LVO408" s="813"/>
      <c r="LVP408" s="813"/>
      <c r="LVQ408" s="813"/>
      <c r="LVR408" s="813"/>
      <c r="LVS408" s="813"/>
      <c r="LVT408" s="813"/>
      <c r="LVU408" s="813"/>
      <c r="LVV408" s="813"/>
      <c r="LVW408" s="813"/>
      <c r="LVX408" s="813"/>
      <c r="LVY408" s="813"/>
      <c r="LVZ408" s="813"/>
      <c r="LWA408" s="813"/>
      <c r="LWB408" s="813"/>
      <c r="LWC408" s="813"/>
      <c r="LWD408" s="813"/>
      <c r="LWE408" s="813"/>
      <c r="LWF408" s="813"/>
      <c r="LWG408" s="813"/>
      <c r="LWH408" s="813"/>
      <c r="LWI408" s="813"/>
      <c r="LWJ408" s="813"/>
      <c r="LWK408" s="813"/>
      <c r="LWL408" s="813"/>
      <c r="LWM408" s="813"/>
      <c r="LWN408" s="813"/>
      <c r="LWO408" s="813"/>
      <c r="LWP408" s="813"/>
      <c r="LWQ408" s="813"/>
      <c r="LWR408" s="813"/>
      <c r="LWS408" s="813"/>
      <c r="LWT408" s="813"/>
      <c r="LWU408" s="813"/>
      <c r="LWV408" s="813"/>
      <c r="LWW408" s="813"/>
      <c r="LWX408" s="813"/>
      <c r="LWY408" s="813"/>
      <c r="LWZ408" s="813"/>
      <c r="LXA408" s="813"/>
      <c r="LXB408" s="813"/>
      <c r="LXC408" s="813"/>
      <c r="LXD408" s="813"/>
      <c r="LXE408" s="813"/>
      <c r="LXF408" s="813"/>
      <c r="LXG408" s="813"/>
      <c r="LXH408" s="813"/>
      <c r="LXI408" s="813"/>
      <c r="LXJ408" s="813"/>
      <c r="LXK408" s="813"/>
      <c r="LXL408" s="813"/>
      <c r="LXM408" s="813"/>
      <c r="LXN408" s="813"/>
      <c r="LXO408" s="813"/>
      <c r="LXP408" s="813"/>
      <c r="LXQ408" s="813"/>
      <c r="LXR408" s="813"/>
      <c r="LXS408" s="813"/>
      <c r="LXT408" s="813"/>
      <c r="LXU408" s="813"/>
      <c r="LXV408" s="813"/>
      <c r="LXW408" s="813"/>
      <c r="LXX408" s="813"/>
      <c r="LXY408" s="813"/>
      <c r="LXZ408" s="813"/>
      <c r="LYA408" s="813"/>
      <c r="LYB408" s="813"/>
      <c r="LYC408" s="813"/>
      <c r="LYD408" s="813"/>
      <c r="LYE408" s="813"/>
      <c r="LYF408" s="813"/>
      <c r="LYG408" s="813"/>
      <c r="LYH408" s="813"/>
      <c r="LYI408" s="813"/>
      <c r="LYJ408" s="813"/>
      <c r="LYK408" s="813"/>
      <c r="LYL408" s="813"/>
      <c r="LYM408" s="813"/>
      <c r="LYN408" s="813"/>
      <c r="LYO408" s="813"/>
      <c r="LYP408" s="813"/>
      <c r="LYQ408" s="813"/>
      <c r="LYR408" s="813"/>
      <c r="LYS408" s="813"/>
      <c r="LYT408" s="813"/>
      <c r="LYU408" s="813"/>
      <c r="LYV408" s="813"/>
      <c r="LYW408" s="813"/>
      <c r="LYX408" s="813"/>
      <c r="LYY408" s="813"/>
      <c r="LYZ408" s="813"/>
      <c r="LZA408" s="813"/>
      <c r="LZB408" s="813"/>
      <c r="LZC408" s="813"/>
      <c r="LZD408" s="813"/>
      <c r="LZE408" s="813"/>
      <c r="LZF408" s="813"/>
      <c r="LZG408" s="813"/>
      <c r="LZH408" s="813"/>
      <c r="LZI408" s="813"/>
      <c r="LZJ408" s="813"/>
      <c r="LZK408" s="813"/>
      <c r="LZL408" s="813"/>
      <c r="LZM408" s="813"/>
      <c r="LZN408" s="813"/>
      <c r="LZO408" s="813"/>
      <c r="LZP408" s="813"/>
      <c r="LZQ408" s="813"/>
      <c r="LZR408" s="813"/>
      <c r="LZS408" s="813"/>
      <c r="LZT408" s="813"/>
      <c r="LZU408" s="813"/>
      <c r="LZV408" s="813"/>
      <c r="LZW408" s="813"/>
      <c r="LZX408" s="813"/>
      <c r="LZY408" s="813"/>
      <c r="LZZ408" s="813"/>
      <c r="MAA408" s="813"/>
      <c r="MAB408" s="813"/>
      <c r="MAC408" s="813"/>
      <c r="MAD408" s="813"/>
      <c r="MAE408" s="813"/>
      <c r="MAF408" s="813"/>
      <c r="MAG408" s="813"/>
      <c r="MAH408" s="813"/>
      <c r="MAI408" s="813"/>
      <c r="MAJ408" s="813"/>
      <c r="MAK408" s="813"/>
      <c r="MAL408" s="813"/>
      <c r="MAM408" s="813"/>
      <c r="MAN408" s="813"/>
      <c r="MAO408" s="813"/>
      <c r="MAP408" s="813"/>
      <c r="MAQ408" s="813"/>
      <c r="MAR408" s="813"/>
      <c r="MAS408" s="813"/>
      <c r="MAT408" s="813"/>
      <c r="MAU408" s="813"/>
      <c r="MAV408" s="813"/>
      <c r="MAW408" s="813"/>
      <c r="MAX408" s="813"/>
      <c r="MAY408" s="813"/>
      <c r="MAZ408" s="813"/>
      <c r="MBA408" s="813"/>
      <c r="MBB408" s="813"/>
      <c r="MBC408" s="813"/>
      <c r="MBD408" s="813"/>
      <c r="MBE408" s="813"/>
      <c r="MBF408" s="813"/>
      <c r="MBG408" s="813"/>
      <c r="MBH408" s="813"/>
      <c r="MBI408" s="813"/>
      <c r="MBJ408" s="813"/>
      <c r="MBK408" s="813"/>
      <c r="MBL408" s="813"/>
      <c r="MBM408" s="813"/>
      <c r="MBN408" s="813"/>
      <c r="MBO408" s="813"/>
      <c r="MBP408" s="813"/>
      <c r="MBQ408" s="813"/>
      <c r="MBR408" s="813"/>
      <c r="MBS408" s="813"/>
      <c r="MBT408" s="813"/>
      <c r="MBU408" s="813"/>
      <c r="MBV408" s="813"/>
      <c r="MBW408" s="813"/>
      <c r="MBX408" s="813"/>
      <c r="MBY408" s="813"/>
      <c r="MBZ408" s="813"/>
      <c r="MCA408" s="813"/>
      <c r="MCB408" s="813"/>
      <c r="MCC408" s="813"/>
      <c r="MCD408" s="813"/>
      <c r="MCE408" s="813"/>
      <c r="MCF408" s="813"/>
      <c r="MCG408" s="813"/>
      <c r="MCH408" s="813"/>
      <c r="MCI408" s="813"/>
      <c r="MCJ408" s="813"/>
      <c r="MCK408" s="813"/>
      <c r="MCL408" s="813"/>
      <c r="MCM408" s="813"/>
      <c r="MCN408" s="813"/>
      <c r="MCO408" s="813"/>
      <c r="MCP408" s="813"/>
      <c r="MCQ408" s="813"/>
      <c r="MCR408" s="813"/>
      <c r="MCS408" s="813"/>
      <c r="MCT408" s="813"/>
      <c r="MCU408" s="813"/>
      <c r="MCV408" s="813"/>
      <c r="MCW408" s="813"/>
      <c r="MCX408" s="813"/>
      <c r="MCY408" s="813"/>
      <c r="MCZ408" s="813"/>
      <c r="MDA408" s="813"/>
      <c r="MDB408" s="813"/>
      <c r="MDC408" s="813"/>
      <c r="MDD408" s="813"/>
      <c r="MDE408" s="813"/>
      <c r="MDF408" s="813"/>
      <c r="MDG408" s="813"/>
      <c r="MDH408" s="813"/>
      <c r="MDI408" s="813"/>
      <c r="MDJ408" s="813"/>
      <c r="MDK408" s="813"/>
      <c r="MDL408" s="813"/>
      <c r="MDM408" s="813"/>
      <c r="MDN408" s="813"/>
      <c r="MDO408" s="813"/>
      <c r="MDP408" s="813"/>
      <c r="MDQ408" s="813"/>
      <c r="MDR408" s="813"/>
      <c r="MDS408" s="813"/>
      <c r="MDT408" s="813"/>
      <c r="MDU408" s="813"/>
      <c r="MDV408" s="813"/>
      <c r="MDW408" s="813"/>
      <c r="MDX408" s="813"/>
      <c r="MDY408" s="813"/>
      <c r="MDZ408" s="813"/>
      <c r="MEA408" s="813"/>
      <c r="MEB408" s="813"/>
      <c r="MEC408" s="813"/>
      <c r="MED408" s="813"/>
      <c r="MEE408" s="813"/>
      <c r="MEF408" s="813"/>
      <c r="MEG408" s="813"/>
      <c r="MEH408" s="813"/>
      <c r="MEI408" s="813"/>
      <c r="MEJ408" s="813"/>
      <c r="MEK408" s="813"/>
      <c r="MEL408" s="813"/>
      <c r="MEM408" s="813"/>
      <c r="MEN408" s="813"/>
      <c r="MEO408" s="813"/>
      <c r="MEP408" s="813"/>
      <c r="MEQ408" s="813"/>
      <c r="MER408" s="813"/>
      <c r="MES408" s="813"/>
      <c r="MET408" s="813"/>
      <c r="MEU408" s="813"/>
      <c r="MEV408" s="813"/>
      <c r="MEW408" s="813"/>
      <c r="MEX408" s="813"/>
      <c r="MEY408" s="813"/>
      <c r="MEZ408" s="813"/>
      <c r="MFA408" s="813"/>
      <c r="MFB408" s="813"/>
      <c r="MFC408" s="813"/>
      <c r="MFD408" s="813"/>
      <c r="MFE408" s="813"/>
      <c r="MFF408" s="813"/>
      <c r="MFG408" s="813"/>
      <c r="MFH408" s="813"/>
      <c r="MFI408" s="813"/>
      <c r="MFJ408" s="813"/>
      <c r="MFK408" s="813"/>
      <c r="MFL408" s="813"/>
      <c r="MFM408" s="813"/>
      <c r="MFN408" s="813"/>
      <c r="MFO408" s="813"/>
      <c r="MFP408" s="813"/>
      <c r="MFQ408" s="813"/>
      <c r="MFR408" s="813"/>
      <c r="MFS408" s="813"/>
      <c r="MFT408" s="813"/>
      <c r="MFU408" s="813"/>
      <c r="MFV408" s="813"/>
      <c r="MFW408" s="813"/>
      <c r="MFX408" s="813"/>
      <c r="MFY408" s="813"/>
      <c r="MFZ408" s="813"/>
      <c r="MGA408" s="813"/>
      <c r="MGB408" s="813"/>
      <c r="MGC408" s="813"/>
      <c r="MGD408" s="813"/>
      <c r="MGE408" s="813"/>
      <c r="MGF408" s="813"/>
      <c r="MGG408" s="813"/>
      <c r="MGH408" s="813"/>
      <c r="MGI408" s="813"/>
      <c r="MGJ408" s="813"/>
      <c r="MGK408" s="813"/>
      <c r="MGL408" s="813"/>
      <c r="MGM408" s="813"/>
      <c r="MGN408" s="813"/>
      <c r="MGO408" s="813"/>
      <c r="MGP408" s="813"/>
      <c r="MGQ408" s="813"/>
      <c r="MGR408" s="813"/>
      <c r="MGS408" s="813"/>
      <c r="MGT408" s="813"/>
      <c r="MGU408" s="813"/>
      <c r="MGV408" s="813"/>
      <c r="MGW408" s="813"/>
      <c r="MGX408" s="813"/>
      <c r="MGY408" s="813"/>
      <c r="MGZ408" s="813"/>
      <c r="MHA408" s="813"/>
      <c r="MHB408" s="813"/>
      <c r="MHC408" s="813"/>
      <c r="MHD408" s="813"/>
      <c r="MHE408" s="813"/>
      <c r="MHF408" s="813"/>
      <c r="MHG408" s="813"/>
      <c r="MHH408" s="813"/>
      <c r="MHI408" s="813"/>
      <c r="MHJ408" s="813"/>
      <c r="MHK408" s="813"/>
      <c r="MHL408" s="813"/>
      <c r="MHM408" s="813"/>
      <c r="MHN408" s="813"/>
      <c r="MHO408" s="813"/>
      <c r="MHP408" s="813"/>
      <c r="MHQ408" s="813"/>
      <c r="MHR408" s="813"/>
      <c r="MHS408" s="813"/>
      <c r="MHT408" s="813"/>
      <c r="MHU408" s="813"/>
      <c r="MHV408" s="813"/>
      <c r="MHW408" s="813"/>
      <c r="MHX408" s="813"/>
      <c r="MHY408" s="813"/>
      <c r="MHZ408" s="813"/>
      <c r="MIA408" s="813"/>
      <c r="MIB408" s="813"/>
      <c r="MIC408" s="813"/>
      <c r="MID408" s="813"/>
      <c r="MIE408" s="813"/>
      <c r="MIF408" s="813"/>
      <c r="MIG408" s="813"/>
      <c r="MIH408" s="813"/>
      <c r="MII408" s="813"/>
      <c r="MIJ408" s="813"/>
      <c r="MIK408" s="813"/>
      <c r="MIL408" s="813"/>
      <c r="MIM408" s="813"/>
      <c r="MIN408" s="813"/>
      <c r="MIO408" s="813"/>
      <c r="MIP408" s="813"/>
      <c r="MIQ408" s="813"/>
      <c r="MIR408" s="813"/>
      <c r="MIS408" s="813"/>
      <c r="MIT408" s="813"/>
      <c r="MIU408" s="813"/>
      <c r="MIV408" s="813"/>
      <c r="MIW408" s="813"/>
      <c r="MIX408" s="813"/>
      <c r="MIY408" s="813"/>
      <c r="MIZ408" s="813"/>
      <c r="MJA408" s="813"/>
      <c r="MJB408" s="813"/>
      <c r="MJC408" s="813"/>
      <c r="MJD408" s="813"/>
      <c r="MJE408" s="813"/>
      <c r="MJF408" s="813"/>
      <c r="MJG408" s="813"/>
      <c r="MJH408" s="813"/>
      <c r="MJI408" s="813"/>
      <c r="MJJ408" s="813"/>
      <c r="MJK408" s="813"/>
      <c r="MJL408" s="813"/>
      <c r="MJM408" s="813"/>
      <c r="MJN408" s="813"/>
      <c r="MJO408" s="813"/>
      <c r="MJP408" s="813"/>
      <c r="MJQ408" s="813"/>
      <c r="MJR408" s="813"/>
      <c r="MJS408" s="813"/>
      <c r="MJT408" s="813"/>
      <c r="MJU408" s="813"/>
      <c r="MJV408" s="813"/>
      <c r="MJW408" s="813"/>
      <c r="MJX408" s="813"/>
      <c r="MJY408" s="813"/>
      <c r="MJZ408" s="813"/>
      <c r="MKA408" s="813"/>
      <c r="MKB408" s="813"/>
      <c r="MKC408" s="813"/>
      <c r="MKD408" s="813"/>
      <c r="MKE408" s="813"/>
      <c r="MKF408" s="813"/>
      <c r="MKG408" s="813"/>
      <c r="MKH408" s="813"/>
      <c r="MKI408" s="813"/>
      <c r="MKJ408" s="813"/>
      <c r="MKK408" s="813"/>
      <c r="MKL408" s="813"/>
      <c r="MKM408" s="813"/>
      <c r="MKN408" s="813"/>
      <c r="MKO408" s="813"/>
      <c r="MKP408" s="813"/>
      <c r="MKQ408" s="813"/>
      <c r="MKR408" s="813"/>
      <c r="MKS408" s="813"/>
      <c r="MKT408" s="813"/>
      <c r="MKU408" s="813"/>
      <c r="MKV408" s="813"/>
      <c r="MKW408" s="813"/>
      <c r="MKX408" s="813"/>
      <c r="MKY408" s="813"/>
      <c r="MKZ408" s="813"/>
      <c r="MLA408" s="813"/>
      <c r="MLB408" s="813"/>
      <c r="MLC408" s="813"/>
      <c r="MLD408" s="813"/>
      <c r="MLE408" s="813"/>
      <c r="MLF408" s="813"/>
      <c r="MLG408" s="813"/>
      <c r="MLH408" s="813"/>
      <c r="MLI408" s="813"/>
      <c r="MLJ408" s="813"/>
      <c r="MLK408" s="813"/>
      <c r="MLL408" s="813"/>
      <c r="MLM408" s="813"/>
      <c r="MLN408" s="813"/>
      <c r="MLO408" s="813"/>
      <c r="MLP408" s="813"/>
      <c r="MLQ408" s="813"/>
      <c r="MLR408" s="813"/>
      <c r="MLS408" s="813"/>
      <c r="MLT408" s="813"/>
      <c r="MLU408" s="813"/>
      <c r="MLV408" s="813"/>
      <c r="MLW408" s="813"/>
      <c r="MLX408" s="813"/>
      <c r="MLY408" s="813"/>
      <c r="MLZ408" s="813"/>
      <c r="MMA408" s="813"/>
      <c r="MMB408" s="813"/>
      <c r="MMC408" s="813"/>
      <c r="MMD408" s="813"/>
      <c r="MME408" s="813"/>
      <c r="MMF408" s="813"/>
      <c r="MMG408" s="813"/>
      <c r="MMH408" s="813"/>
      <c r="MMI408" s="813"/>
      <c r="MMJ408" s="813"/>
      <c r="MMK408" s="813"/>
      <c r="MML408" s="813"/>
      <c r="MMM408" s="813"/>
      <c r="MMN408" s="813"/>
      <c r="MMO408" s="813"/>
      <c r="MMP408" s="813"/>
      <c r="MMQ408" s="813"/>
      <c r="MMR408" s="813"/>
      <c r="MMS408" s="813"/>
      <c r="MMT408" s="813"/>
      <c r="MMU408" s="813"/>
      <c r="MMV408" s="813"/>
      <c r="MMW408" s="813"/>
      <c r="MMX408" s="813"/>
      <c r="MMY408" s="813"/>
      <c r="MMZ408" s="813"/>
      <c r="MNA408" s="813"/>
      <c r="MNB408" s="813"/>
      <c r="MNC408" s="813"/>
      <c r="MND408" s="813"/>
      <c r="MNE408" s="813"/>
      <c r="MNF408" s="813"/>
      <c r="MNG408" s="813"/>
      <c r="MNH408" s="813"/>
      <c r="MNI408" s="813"/>
      <c r="MNJ408" s="813"/>
      <c r="MNK408" s="813"/>
      <c r="MNL408" s="813"/>
      <c r="MNM408" s="813"/>
      <c r="MNN408" s="813"/>
      <c r="MNO408" s="813"/>
      <c r="MNP408" s="813"/>
      <c r="MNQ408" s="813"/>
      <c r="MNR408" s="813"/>
      <c r="MNS408" s="813"/>
      <c r="MNT408" s="813"/>
      <c r="MNU408" s="813"/>
      <c r="MNV408" s="813"/>
      <c r="MNW408" s="813"/>
      <c r="MNX408" s="813"/>
      <c r="MNY408" s="813"/>
      <c r="MNZ408" s="813"/>
      <c r="MOA408" s="813"/>
      <c r="MOB408" s="813"/>
      <c r="MOC408" s="813"/>
      <c r="MOD408" s="813"/>
      <c r="MOE408" s="813"/>
      <c r="MOF408" s="813"/>
      <c r="MOG408" s="813"/>
      <c r="MOH408" s="813"/>
      <c r="MOI408" s="813"/>
      <c r="MOJ408" s="813"/>
      <c r="MOK408" s="813"/>
      <c r="MOL408" s="813"/>
      <c r="MOM408" s="813"/>
      <c r="MON408" s="813"/>
      <c r="MOO408" s="813"/>
      <c r="MOP408" s="813"/>
      <c r="MOQ408" s="813"/>
      <c r="MOR408" s="813"/>
      <c r="MOS408" s="813"/>
      <c r="MOT408" s="813"/>
      <c r="MOU408" s="813"/>
      <c r="MOV408" s="813"/>
      <c r="MOW408" s="813"/>
      <c r="MOX408" s="813"/>
      <c r="MOY408" s="813"/>
      <c r="MOZ408" s="813"/>
      <c r="MPA408" s="813"/>
      <c r="MPB408" s="813"/>
      <c r="MPC408" s="813"/>
      <c r="MPD408" s="813"/>
      <c r="MPE408" s="813"/>
      <c r="MPF408" s="813"/>
      <c r="MPG408" s="813"/>
      <c r="MPH408" s="813"/>
      <c r="MPI408" s="813"/>
      <c r="MPJ408" s="813"/>
      <c r="MPK408" s="813"/>
      <c r="MPL408" s="813"/>
      <c r="MPM408" s="813"/>
      <c r="MPN408" s="813"/>
      <c r="MPO408" s="813"/>
      <c r="MPP408" s="813"/>
      <c r="MPQ408" s="813"/>
      <c r="MPR408" s="813"/>
      <c r="MPS408" s="813"/>
      <c r="MPT408" s="813"/>
      <c r="MPU408" s="813"/>
      <c r="MPV408" s="813"/>
      <c r="MPW408" s="813"/>
      <c r="MPX408" s="813"/>
      <c r="MPY408" s="813"/>
      <c r="MPZ408" s="813"/>
      <c r="MQA408" s="813"/>
      <c r="MQB408" s="813"/>
      <c r="MQC408" s="813"/>
      <c r="MQD408" s="813"/>
      <c r="MQE408" s="813"/>
      <c r="MQF408" s="813"/>
      <c r="MQG408" s="813"/>
      <c r="MQH408" s="813"/>
      <c r="MQI408" s="813"/>
      <c r="MQJ408" s="813"/>
      <c r="MQK408" s="813"/>
      <c r="MQL408" s="813"/>
      <c r="MQM408" s="813"/>
      <c r="MQN408" s="813"/>
      <c r="MQO408" s="813"/>
      <c r="MQP408" s="813"/>
      <c r="MQQ408" s="813"/>
      <c r="MQR408" s="813"/>
      <c r="MQS408" s="813"/>
      <c r="MQT408" s="813"/>
      <c r="MQU408" s="813"/>
      <c r="MQV408" s="813"/>
      <c r="MQW408" s="813"/>
      <c r="MQX408" s="813"/>
      <c r="MQY408" s="813"/>
      <c r="MQZ408" s="813"/>
      <c r="MRA408" s="813"/>
      <c r="MRB408" s="813"/>
      <c r="MRC408" s="813"/>
      <c r="MRD408" s="813"/>
      <c r="MRE408" s="813"/>
      <c r="MRF408" s="813"/>
      <c r="MRG408" s="813"/>
      <c r="MRH408" s="813"/>
      <c r="MRI408" s="813"/>
      <c r="MRJ408" s="813"/>
      <c r="MRK408" s="813"/>
      <c r="MRL408" s="813"/>
      <c r="MRM408" s="813"/>
      <c r="MRN408" s="813"/>
      <c r="MRO408" s="813"/>
      <c r="MRP408" s="813"/>
      <c r="MRQ408" s="813"/>
      <c r="MRR408" s="813"/>
      <c r="MRS408" s="813"/>
      <c r="MRT408" s="813"/>
      <c r="MRU408" s="813"/>
      <c r="MRV408" s="813"/>
      <c r="MRW408" s="813"/>
      <c r="MRX408" s="813"/>
      <c r="MRY408" s="813"/>
      <c r="MRZ408" s="813"/>
      <c r="MSA408" s="813"/>
      <c r="MSB408" s="813"/>
      <c r="MSC408" s="813"/>
      <c r="MSD408" s="813"/>
      <c r="MSE408" s="813"/>
      <c r="MSF408" s="813"/>
      <c r="MSG408" s="813"/>
      <c r="MSH408" s="813"/>
      <c r="MSI408" s="813"/>
      <c r="MSJ408" s="813"/>
      <c r="MSK408" s="813"/>
      <c r="MSL408" s="813"/>
      <c r="MSM408" s="813"/>
      <c r="MSN408" s="813"/>
      <c r="MSO408" s="813"/>
      <c r="MSP408" s="813"/>
      <c r="MSQ408" s="813"/>
      <c r="MSR408" s="813"/>
      <c r="MSS408" s="813"/>
      <c r="MST408" s="813"/>
      <c r="MSU408" s="813"/>
      <c r="MSV408" s="813"/>
      <c r="MSW408" s="813"/>
      <c r="MSX408" s="813"/>
      <c r="MSY408" s="813"/>
      <c r="MSZ408" s="813"/>
      <c r="MTA408" s="813"/>
      <c r="MTB408" s="813"/>
      <c r="MTC408" s="813"/>
      <c r="MTD408" s="813"/>
      <c r="MTE408" s="813"/>
      <c r="MTF408" s="813"/>
      <c r="MTG408" s="813"/>
      <c r="MTH408" s="813"/>
      <c r="MTI408" s="813"/>
      <c r="MTJ408" s="813"/>
      <c r="MTK408" s="813"/>
      <c r="MTL408" s="813"/>
      <c r="MTM408" s="813"/>
      <c r="MTN408" s="813"/>
      <c r="MTO408" s="813"/>
      <c r="MTP408" s="813"/>
      <c r="MTQ408" s="813"/>
      <c r="MTR408" s="813"/>
      <c r="MTS408" s="813"/>
      <c r="MTT408" s="813"/>
      <c r="MTU408" s="813"/>
      <c r="MTV408" s="813"/>
      <c r="MTW408" s="813"/>
      <c r="MTX408" s="813"/>
      <c r="MTY408" s="813"/>
      <c r="MTZ408" s="813"/>
      <c r="MUA408" s="813"/>
      <c r="MUB408" s="813"/>
      <c r="MUC408" s="813"/>
      <c r="MUD408" s="813"/>
      <c r="MUE408" s="813"/>
      <c r="MUF408" s="813"/>
      <c r="MUG408" s="813"/>
      <c r="MUH408" s="813"/>
      <c r="MUI408" s="813"/>
      <c r="MUJ408" s="813"/>
      <c r="MUK408" s="813"/>
      <c r="MUL408" s="813"/>
      <c r="MUM408" s="813"/>
      <c r="MUN408" s="813"/>
      <c r="MUO408" s="813"/>
      <c r="MUP408" s="813"/>
      <c r="MUQ408" s="813"/>
      <c r="MUR408" s="813"/>
      <c r="MUS408" s="813"/>
      <c r="MUT408" s="813"/>
      <c r="MUU408" s="813"/>
      <c r="MUV408" s="813"/>
      <c r="MUW408" s="813"/>
      <c r="MUX408" s="813"/>
      <c r="MUY408" s="813"/>
      <c r="MUZ408" s="813"/>
      <c r="MVA408" s="813"/>
      <c r="MVB408" s="813"/>
      <c r="MVC408" s="813"/>
      <c r="MVD408" s="813"/>
      <c r="MVE408" s="813"/>
      <c r="MVF408" s="813"/>
      <c r="MVG408" s="813"/>
      <c r="MVH408" s="813"/>
      <c r="MVI408" s="813"/>
      <c r="MVJ408" s="813"/>
      <c r="MVK408" s="813"/>
      <c r="MVL408" s="813"/>
      <c r="MVM408" s="813"/>
      <c r="MVN408" s="813"/>
      <c r="MVO408" s="813"/>
      <c r="MVP408" s="813"/>
      <c r="MVQ408" s="813"/>
      <c r="MVR408" s="813"/>
      <c r="MVS408" s="813"/>
      <c r="MVT408" s="813"/>
      <c r="MVU408" s="813"/>
      <c r="MVV408" s="813"/>
      <c r="MVW408" s="813"/>
      <c r="MVX408" s="813"/>
      <c r="MVY408" s="813"/>
      <c r="MVZ408" s="813"/>
      <c r="MWA408" s="813"/>
      <c r="MWB408" s="813"/>
      <c r="MWC408" s="813"/>
      <c r="MWD408" s="813"/>
      <c r="MWE408" s="813"/>
      <c r="MWF408" s="813"/>
      <c r="MWG408" s="813"/>
      <c r="MWH408" s="813"/>
      <c r="MWI408" s="813"/>
      <c r="MWJ408" s="813"/>
      <c r="MWK408" s="813"/>
      <c r="MWL408" s="813"/>
      <c r="MWM408" s="813"/>
      <c r="MWN408" s="813"/>
      <c r="MWO408" s="813"/>
      <c r="MWP408" s="813"/>
      <c r="MWQ408" s="813"/>
      <c r="MWR408" s="813"/>
      <c r="MWS408" s="813"/>
      <c r="MWT408" s="813"/>
      <c r="MWU408" s="813"/>
      <c r="MWV408" s="813"/>
      <c r="MWW408" s="813"/>
      <c r="MWX408" s="813"/>
      <c r="MWY408" s="813"/>
      <c r="MWZ408" s="813"/>
      <c r="MXA408" s="813"/>
      <c r="MXB408" s="813"/>
      <c r="MXC408" s="813"/>
      <c r="MXD408" s="813"/>
      <c r="MXE408" s="813"/>
      <c r="MXF408" s="813"/>
      <c r="MXG408" s="813"/>
      <c r="MXH408" s="813"/>
      <c r="MXI408" s="813"/>
      <c r="MXJ408" s="813"/>
      <c r="MXK408" s="813"/>
      <c r="MXL408" s="813"/>
      <c r="MXM408" s="813"/>
      <c r="MXN408" s="813"/>
      <c r="MXO408" s="813"/>
      <c r="MXP408" s="813"/>
      <c r="MXQ408" s="813"/>
      <c r="MXR408" s="813"/>
      <c r="MXS408" s="813"/>
      <c r="MXT408" s="813"/>
      <c r="MXU408" s="813"/>
      <c r="MXV408" s="813"/>
      <c r="MXW408" s="813"/>
      <c r="MXX408" s="813"/>
      <c r="MXY408" s="813"/>
      <c r="MXZ408" s="813"/>
      <c r="MYA408" s="813"/>
      <c r="MYB408" s="813"/>
      <c r="MYC408" s="813"/>
      <c r="MYD408" s="813"/>
      <c r="MYE408" s="813"/>
      <c r="MYF408" s="813"/>
      <c r="MYG408" s="813"/>
      <c r="MYH408" s="813"/>
      <c r="MYI408" s="813"/>
      <c r="MYJ408" s="813"/>
      <c r="MYK408" s="813"/>
      <c r="MYL408" s="813"/>
      <c r="MYM408" s="813"/>
      <c r="MYN408" s="813"/>
      <c r="MYO408" s="813"/>
      <c r="MYP408" s="813"/>
      <c r="MYQ408" s="813"/>
      <c r="MYR408" s="813"/>
      <c r="MYS408" s="813"/>
      <c r="MYT408" s="813"/>
      <c r="MYU408" s="813"/>
      <c r="MYV408" s="813"/>
      <c r="MYW408" s="813"/>
      <c r="MYX408" s="813"/>
      <c r="MYY408" s="813"/>
      <c r="MYZ408" s="813"/>
      <c r="MZA408" s="813"/>
      <c r="MZB408" s="813"/>
      <c r="MZC408" s="813"/>
      <c r="MZD408" s="813"/>
      <c r="MZE408" s="813"/>
      <c r="MZF408" s="813"/>
      <c r="MZG408" s="813"/>
      <c r="MZH408" s="813"/>
      <c r="MZI408" s="813"/>
      <c r="MZJ408" s="813"/>
      <c r="MZK408" s="813"/>
      <c r="MZL408" s="813"/>
      <c r="MZM408" s="813"/>
      <c r="MZN408" s="813"/>
      <c r="MZO408" s="813"/>
      <c r="MZP408" s="813"/>
      <c r="MZQ408" s="813"/>
      <c r="MZR408" s="813"/>
      <c r="MZS408" s="813"/>
      <c r="MZT408" s="813"/>
      <c r="MZU408" s="813"/>
      <c r="MZV408" s="813"/>
      <c r="MZW408" s="813"/>
      <c r="MZX408" s="813"/>
      <c r="MZY408" s="813"/>
      <c r="MZZ408" s="813"/>
      <c r="NAA408" s="813"/>
      <c r="NAB408" s="813"/>
      <c r="NAC408" s="813"/>
      <c r="NAD408" s="813"/>
      <c r="NAE408" s="813"/>
      <c r="NAF408" s="813"/>
      <c r="NAG408" s="813"/>
      <c r="NAH408" s="813"/>
      <c r="NAI408" s="813"/>
      <c r="NAJ408" s="813"/>
      <c r="NAK408" s="813"/>
      <c r="NAL408" s="813"/>
      <c r="NAM408" s="813"/>
      <c r="NAN408" s="813"/>
      <c r="NAO408" s="813"/>
      <c r="NAP408" s="813"/>
      <c r="NAQ408" s="813"/>
      <c r="NAR408" s="813"/>
      <c r="NAS408" s="813"/>
      <c r="NAT408" s="813"/>
      <c r="NAU408" s="813"/>
      <c r="NAV408" s="813"/>
      <c r="NAW408" s="813"/>
      <c r="NAX408" s="813"/>
      <c r="NAY408" s="813"/>
      <c r="NAZ408" s="813"/>
      <c r="NBA408" s="813"/>
      <c r="NBB408" s="813"/>
      <c r="NBC408" s="813"/>
      <c r="NBD408" s="813"/>
      <c r="NBE408" s="813"/>
      <c r="NBF408" s="813"/>
      <c r="NBG408" s="813"/>
      <c r="NBH408" s="813"/>
      <c r="NBI408" s="813"/>
      <c r="NBJ408" s="813"/>
      <c r="NBK408" s="813"/>
      <c r="NBL408" s="813"/>
      <c r="NBM408" s="813"/>
      <c r="NBN408" s="813"/>
      <c r="NBO408" s="813"/>
      <c r="NBP408" s="813"/>
      <c r="NBQ408" s="813"/>
      <c r="NBR408" s="813"/>
      <c r="NBS408" s="813"/>
      <c r="NBT408" s="813"/>
      <c r="NBU408" s="813"/>
      <c r="NBV408" s="813"/>
      <c r="NBW408" s="813"/>
      <c r="NBX408" s="813"/>
      <c r="NBY408" s="813"/>
      <c r="NBZ408" s="813"/>
      <c r="NCA408" s="813"/>
      <c r="NCB408" s="813"/>
      <c r="NCC408" s="813"/>
      <c r="NCD408" s="813"/>
      <c r="NCE408" s="813"/>
      <c r="NCF408" s="813"/>
      <c r="NCG408" s="813"/>
      <c r="NCH408" s="813"/>
      <c r="NCI408" s="813"/>
      <c r="NCJ408" s="813"/>
      <c r="NCK408" s="813"/>
      <c r="NCL408" s="813"/>
      <c r="NCM408" s="813"/>
      <c r="NCN408" s="813"/>
      <c r="NCO408" s="813"/>
      <c r="NCP408" s="813"/>
      <c r="NCQ408" s="813"/>
      <c r="NCR408" s="813"/>
      <c r="NCS408" s="813"/>
      <c r="NCT408" s="813"/>
      <c r="NCU408" s="813"/>
      <c r="NCV408" s="813"/>
      <c r="NCW408" s="813"/>
      <c r="NCX408" s="813"/>
      <c r="NCY408" s="813"/>
      <c r="NCZ408" s="813"/>
      <c r="NDA408" s="813"/>
      <c r="NDB408" s="813"/>
      <c r="NDC408" s="813"/>
      <c r="NDD408" s="813"/>
      <c r="NDE408" s="813"/>
      <c r="NDF408" s="813"/>
      <c r="NDG408" s="813"/>
      <c r="NDH408" s="813"/>
      <c r="NDI408" s="813"/>
      <c r="NDJ408" s="813"/>
      <c r="NDK408" s="813"/>
      <c r="NDL408" s="813"/>
      <c r="NDM408" s="813"/>
      <c r="NDN408" s="813"/>
      <c r="NDO408" s="813"/>
      <c r="NDP408" s="813"/>
      <c r="NDQ408" s="813"/>
      <c r="NDR408" s="813"/>
      <c r="NDS408" s="813"/>
      <c r="NDT408" s="813"/>
      <c r="NDU408" s="813"/>
      <c r="NDV408" s="813"/>
      <c r="NDW408" s="813"/>
      <c r="NDX408" s="813"/>
      <c r="NDY408" s="813"/>
      <c r="NDZ408" s="813"/>
      <c r="NEA408" s="813"/>
      <c r="NEB408" s="813"/>
      <c r="NEC408" s="813"/>
      <c r="NED408" s="813"/>
      <c r="NEE408" s="813"/>
      <c r="NEF408" s="813"/>
      <c r="NEG408" s="813"/>
      <c r="NEH408" s="813"/>
      <c r="NEI408" s="813"/>
      <c r="NEJ408" s="813"/>
      <c r="NEK408" s="813"/>
      <c r="NEL408" s="813"/>
      <c r="NEM408" s="813"/>
      <c r="NEN408" s="813"/>
      <c r="NEO408" s="813"/>
      <c r="NEP408" s="813"/>
      <c r="NEQ408" s="813"/>
      <c r="NER408" s="813"/>
      <c r="NES408" s="813"/>
      <c r="NET408" s="813"/>
      <c r="NEU408" s="813"/>
      <c r="NEV408" s="813"/>
      <c r="NEW408" s="813"/>
      <c r="NEX408" s="813"/>
      <c r="NEY408" s="813"/>
      <c r="NEZ408" s="813"/>
      <c r="NFA408" s="813"/>
      <c r="NFB408" s="813"/>
      <c r="NFC408" s="813"/>
      <c r="NFD408" s="813"/>
      <c r="NFE408" s="813"/>
      <c r="NFF408" s="813"/>
      <c r="NFG408" s="813"/>
      <c r="NFH408" s="813"/>
      <c r="NFI408" s="813"/>
      <c r="NFJ408" s="813"/>
      <c r="NFK408" s="813"/>
      <c r="NFL408" s="813"/>
      <c r="NFM408" s="813"/>
      <c r="NFN408" s="813"/>
      <c r="NFO408" s="813"/>
      <c r="NFP408" s="813"/>
      <c r="NFQ408" s="813"/>
      <c r="NFR408" s="813"/>
      <c r="NFS408" s="813"/>
      <c r="NFT408" s="813"/>
      <c r="NFU408" s="813"/>
      <c r="NFV408" s="813"/>
      <c r="NFW408" s="813"/>
      <c r="NFX408" s="813"/>
      <c r="NFY408" s="813"/>
      <c r="NFZ408" s="813"/>
      <c r="NGA408" s="813"/>
      <c r="NGB408" s="813"/>
      <c r="NGC408" s="813"/>
      <c r="NGD408" s="813"/>
      <c r="NGE408" s="813"/>
      <c r="NGF408" s="813"/>
      <c r="NGG408" s="813"/>
      <c r="NGH408" s="813"/>
      <c r="NGI408" s="813"/>
      <c r="NGJ408" s="813"/>
      <c r="NGK408" s="813"/>
      <c r="NGL408" s="813"/>
      <c r="NGM408" s="813"/>
      <c r="NGN408" s="813"/>
      <c r="NGO408" s="813"/>
      <c r="NGP408" s="813"/>
      <c r="NGQ408" s="813"/>
      <c r="NGR408" s="813"/>
      <c r="NGS408" s="813"/>
      <c r="NGT408" s="813"/>
      <c r="NGU408" s="813"/>
      <c r="NGV408" s="813"/>
      <c r="NGW408" s="813"/>
      <c r="NGX408" s="813"/>
      <c r="NGY408" s="813"/>
      <c r="NGZ408" s="813"/>
      <c r="NHA408" s="813"/>
      <c r="NHB408" s="813"/>
      <c r="NHC408" s="813"/>
      <c r="NHD408" s="813"/>
      <c r="NHE408" s="813"/>
      <c r="NHF408" s="813"/>
      <c r="NHG408" s="813"/>
      <c r="NHH408" s="813"/>
      <c r="NHI408" s="813"/>
      <c r="NHJ408" s="813"/>
      <c r="NHK408" s="813"/>
      <c r="NHL408" s="813"/>
      <c r="NHM408" s="813"/>
      <c r="NHN408" s="813"/>
      <c r="NHO408" s="813"/>
      <c r="NHP408" s="813"/>
      <c r="NHQ408" s="813"/>
      <c r="NHR408" s="813"/>
      <c r="NHS408" s="813"/>
      <c r="NHT408" s="813"/>
      <c r="NHU408" s="813"/>
      <c r="NHV408" s="813"/>
      <c r="NHW408" s="813"/>
      <c r="NHX408" s="813"/>
      <c r="NHY408" s="813"/>
      <c r="NHZ408" s="813"/>
      <c r="NIA408" s="813"/>
      <c r="NIB408" s="813"/>
      <c r="NIC408" s="813"/>
      <c r="NID408" s="813"/>
      <c r="NIE408" s="813"/>
      <c r="NIF408" s="813"/>
      <c r="NIG408" s="813"/>
      <c r="NIH408" s="813"/>
      <c r="NII408" s="813"/>
      <c r="NIJ408" s="813"/>
      <c r="NIK408" s="813"/>
      <c r="NIL408" s="813"/>
      <c r="NIM408" s="813"/>
      <c r="NIN408" s="813"/>
      <c r="NIO408" s="813"/>
      <c r="NIP408" s="813"/>
      <c r="NIQ408" s="813"/>
      <c r="NIR408" s="813"/>
      <c r="NIS408" s="813"/>
      <c r="NIT408" s="813"/>
      <c r="NIU408" s="813"/>
      <c r="NIV408" s="813"/>
      <c r="NIW408" s="813"/>
      <c r="NIX408" s="813"/>
      <c r="NIY408" s="813"/>
      <c r="NIZ408" s="813"/>
      <c r="NJA408" s="813"/>
      <c r="NJB408" s="813"/>
      <c r="NJC408" s="813"/>
      <c r="NJD408" s="813"/>
      <c r="NJE408" s="813"/>
      <c r="NJF408" s="813"/>
      <c r="NJG408" s="813"/>
      <c r="NJH408" s="813"/>
      <c r="NJI408" s="813"/>
      <c r="NJJ408" s="813"/>
      <c r="NJK408" s="813"/>
      <c r="NJL408" s="813"/>
      <c r="NJM408" s="813"/>
      <c r="NJN408" s="813"/>
      <c r="NJO408" s="813"/>
      <c r="NJP408" s="813"/>
      <c r="NJQ408" s="813"/>
      <c r="NJR408" s="813"/>
      <c r="NJS408" s="813"/>
      <c r="NJT408" s="813"/>
      <c r="NJU408" s="813"/>
      <c r="NJV408" s="813"/>
      <c r="NJW408" s="813"/>
      <c r="NJX408" s="813"/>
      <c r="NJY408" s="813"/>
      <c r="NJZ408" s="813"/>
      <c r="NKA408" s="813"/>
      <c r="NKB408" s="813"/>
      <c r="NKC408" s="813"/>
      <c r="NKD408" s="813"/>
      <c r="NKE408" s="813"/>
      <c r="NKF408" s="813"/>
      <c r="NKG408" s="813"/>
      <c r="NKH408" s="813"/>
      <c r="NKI408" s="813"/>
      <c r="NKJ408" s="813"/>
      <c r="NKK408" s="813"/>
      <c r="NKL408" s="813"/>
      <c r="NKM408" s="813"/>
      <c r="NKN408" s="813"/>
      <c r="NKO408" s="813"/>
      <c r="NKP408" s="813"/>
      <c r="NKQ408" s="813"/>
      <c r="NKR408" s="813"/>
      <c r="NKS408" s="813"/>
      <c r="NKT408" s="813"/>
      <c r="NKU408" s="813"/>
      <c r="NKV408" s="813"/>
      <c r="NKW408" s="813"/>
      <c r="NKX408" s="813"/>
      <c r="NKY408" s="813"/>
      <c r="NKZ408" s="813"/>
      <c r="NLA408" s="813"/>
      <c r="NLB408" s="813"/>
      <c r="NLC408" s="813"/>
      <c r="NLD408" s="813"/>
      <c r="NLE408" s="813"/>
      <c r="NLF408" s="813"/>
      <c r="NLG408" s="813"/>
      <c r="NLH408" s="813"/>
      <c r="NLI408" s="813"/>
      <c r="NLJ408" s="813"/>
      <c r="NLK408" s="813"/>
      <c r="NLL408" s="813"/>
      <c r="NLM408" s="813"/>
      <c r="NLN408" s="813"/>
      <c r="NLO408" s="813"/>
      <c r="NLP408" s="813"/>
      <c r="NLQ408" s="813"/>
      <c r="NLR408" s="813"/>
      <c r="NLS408" s="813"/>
      <c r="NLT408" s="813"/>
      <c r="NLU408" s="813"/>
      <c r="NLV408" s="813"/>
      <c r="NLW408" s="813"/>
      <c r="NLX408" s="813"/>
      <c r="NLY408" s="813"/>
      <c r="NLZ408" s="813"/>
      <c r="NMA408" s="813"/>
      <c r="NMB408" s="813"/>
      <c r="NMC408" s="813"/>
      <c r="NMD408" s="813"/>
      <c r="NME408" s="813"/>
      <c r="NMF408" s="813"/>
      <c r="NMG408" s="813"/>
      <c r="NMH408" s="813"/>
      <c r="NMI408" s="813"/>
      <c r="NMJ408" s="813"/>
      <c r="NMK408" s="813"/>
      <c r="NML408" s="813"/>
      <c r="NMM408" s="813"/>
      <c r="NMN408" s="813"/>
      <c r="NMO408" s="813"/>
      <c r="NMP408" s="813"/>
      <c r="NMQ408" s="813"/>
      <c r="NMR408" s="813"/>
      <c r="NMS408" s="813"/>
      <c r="NMT408" s="813"/>
      <c r="NMU408" s="813"/>
      <c r="NMV408" s="813"/>
      <c r="NMW408" s="813"/>
      <c r="NMX408" s="813"/>
      <c r="NMY408" s="813"/>
      <c r="NMZ408" s="813"/>
      <c r="NNA408" s="813"/>
      <c r="NNB408" s="813"/>
      <c r="NNC408" s="813"/>
      <c r="NND408" s="813"/>
      <c r="NNE408" s="813"/>
      <c r="NNF408" s="813"/>
      <c r="NNG408" s="813"/>
      <c r="NNH408" s="813"/>
      <c r="NNI408" s="813"/>
      <c r="NNJ408" s="813"/>
      <c r="NNK408" s="813"/>
      <c r="NNL408" s="813"/>
      <c r="NNM408" s="813"/>
      <c r="NNN408" s="813"/>
      <c r="NNO408" s="813"/>
      <c r="NNP408" s="813"/>
      <c r="NNQ408" s="813"/>
      <c r="NNR408" s="813"/>
      <c r="NNS408" s="813"/>
      <c r="NNT408" s="813"/>
      <c r="NNU408" s="813"/>
      <c r="NNV408" s="813"/>
      <c r="NNW408" s="813"/>
      <c r="NNX408" s="813"/>
      <c r="NNY408" s="813"/>
      <c r="NNZ408" s="813"/>
      <c r="NOA408" s="813"/>
      <c r="NOB408" s="813"/>
      <c r="NOC408" s="813"/>
      <c r="NOD408" s="813"/>
      <c r="NOE408" s="813"/>
      <c r="NOF408" s="813"/>
      <c r="NOG408" s="813"/>
      <c r="NOH408" s="813"/>
      <c r="NOI408" s="813"/>
      <c r="NOJ408" s="813"/>
      <c r="NOK408" s="813"/>
      <c r="NOL408" s="813"/>
      <c r="NOM408" s="813"/>
      <c r="NON408" s="813"/>
      <c r="NOO408" s="813"/>
      <c r="NOP408" s="813"/>
      <c r="NOQ408" s="813"/>
      <c r="NOR408" s="813"/>
      <c r="NOS408" s="813"/>
      <c r="NOT408" s="813"/>
      <c r="NOU408" s="813"/>
      <c r="NOV408" s="813"/>
      <c r="NOW408" s="813"/>
      <c r="NOX408" s="813"/>
      <c r="NOY408" s="813"/>
      <c r="NOZ408" s="813"/>
      <c r="NPA408" s="813"/>
      <c r="NPB408" s="813"/>
      <c r="NPC408" s="813"/>
      <c r="NPD408" s="813"/>
      <c r="NPE408" s="813"/>
      <c r="NPF408" s="813"/>
      <c r="NPG408" s="813"/>
      <c r="NPH408" s="813"/>
      <c r="NPI408" s="813"/>
      <c r="NPJ408" s="813"/>
      <c r="NPK408" s="813"/>
      <c r="NPL408" s="813"/>
      <c r="NPM408" s="813"/>
      <c r="NPN408" s="813"/>
      <c r="NPO408" s="813"/>
      <c r="NPP408" s="813"/>
      <c r="NPQ408" s="813"/>
      <c r="NPR408" s="813"/>
      <c r="NPS408" s="813"/>
      <c r="NPT408" s="813"/>
      <c r="NPU408" s="813"/>
      <c r="NPV408" s="813"/>
      <c r="NPW408" s="813"/>
      <c r="NPX408" s="813"/>
      <c r="NPY408" s="813"/>
      <c r="NPZ408" s="813"/>
      <c r="NQA408" s="813"/>
      <c r="NQB408" s="813"/>
      <c r="NQC408" s="813"/>
      <c r="NQD408" s="813"/>
      <c r="NQE408" s="813"/>
      <c r="NQF408" s="813"/>
      <c r="NQG408" s="813"/>
      <c r="NQH408" s="813"/>
      <c r="NQI408" s="813"/>
      <c r="NQJ408" s="813"/>
      <c r="NQK408" s="813"/>
      <c r="NQL408" s="813"/>
      <c r="NQM408" s="813"/>
      <c r="NQN408" s="813"/>
      <c r="NQO408" s="813"/>
      <c r="NQP408" s="813"/>
      <c r="NQQ408" s="813"/>
      <c r="NQR408" s="813"/>
      <c r="NQS408" s="813"/>
      <c r="NQT408" s="813"/>
      <c r="NQU408" s="813"/>
      <c r="NQV408" s="813"/>
      <c r="NQW408" s="813"/>
      <c r="NQX408" s="813"/>
      <c r="NQY408" s="813"/>
      <c r="NQZ408" s="813"/>
      <c r="NRA408" s="813"/>
      <c r="NRB408" s="813"/>
      <c r="NRC408" s="813"/>
      <c r="NRD408" s="813"/>
      <c r="NRE408" s="813"/>
      <c r="NRF408" s="813"/>
      <c r="NRG408" s="813"/>
      <c r="NRH408" s="813"/>
      <c r="NRI408" s="813"/>
      <c r="NRJ408" s="813"/>
      <c r="NRK408" s="813"/>
      <c r="NRL408" s="813"/>
      <c r="NRM408" s="813"/>
      <c r="NRN408" s="813"/>
      <c r="NRO408" s="813"/>
      <c r="NRP408" s="813"/>
      <c r="NRQ408" s="813"/>
      <c r="NRR408" s="813"/>
      <c r="NRS408" s="813"/>
      <c r="NRT408" s="813"/>
      <c r="NRU408" s="813"/>
      <c r="NRV408" s="813"/>
      <c r="NRW408" s="813"/>
      <c r="NRX408" s="813"/>
      <c r="NRY408" s="813"/>
      <c r="NRZ408" s="813"/>
      <c r="NSA408" s="813"/>
      <c r="NSB408" s="813"/>
      <c r="NSC408" s="813"/>
      <c r="NSD408" s="813"/>
      <c r="NSE408" s="813"/>
      <c r="NSF408" s="813"/>
      <c r="NSG408" s="813"/>
      <c r="NSH408" s="813"/>
      <c r="NSI408" s="813"/>
      <c r="NSJ408" s="813"/>
      <c r="NSK408" s="813"/>
      <c r="NSL408" s="813"/>
      <c r="NSM408" s="813"/>
      <c r="NSN408" s="813"/>
      <c r="NSO408" s="813"/>
      <c r="NSP408" s="813"/>
      <c r="NSQ408" s="813"/>
      <c r="NSR408" s="813"/>
      <c r="NSS408" s="813"/>
      <c r="NST408" s="813"/>
      <c r="NSU408" s="813"/>
      <c r="NSV408" s="813"/>
      <c r="NSW408" s="813"/>
      <c r="NSX408" s="813"/>
      <c r="NSY408" s="813"/>
      <c r="NSZ408" s="813"/>
      <c r="NTA408" s="813"/>
      <c r="NTB408" s="813"/>
      <c r="NTC408" s="813"/>
      <c r="NTD408" s="813"/>
      <c r="NTE408" s="813"/>
      <c r="NTF408" s="813"/>
      <c r="NTG408" s="813"/>
      <c r="NTH408" s="813"/>
      <c r="NTI408" s="813"/>
      <c r="NTJ408" s="813"/>
      <c r="NTK408" s="813"/>
      <c r="NTL408" s="813"/>
      <c r="NTM408" s="813"/>
      <c r="NTN408" s="813"/>
      <c r="NTO408" s="813"/>
      <c r="NTP408" s="813"/>
      <c r="NTQ408" s="813"/>
      <c r="NTR408" s="813"/>
      <c r="NTS408" s="813"/>
      <c r="NTT408" s="813"/>
      <c r="NTU408" s="813"/>
      <c r="NTV408" s="813"/>
      <c r="NTW408" s="813"/>
      <c r="NTX408" s="813"/>
      <c r="NTY408" s="813"/>
      <c r="NTZ408" s="813"/>
      <c r="NUA408" s="813"/>
      <c r="NUB408" s="813"/>
      <c r="NUC408" s="813"/>
      <c r="NUD408" s="813"/>
      <c r="NUE408" s="813"/>
      <c r="NUF408" s="813"/>
      <c r="NUG408" s="813"/>
      <c r="NUH408" s="813"/>
      <c r="NUI408" s="813"/>
      <c r="NUJ408" s="813"/>
      <c r="NUK408" s="813"/>
      <c r="NUL408" s="813"/>
      <c r="NUM408" s="813"/>
      <c r="NUN408" s="813"/>
      <c r="NUO408" s="813"/>
      <c r="NUP408" s="813"/>
      <c r="NUQ408" s="813"/>
      <c r="NUR408" s="813"/>
      <c r="NUS408" s="813"/>
      <c r="NUT408" s="813"/>
      <c r="NUU408" s="813"/>
      <c r="NUV408" s="813"/>
      <c r="NUW408" s="813"/>
      <c r="NUX408" s="813"/>
      <c r="NUY408" s="813"/>
      <c r="NUZ408" s="813"/>
      <c r="NVA408" s="813"/>
      <c r="NVB408" s="813"/>
      <c r="NVC408" s="813"/>
      <c r="NVD408" s="813"/>
      <c r="NVE408" s="813"/>
      <c r="NVF408" s="813"/>
      <c r="NVG408" s="813"/>
      <c r="NVH408" s="813"/>
      <c r="NVI408" s="813"/>
      <c r="NVJ408" s="813"/>
      <c r="NVK408" s="813"/>
      <c r="NVL408" s="813"/>
      <c r="NVM408" s="813"/>
      <c r="NVN408" s="813"/>
      <c r="NVO408" s="813"/>
      <c r="NVP408" s="813"/>
      <c r="NVQ408" s="813"/>
      <c r="NVR408" s="813"/>
      <c r="NVS408" s="813"/>
      <c r="NVT408" s="813"/>
      <c r="NVU408" s="813"/>
      <c r="NVV408" s="813"/>
      <c r="NVW408" s="813"/>
      <c r="NVX408" s="813"/>
      <c r="NVY408" s="813"/>
      <c r="NVZ408" s="813"/>
      <c r="NWA408" s="813"/>
      <c r="NWB408" s="813"/>
      <c r="NWC408" s="813"/>
      <c r="NWD408" s="813"/>
      <c r="NWE408" s="813"/>
      <c r="NWF408" s="813"/>
      <c r="NWG408" s="813"/>
      <c r="NWH408" s="813"/>
      <c r="NWI408" s="813"/>
      <c r="NWJ408" s="813"/>
      <c r="NWK408" s="813"/>
      <c r="NWL408" s="813"/>
      <c r="NWM408" s="813"/>
      <c r="NWN408" s="813"/>
      <c r="NWO408" s="813"/>
      <c r="NWP408" s="813"/>
      <c r="NWQ408" s="813"/>
      <c r="NWR408" s="813"/>
      <c r="NWS408" s="813"/>
      <c r="NWT408" s="813"/>
      <c r="NWU408" s="813"/>
      <c r="NWV408" s="813"/>
      <c r="NWW408" s="813"/>
      <c r="NWX408" s="813"/>
      <c r="NWY408" s="813"/>
      <c r="NWZ408" s="813"/>
      <c r="NXA408" s="813"/>
      <c r="NXB408" s="813"/>
      <c r="NXC408" s="813"/>
      <c r="NXD408" s="813"/>
      <c r="NXE408" s="813"/>
      <c r="NXF408" s="813"/>
      <c r="NXG408" s="813"/>
      <c r="NXH408" s="813"/>
      <c r="NXI408" s="813"/>
      <c r="NXJ408" s="813"/>
      <c r="NXK408" s="813"/>
      <c r="NXL408" s="813"/>
      <c r="NXM408" s="813"/>
      <c r="NXN408" s="813"/>
      <c r="NXO408" s="813"/>
      <c r="NXP408" s="813"/>
      <c r="NXQ408" s="813"/>
      <c r="NXR408" s="813"/>
      <c r="NXS408" s="813"/>
      <c r="NXT408" s="813"/>
      <c r="NXU408" s="813"/>
      <c r="NXV408" s="813"/>
      <c r="NXW408" s="813"/>
      <c r="NXX408" s="813"/>
      <c r="NXY408" s="813"/>
      <c r="NXZ408" s="813"/>
      <c r="NYA408" s="813"/>
      <c r="NYB408" s="813"/>
      <c r="NYC408" s="813"/>
      <c r="NYD408" s="813"/>
      <c r="NYE408" s="813"/>
      <c r="NYF408" s="813"/>
      <c r="NYG408" s="813"/>
      <c r="NYH408" s="813"/>
      <c r="NYI408" s="813"/>
      <c r="NYJ408" s="813"/>
      <c r="NYK408" s="813"/>
      <c r="NYL408" s="813"/>
      <c r="NYM408" s="813"/>
      <c r="NYN408" s="813"/>
      <c r="NYO408" s="813"/>
      <c r="NYP408" s="813"/>
      <c r="NYQ408" s="813"/>
      <c r="NYR408" s="813"/>
      <c r="NYS408" s="813"/>
      <c r="NYT408" s="813"/>
      <c r="NYU408" s="813"/>
      <c r="NYV408" s="813"/>
      <c r="NYW408" s="813"/>
      <c r="NYX408" s="813"/>
      <c r="NYY408" s="813"/>
      <c r="NYZ408" s="813"/>
      <c r="NZA408" s="813"/>
      <c r="NZB408" s="813"/>
      <c r="NZC408" s="813"/>
      <c r="NZD408" s="813"/>
      <c r="NZE408" s="813"/>
      <c r="NZF408" s="813"/>
      <c r="NZG408" s="813"/>
      <c r="NZH408" s="813"/>
      <c r="NZI408" s="813"/>
      <c r="NZJ408" s="813"/>
      <c r="NZK408" s="813"/>
      <c r="NZL408" s="813"/>
      <c r="NZM408" s="813"/>
      <c r="NZN408" s="813"/>
      <c r="NZO408" s="813"/>
      <c r="NZP408" s="813"/>
      <c r="NZQ408" s="813"/>
      <c r="NZR408" s="813"/>
      <c r="NZS408" s="813"/>
      <c r="NZT408" s="813"/>
      <c r="NZU408" s="813"/>
      <c r="NZV408" s="813"/>
      <c r="NZW408" s="813"/>
      <c r="NZX408" s="813"/>
      <c r="NZY408" s="813"/>
      <c r="NZZ408" s="813"/>
      <c r="OAA408" s="813"/>
      <c r="OAB408" s="813"/>
      <c r="OAC408" s="813"/>
      <c r="OAD408" s="813"/>
      <c r="OAE408" s="813"/>
      <c r="OAF408" s="813"/>
      <c r="OAG408" s="813"/>
      <c r="OAH408" s="813"/>
      <c r="OAI408" s="813"/>
      <c r="OAJ408" s="813"/>
      <c r="OAK408" s="813"/>
      <c r="OAL408" s="813"/>
      <c r="OAM408" s="813"/>
      <c r="OAN408" s="813"/>
      <c r="OAO408" s="813"/>
      <c r="OAP408" s="813"/>
      <c r="OAQ408" s="813"/>
      <c r="OAR408" s="813"/>
      <c r="OAS408" s="813"/>
      <c r="OAT408" s="813"/>
      <c r="OAU408" s="813"/>
      <c r="OAV408" s="813"/>
      <c r="OAW408" s="813"/>
      <c r="OAX408" s="813"/>
      <c r="OAY408" s="813"/>
      <c r="OAZ408" s="813"/>
      <c r="OBA408" s="813"/>
      <c r="OBB408" s="813"/>
      <c r="OBC408" s="813"/>
      <c r="OBD408" s="813"/>
      <c r="OBE408" s="813"/>
      <c r="OBF408" s="813"/>
      <c r="OBG408" s="813"/>
      <c r="OBH408" s="813"/>
      <c r="OBI408" s="813"/>
      <c r="OBJ408" s="813"/>
      <c r="OBK408" s="813"/>
      <c r="OBL408" s="813"/>
      <c r="OBM408" s="813"/>
      <c r="OBN408" s="813"/>
      <c r="OBO408" s="813"/>
      <c r="OBP408" s="813"/>
      <c r="OBQ408" s="813"/>
      <c r="OBR408" s="813"/>
      <c r="OBS408" s="813"/>
      <c r="OBT408" s="813"/>
      <c r="OBU408" s="813"/>
      <c r="OBV408" s="813"/>
      <c r="OBW408" s="813"/>
      <c r="OBX408" s="813"/>
      <c r="OBY408" s="813"/>
      <c r="OBZ408" s="813"/>
      <c r="OCA408" s="813"/>
      <c r="OCB408" s="813"/>
      <c r="OCC408" s="813"/>
      <c r="OCD408" s="813"/>
      <c r="OCE408" s="813"/>
      <c r="OCF408" s="813"/>
      <c r="OCG408" s="813"/>
      <c r="OCH408" s="813"/>
      <c r="OCI408" s="813"/>
      <c r="OCJ408" s="813"/>
      <c r="OCK408" s="813"/>
      <c r="OCL408" s="813"/>
      <c r="OCM408" s="813"/>
      <c r="OCN408" s="813"/>
      <c r="OCO408" s="813"/>
      <c r="OCP408" s="813"/>
      <c r="OCQ408" s="813"/>
      <c r="OCR408" s="813"/>
      <c r="OCS408" s="813"/>
      <c r="OCT408" s="813"/>
      <c r="OCU408" s="813"/>
      <c r="OCV408" s="813"/>
      <c r="OCW408" s="813"/>
      <c r="OCX408" s="813"/>
      <c r="OCY408" s="813"/>
      <c r="OCZ408" s="813"/>
      <c r="ODA408" s="813"/>
      <c r="ODB408" s="813"/>
      <c r="ODC408" s="813"/>
      <c r="ODD408" s="813"/>
      <c r="ODE408" s="813"/>
      <c r="ODF408" s="813"/>
      <c r="ODG408" s="813"/>
      <c r="ODH408" s="813"/>
      <c r="ODI408" s="813"/>
      <c r="ODJ408" s="813"/>
      <c r="ODK408" s="813"/>
      <c r="ODL408" s="813"/>
      <c r="ODM408" s="813"/>
      <c r="ODN408" s="813"/>
      <c r="ODO408" s="813"/>
      <c r="ODP408" s="813"/>
      <c r="ODQ408" s="813"/>
      <c r="ODR408" s="813"/>
      <c r="ODS408" s="813"/>
      <c r="ODT408" s="813"/>
      <c r="ODU408" s="813"/>
      <c r="ODV408" s="813"/>
      <c r="ODW408" s="813"/>
      <c r="ODX408" s="813"/>
      <c r="ODY408" s="813"/>
      <c r="ODZ408" s="813"/>
      <c r="OEA408" s="813"/>
      <c r="OEB408" s="813"/>
      <c r="OEC408" s="813"/>
      <c r="OED408" s="813"/>
      <c r="OEE408" s="813"/>
      <c r="OEF408" s="813"/>
      <c r="OEG408" s="813"/>
      <c r="OEH408" s="813"/>
      <c r="OEI408" s="813"/>
      <c r="OEJ408" s="813"/>
      <c r="OEK408" s="813"/>
      <c r="OEL408" s="813"/>
      <c r="OEM408" s="813"/>
      <c r="OEN408" s="813"/>
      <c r="OEO408" s="813"/>
      <c r="OEP408" s="813"/>
      <c r="OEQ408" s="813"/>
      <c r="OER408" s="813"/>
      <c r="OES408" s="813"/>
      <c r="OET408" s="813"/>
      <c r="OEU408" s="813"/>
      <c r="OEV408" s="813"/>
      <c r="OEW408" s="813"/>
      <c r="OEX408" s="813"/>
      <c r="OEY408" s="813"/>
      <c r="OEZ408" s="813"/>
      <c r="OFA408" s="813"/>
      <c r="OFB408" s="813"/>
      <c r="OFC408" s="813"/>
      <c r="OFD408" s="813"/>
      <c r="OFE408" s="813"/>
      <c r="OFF408" s="813"/>
      <c r="OFG408" s="813"/>
      <c r="OFH408" s="813"/>
      <c r="OFI408" s="813"/>
      <c r="OFJ408" s="813"/>
      <c r="OFK408" s="813"/>
      <c r="OFL408" s="813"/>
      <c r="OFM408" s="813"/>
      <c r="OFN408" s="813"/>
      <c r="OFO408" s="813"/>
      <c r="OFP408" s="813"/>
      <c r="OFQ408" s="813"/>
      <c r="OFR408" s="813"/>
      <c r="OFS408" s="813"/>
      <c r="OFT408" s="813"/>
      <c r="OFU408" s="813"/>
      <c r="OFV408" s="813"/>
      <c r="OFW408" s="813"/>
      <c r="OFX408" s="813"/>
      <c r="OFY408" s="813"/>
      <c r="OFZ408" s="813"/>
      <c r="OGA408" s="813"/>
      <c r="OGB408" s="813"/>
      <c r="OGC408" s="813"/>
      <c r="OGD408" s="813"/>
      <c r="OGE408" s="813"/>
      <c r="OGF408" s="813"/>
      <c r="OGG408" s="813"/>
      <c r="OGH408" s="813"/>
      <c r="OGI408" s="813"/>
      <c r="OGJ408" s="813"/>
      <c r="OGK408" s="813"/>
      <c r="OGL408" s="813"/>
      <c r="OGM408" s="813"/>
      <c r="OGN408" s="813"/>
      <c r="OGO408" s="813"/>
      <c r="OGP408" s="813"/>
      <c r="OGQ408" s="813"/>
      <c r="OGR408" s="813"/>
      <c r="OGS408" s="813"/>
      <c r="OGT408" s="813"/>
      <c r="OGU408" s="813"/>
      <c r="OGV408" s="813"/>
      <c r="OGW408" s="813"/>
      <c r="OGX408" s="813"/>
      <c r="OGY408" s="813"/>
      <c r="OGZ408" s="813"/>
      <c r="OHA408" s="813"/>
      <c r="OHB408" s="813"/>
      <c r="OHC408" s="813"/>
      <c r="OHD408" s="813"/>
      <c r="OHE408" s="813"/>
      <c r="OHF408" s="813"/>
      <c r="OHG408" s="813"/>
      <c r="OHH408" s="813"/>
      <c r="OHI408" s="813"/>
      <c r="OHJ408" s="813"/>
      <c r="OHK408" s="813"/>
      <c r="OHL408" s="813"/>
      <c r="OHM408" s="813"/>
      <c r="OHN408" s="813"/>
      <c r="OHO408" s="813"/>
      <c r="OHP408" s="813"/>
      <c r="OHQ408" s="813"/>
      <c r="OHR408" s="813"/>
      <c r="OHS408" s="813"/>
      <c r="OHT408" s="813"/>
      <c r="OHU408" s="813"/>
      <c r="OHV408" s="813"/>
      <c r="OHW408" s="813"/>
      <c r="OHX408" s="813"/>
      <c r="OHY408" s="813"/>
      <c r="OHZ408" s="813"/>
      <c r="OIA408" s="813"/>
      <c r="OIB408" s="813"/>
      <c r="OIC408" s="813"/>
      <c r="OID408" s="813"/>
      <c r="OIE408" s="813"/>
      <c r="OIF408" s="813"/>
      <c r="OIG408" s="813"/>
      <c r="OIH408" s="813"/>
      <c r="OII408" s="813"/>
      <c r="OIJ408" s="813"/>
      <c r="OIK408" s="813"/>
      <c r="OIL408" s="813"/>
      <c r="OIM408" s="813"/>
      <c r="OIN408" s="813"/>
      <c r="OIO408" s="813"/>
      <c r="OIP408" s="813"/>
      <c r="OIQ408" s="813"/>
      <c r="OIR408" s="813"/>
      <c r="OIS408" s="813"/>
      <c r="OIT408" s="813"/>
      <c r="OIU408" s="813"/>
      <c r="OIV408" s="813"/>
      <c r="OIW408" s="813"/>
      <c r="OIX408" s="813"/>
      <c r="OIY408" s="813"/>
      <c r="OIZ408" s="813"/>
      <c r="OJA408" s="813"/>
      <c r="OJB408" s="813"/>
      <c r="OJC408" s="813"/>
      <c r="OJD408" s="813"/>
      <c r="OJE408" s="813"/>
      <c r="OJF408" s="813"/>
      <c r="OJG408" s="813"/>
      <c r="OJH408" s="813"/>
      <c r="OJI408" s="813"/>
      <c r="OJJ408" s="813"/>
      <c r="OJK408" s="813"/>
      <c r="OJL408" s="813"/>
      <c r="OJM408" s="813"/>
      <c r="OJN408" s="813"/>
      <c r="OJO408" s="813"/>
      <c r="OJP408" s="813"/>
      <c r="OJQ408" s="813"/>
      <c r="OJR408" s="813"/>
      <c r="OJS408" s="813"/>
      <c r="OJT408" s="813"/>
      <c r="OJU408" s="813"/>
      <c r="OJV408" s="813"/>
      <c r="OJW408" s="813"/>
      <c r="OJX408" s="813"/>
      <c r="OJY408" s="813"/>
      <c r="OJZ408" s="813"/>
      <c r="OKA408" s="813"/>
      <c r="OKB408" s="813"/>
      <c r="OKC408" s="813"/>
      <c r="OKD408" s="813"/>
      <c r="OKE408" s="813"/>
      <c r="OKF408" s="813"/>
      <c r="OKG408" s="813"/>
      <c r="OKH408" s="813"/>
      <c r="OKI408" s="813"/>
      <c r="OKJ408" s="813"/>
      <c r="OKK408" s="813"/>
      <c r="OKL408" s="813"/>
      <c r="OKM408" s="813"/>
      <c r="OKN408" s="813"/>
      <c r="OKO408" s="813"/>
      <c r="OKP408" s="813"/>
      <c r="OKQ408" s="813"/>
      <c r="OKR408" s="813"/>
      <c r="OKS408" s="813"/>
      <c r="OKT408" s="813"/>
      <c r="OKU408" s="813"/>
      <c r="OKV408" s="813"/>
      <c r="OKW408" s="813"/>
      <c r="OKX408" s="813"/>
      <c r="OKY408" s="813"/>
      <c r="OKZ408" s="813"/>
      <c r="OLA408" s="813"/>
      <c r="OLB408" s="813"/>
      <c r="OLC408" s="813"/>
      <c r="OLD408" s="813"/>
      <c r="OLE408" s="813"/>
      <c r="OLF408" s="813"/>
      <c r="OLG408" s="813"/>
      <c r="OLH408" s="813"/>
      <c r="OLI408" s="813"/>
      <c r="OLJ408" s="813"/>
      <c r="OLK408" s="813"/>
      <c r="OLL408" s="813"/>
      <c r="OLM408" s="813"/>
      <c r="OLN408" s="813"/>
      <c r="OLO408" s="813"/>
      <c r="OLP408" s="813"/>
      <c r="OLQ408" s="813"/>
      <c r="OLR408" s="813"/>
      <c r="OLS408" s="813"/>
      <c r="OLT408" s="813"/>
      <c r="OLU408" s="813"/>
      <c r="OLV408" s="813"/>
      <c r="OLW408" s="813"/>
      <c r="OLX408" s="813"/>
      <c r="OLY408" s="813"/>
      <c r="OLZ408" s="813"/>
      <c r="OMA408" s="813"/>
      <c r="OMB408" s="813"/>
      <c r="OMC408" s="813"/>
      <c r="OMD408" s="813"/>
      <c r="OME408" s="813"/>
      <c r="OMF408" s="813"/>
      <c r="OMG408" s="813"/>
      <c r="OMH408" s="813"/>
      <c r="OMI408" s="813"/>
      <c r="OMJ408" s="813"/>
      <c r="OMK408" s="813"/>
      <c r="OML408" s="813"/>
      <c r="OMM408" s="813"/>
      <c r="OMN408" s="813"/>
      <c r="OMO408" s="813"/>
      <c r="OMP408" s="813"/>
      <c r="OMQ408" s="813"/>
      <c r="OMR408" s="813"/>
      <c r="OMS408" s="813"/>
      <c r="OMT408" s="813"/>
      <c r="OMU408" s="813"/>
      <c r="OMV408" s="813"/>
      <c r="OMW408" s="813"/>
      <c r="OMX408" s="813"/>
      <c r="OMY408" s="813"/>
      <c r="OMZ408" s="813"/>
      <c r="ONA408" s="813"/>
      <c r="ONB408" s="813"/>
      <c r="ONC408" s="813"/>
      <c r="OND408" s="813"/>
      <c r="ONE408" s="813"/>
      <c r="ONF408" s="813"/>
      <c r="ONG408" s="813"/>
      <c r="ONH408" s="813"/>
      <c r="ONI408" s="813"/>
      <c r="ONJ408" s="813"/>
      <c r="ONK408" s="813"/>
      <c r="ONL408" s="813"/>
      <c r="ONM408" s="813"/>
      <c r="ONN408" s="813"/>
      <c r="ONO408" s="813"/>
      <c r="ONP408" s="813"/>
      <c r="ONQ408" s="813"/>
      <c r="ONR408" s="813"/>
      <c r="ONS408" s="813"/>
      <c r="ONT408" s="813"/>
      <c r="ONU408" s="813"/>
      <c r="ONV408" s="813"/>
      <c r="ONW408" s="813"/>
      <c r="ONX408" s="813"/>
      <c r="ONY408" s="813"/>
      <c r="ONZ408" s="813"/>
      <c r="OOA408" s="813"/>
      <c r="OOB408" s="813"/>
      <c r="OOC408" s="813"/>
      <c r="OOD408" s="813"/>
      <c r="OOE408" s="813"/>
      <c r="OOF408" s="813"/>
      <c r="OOG408" s="813"/>
      <c r="OOH408" s="813"/>
      <c r="OOI408" s="813"/>
      <c r="OOJ408" s="813"/>
      <c r="OOK408" s="813"/>
      <c r="OOL408" s="813"/>
      <c r="OOM408" s="813"/>
      <c r="OON408" s="813"/>
      <c r="OOO408" s="813"/>
      <c r="OOP408" s="813"/>
      <c r="OOQ408" s="813"/>
      <c r="OOR408" s="813"/>
      <c r="OOS408" s="813"/>
      <c r="OOT408" s="813"/>
      <c r="OOU408" s="813"/>
      <c r="OOV408" s="813"/>
      <c r="OOW408" s="813"/>
      <c r="OOX408" s="813"/>
      <c r="OOY408" s="813"/>
      <c r="OOZ408" s="813"/>
      <c r="OPA408" s="813"/>
      <c r="OPB408" s="813"/>
      <c r="OPC408" s="813"/>
      <c r="OPD408" s="813"/>
      <c r="OPE408" s="813"/>
      <c r="OPF408" s="813"/>
      <c r="OPG408" s="813"/>
      <c r="OPH408" s="813"/>
      <c r="OPI408" s="813"/>
      <c r="OPJ408" s="813"/>
      <c r="OPK408" s="813"/>
      <c r="OPL408" s="813"/>
      <c r="OPM408" s="813"/>
      <c r="OPN408" s="813"/>
      <c r="OPO408" s="813"/>
      <c r="OPP408" s="813"/>
      <c r="OPQ408" s="813"/>
      <c r="OPR408" s="813"/>
      <c r="OPS408" s="813"/>
      <c r="OPT408" s="813"/>
      <c r="OPU408" s="813"/>
      <c r="OPV408" s="813"/>
      <c r="OPW408" s="813"/>
      <c r="OPX408" s="813"/>
      <c r="OPY408" s="813"/>
      <c r="OPZ408" s="813"/>
      <c r="OQA408" s="813"/>
      <c r="OQB408" s="813"/>
      <c r="OQC408" s="813"/>
      <c r="OQD408" s="813"/>
      <c r="OQE408" s="813"/>
      <c r="OQF408" s="813"/>
      <c r="OQG408" s="813"/>
      <c r="OQH408" s="813"/>
      <c r="OQI408" s="813"/>
      <c r="OQJ408" s="813"/>
      <c r="OQK408" s="813"/>
      <c r="OQL408" s="813"/>
      <c r="OQM408" s="813"/>
      <c r="OQN408" s="813"/>
      <c r="OQO408" s="813"/>
      <c r="OQP408" s="813"/>
      <c r="OQQ408" s="813"/>
      <c r="OQR408" s="813"/>
      <c r="OQS408" s="813"/>
      <c r="OQT408" s="813"/>
      <c r="OQU408" s="813"/>
      <c r="OQV408" s="813"/>
      <c r="OQW408" s="813"/>
      <c r="OQX408" s="813"/>
      <c r="OQY408" s="813"/>
      <c r="OQZ408" s="813"/>
      <c r="ORA408" s="813"/>
      <c r="ORB408" s="813"/>
      <c r="ORC408" s="813"/>
      <c r="ORD408" s="813"/>
      <c r="ORE408" s="813"/>
      <c r="ORF408" s="813"/>
      <c r="ORG408" s="813"/>
      <c r="ORH408" s="813"/>
      <c r="ORI408" s="813"/>
      <c r="ORJ408" s="813"/>
      <c r="ORK408" s="813"/>
      <c r="ORL408" s="813"/>
      <c r="ORM408" s="813"/>
      <c r="ORN408" s="813"/>
      <c r="ORO408" s="813"/>
      <c r="ORP408" s="813"/>
      <c r="ORQ408" s="813"/>
      <c r="ORR408" s="813"/>
      <c r="ORS408" s="813"/>
      <c r="ORT408" s="813"/>
      <c r="ORU408" s="813"/>
      <c r="ORV408" s="813"/>
      <c r="ORW408" s="813"/>
      <c r="ORX408" s="813"/>
      <c r="ORY408" s="813"/>
      <c r="ORZ408" s="813"/>
      <c r="OSA408" s="813"/>
      <c r="OSB408" s="813"/>
      <c r="OSC408" s="813"/>
      <c r="OSD408" s="813"/>
      <c r="OSE408" s="813"/>
      <c r="OSF408" s="813"/>
      <c r="OSG408" s="813"/>
      <c r="OSH408" s="813"/>
      <c r="OSI408" s="813"/>
      <c r="OSJ408" s="813"/>
      <c r="OSK408" s="813"/>
      <c r="OSL408" s="813"/>
      <c r="OSM408" s="813"/>
      <c r="OSN408" s="813"/>
      <c r="OSO408" s="813"/>
      <c r="OSP408" s="813"/>
      <c r="OSQ408" s="813"/>
      <c r="OSR408" s="813"/>
      <c r="OSS408" s="813"/>
      <c r="OST408" s="813"/>
      <c r="OSU408" s="813"/>
      <c r="OSV408" s="813"/>
      <c r="OSW408" s="813"/>
      <c r="OSX408" s="813"/>
      <c r="OSY408" s="813"/>
      <c r="OSZ408" s="813"/>
      <c r="OTA408" s="813"/>
      <c r="OTB408" s="813"/>
      <c r="OTC408" s="813"/>
      <c r="OTD408" s="813"/>
      <c r="OTE408" s="813"/>
      <c r="OTF408" s="813"/>
      <c r="OTG408" s="813"/>
      <c r="OTH408" s="813"/>
      <c r="OTI408" s="813"/>
      <c r="OTJ408" s="813"/>
      <c r="OTK408" s="813"/>
      <c r="OTL408" s="813"/>
      <c r="OTM408" s="813"/>
      <c r="OTN408" s="813"/>
      <c r="OTO408" s="813"/>
      <c r="OTP408" s="813"/>
      <c r="OTQ408" s="813"/>
      <c r="OTR408" s="813"/>
      <c r="OTS408" s="813"/>
      <c r="OTT408" s="813"/>
      <c r="OTU408" s="813"/>
      <c r="OTV408" s="813"/>
      <c r="OTW408" s="813"/>
      <c r="OTX408" s="813"/>
      <c r="OTY408" s="813"/>
      <c r="OTZ408" s="813"/>
      <c r="OUA408" s="813"/>
      <c r="OUB408" s="813"/>
      <c r="OUC408" s="813"/>
      <c r="OUD408" s="813"/>
      <c r="OUE408" s="813"/>
      <c r="OUF408" s="813"/>
      <c r="OUG408" s="813"/>
      <c r="OUH408" s="813"/>
      <c r="OUI408" s="813"/>
      <c r="OUJ408" s="813"/>
      <c r="OUK408" s="813"/>
      <c r="OUL408" s="813"/>
      <c r="OUM408" s="813"/>
      <c r="OUN408" s="813"/>
      <c r="OUO408" s="813"/>
      <c r="OUP408" s="813"/>
      <c r="OUQ408" s="813"/>
      <c r="OUR408" s="813"/>
      <c r="OUS408" s="813"/>
      <c r="OUT408" s="813"/>
      <c r="OUU408" s="813"/>
      <c r="OUV408" s="813"/>
      <c r="OUW408" s="813"/>
      <c r="OUX408" s="813"/>
      <c r="OUY408" s="813"/>
      <c r="OUZ408" s="813"/>
      <c r="OVA408" s="813"/>
      <c r="OVB408" s="813"/>
      <c r="OVC408" s="813"/>
      <c r="OVD408" s="813"/>
      <c r="OVE408" s="813"/>
      <c r="OVF408" s="813"/>
      <c r="OVG408" s="813"/>
      <c r="OVH408" s="813"/>
      <c r="OVI408" s="813"/>
      <c r="OVJ408" s="813"/>
      <c r="OVK408" s="813"/>
      <c r="OVL408" s="813"/>
      <c r="OVM408" s="813"/>
      <c r="OVN408" s="813"/>
      <c r="OVO408" s="813"/>
      <c r="OVP408" s="813"/>
      <c r="OVQ408" s="813"/>
      <c r="OVR408" s="813"/>
      <c r="OVS408" s="813"/>
      <c r="OVT408" s="813"/>
      <c r="OVU408" s="813"/>
      <c r="OVV408" s="813"/>
      <c r="OVW408" s="813"/>
      <c r="OVX408" s="813"/>
      <c r="OVY408" s="813"/>
      <c r="OVZ408" s="813"/>
      <c r="OWA408" s="813"/>
      <c r="OWB408" s="813"/>
      <c r="OWC408" s="813"/>
      <c r="OWD408" s="813"/>
      <c r="OWE408" s="813"/>
      <c r="OWF408" s="813"/>
      <c r="OWG408" s="813"/>
      <c r="OWH408" s="813"/>
      <c r="OWI408" s="813"/>
      <c r="OWJ408" s="813"/>
      <c r="OWK408" s="813"/>
      <c r="OWL408" s="813"/>
      <c r="OWM408" s="813"/>
      <c r="OWN408" s="813"/>
      <c r="OWO408" s="813"/>
      <c r="OWP408" s="813"/>
      <c r="OWQ408" s="813"/>
      <c r="OWR408" s="813"/>
      <c r="OWS408" s="813"/>
      <c r="OWT408" s="813"/>
      <c r="OWU408" s="813"/>
      <c r="OWV408" s="813"/>
      <c r="OWW408" s="813"/>
      <c r="OWX408" s="813"/>
      <c r="OWY408" s="813"/>
      <c r="OWZ408" s="813"/>
      <c r="OXA408" s="813"/>
      <c r="OXB408" s="813"/>
      <c r="OXC408" s="813"/>
      <c r="OXD408" s="813"/>
      <c r="OXE408" s="813"/>
      <c r="OXF408" s="813"/>
      <c r="OXG408" s="813"/>
      <c r="OXH408" s="813"/>
      <c r="OXI408" s="813"/>
      <c r="OXJ408" s="813"/>
      <c r="OXK408" s="813"/>
      <c r="OXL408" s="813"/>
      <c r="OXM408" s="813"/>
      <c r="OXN408" s="813"/>
      <c r="OXO408" s="813"/>
      <c r="OXP408" s="813"/>
      <c r="OXQ408" s="813"/>
      <c r="OXR408" s="813"/>
      <c r="OXS408" s="813"/>
      <c r="OXT408" s="813"/>
      <c r="OXU408" s="813"/>
      <c r="OXV408" s="813"/>
      <c r="OXW408" s="813"/>
      <c r="OXX408" s="813"/>
      <c r="OXY408" s="813"/>
      <c r="OXZ408" s="813"/>
      <c r="OYA408" s="813"/>
      <c r="OYB408" s="813"/>
      <c r="OYC408" s="813"/>
      <c r="OYD408" s="813"/>
      <c r="OYE408" s="813"/>
      <c r="OYF408" s="813"/>
      <c r="OYG408" s="813"/>
      <c r="OYH408" s="813"/>
      <c r="OYI408" s="813"/>
      <c r="OYJ408" s="813"/>
      <c r="OYK408" s="813"/>
      <c r="OYL408" s="813"/>
      <c r="OYM408" s="813"/>
      <c r="OYN408" s="813"/>
      <c r="OYO408" s="813"/>
      <c r="OYP408" s="813"/>
      <c r="OYQ408" s="813"/>
      <c r="OYR408" s="813"/>
      <c r="OYS408" s="813"/>
      <c r="OYT408" s="813"/>
      <c r="OYU408" s="813"/>
      <c r="OYV408" s="813"/>
      <c r="OYW408" s="813"/>
      <c r="OYX408" s="813"/>
      <c r="OYY408" s="813"/>
      <c r="OYZ408" s="813"/>
      <c r="OZA408" s="813"/>
      <c r="OZB408" s="813"/>
      <c r="OZC408" s="813"/>
      <c r="OZD408" s="813"/>
      <c r="OZE408" s="813"/>
      <c r="OZF408" s="813"/>
      <c r="OZG408" s="813"/>
      <c r="OZH408" s="813"/>
      <c r="OZI408" s="813"/>
      <c r="OZJ408" s="813"/>
      <c r="OZK408" s="813"/>
      <c r="OZL408" s="813"/>
      <c r="OZM408" s="813"/>
      <c r="OZN408" s="813"/>
      <c r="OZO408" s="813"/>
      <c r="OZP408" s="813"/>
      <c r="OZQ408" s="813"/>
      <c r="OZR408" s="813"/>
      <c r="OZS408" s="813"/>
      <c r="OZT408" s="813"/>
      <c r="OZU408" s="813"/>
      <c r="OZV408" s="813"/>
      <c r="OZW408" s="813"/>
      <c r="OZX408" s="813"/>
      <c r="OZY408" s="813"/>
      <c r="OZZ408" s="813"/>
      <c r="PAA408" s="813"/>
      <c r="PAB408" s="813"/>
      <c r="PAC408" s="813"/>
      <c r="PAD408" s="813"/>
      <c r="PAE408" s="813"/>
      <c r="PAF408" s="813"/>
      <c r="PAG408" s="813"/>
      <c r="PAH408" s="813"/>
      <c r="PAI408" s="813"/>
      <c r="PAJ408" s="813"/>
      <c r="PAK408" s="813"/>
      <c r="PAL408" s="813"/>
      <c r="PAM408" s="813"/>
      <c r="PAN408" s="813"/>
      <c r="PAO408" s="813"/>
      <c r="PAP408" s="813"/>
      <c r="PAQ408" s="813"/>
      <c r="PAR408" s="813"/>
      <c r="PAS408" s="813"/>
      <c r="PAT408" s="813"/>
      <c r="PAU408" s="813"/>
      <c r="PAV408" s="813"/>
      <c r="PAW408" s="813"/>
      <c r="PAX408" s="813"/>
      <c r="PAY408" s="813"/>
      <c r="PAZ408" s="813"/>
      <c r="PBA408" s="813"/>
      <c r="PBB408" s="813"/>
      <c r="PBC408" s="813"/>
      <c r="PBD408" s="813"/>
      <c r="PBE408" s="813"/>
      <c r="PBF408" s="813"/>
      <c r="PBG408" s="813"/>
      <c r="PBH408" s="813"/>
      <c r="PBI408" s="813"/>
      <c r="PBJ408" s="813"/>
      <c r="PBK408" s="813"/>
      <c r="PBL408" s="813"/>
      <c r="PBM408" s="813"/>
      <c r="PBN408" s="813"/>
      <c r="PBO408" s="813"/>
      <c r="PBP408" s="813"/>
      <c r="PBQ408" s="813"/>
      <c r="PBR408" s="813"/>
      <c r="PBS408" s="813"/>
      <c r="PBT408" s="813"/>
      <c r="PBU408" s="813"/>
      <c r="PBV408" s="813"/>
      <c r="PBW408" s="813"/>
      <c r="PBX408" s="813"/>
      <c r="PBY408" s="813"/>
      <c r="PBZ408" s="813"/>
      <c r="PCA408" s="813"/>
      <c r="PCB408" s="813"/>
      <c r="PCC408" s="813"/>
      <c r="PCD408" s="813"/>
      <c r="PCE408" s="813"/>
      <c r="PCF408" s="813"/>
      <c r="PCG408" s="813"/>
      <c r="PCH408" s="813"/>
      <c r="PCI408" s="813"/>
      <c r="PCJ408" s="813"/>
      <c r="PCK408" s="813"/>
      <c r="PCL408" s="813"/>
      <c r="PCM408" s="813"/>
      <c r="PCN408" s="813"/>
      <c r="PCO408" s="813"/>
      <c r="PCP408" s="813"/>
      <c r="PCQ408" s="813"/>
      <c r="PCR408" s="813"/>
      <c r="PCS408" s="813"/>
      <c r="PCT408" s="813"/>
      <c r="PCU408" s="813"/>
      <c r="PCV408" s="813"/>
      <c r="PCW408" s="813"/>
      <c r="PCX408" s="813"/>
      <c r="PCY408" s="813"/>
      <c r="PCZ408" s="813"/>
      <c r="PDA408" s="813"/>
      <c r="PDB408" s="813"/>
      <c r="PDC408" s="813"/>
      <c r="PDD408" s="813"/>
      <c r="PDE408" s="813"/>
      <c r="PDF408" s="813"/>
      <c r="PDG408" s="813"/>
      <c r="PDH408" s="813"/>
      <c r="PDI408" s="813"/>
      <c r="PDJ408" s="813"/>
      <c r="PDK408" s="813"/>
      <c r="PDL408" s="813"/>
      <c r="PDM408" s="813"/>
      <c r="PDN408" s="813"/>
      <c r="PDO408" s="813"/>
      <c r="PDP408" s="813"/>
      <c r="PDQ408" s="813"/>
      <c r="PDR408" s="813"/>
      <c r="PDS408" s="813"/>
      <c r="PDT408" s="813"/>
      <c r="PDU408" s="813"/>
      <c r="PDV408" s="813"/>
      <c r="PDW408" s="813"/>
      <c r="PDX408" s="813"/>
      <c r="PDY408" s="813"/>
      <c r="PDZ408" s="813"/>
      <c r="PEA408" s="813"/>
      <c r="PEB408" s="813"/>
      <c r="PEC408" s="813"/>
      <c r="PED408" s="813"/>
      <c r="PEE408" s="813"/>
      <c r="PEF408" s="813"/>
      <c r="PEG408" s="813"/>
      <c r="PEH408" s="813"/>
      <c r="PEI408" s="813"/>
      <c r="PEJ408" s="813"/>
      <c r="PEK408" s="813"/>
      <c r="PEL408" s="813"/>
      <c r="PEM408" s="813"/>
      <c r="PEN408" s="813"/>
      <c r="PEO408" s="813"/>
      <c r="PEP408" s="813"/>
      <c r="PEQ408" s="813"/>
      <c r="PER408" s="813"/>
      <c r="PES408" s="813"/>
      <c r="PET408" s="813"/>
      <c r="PEU408" s="813"/>
      <c r="PEV408" s="813"/>
      <c r="PEW408" s="813"/>
      <c r="PEX408" s="813"/>
      <c r="PEY408" s="813"/>
      <c r="PEZ408" s="813"/>
      <c r="PFA408" s="813"/>
      <c r="PFB408" s="813"/>
      <c r="PFC408" s="813"/>
      <c r="PFD408" s="813"/>
      <c r="PFE408" s="813"/>
      <c r="PFF408" s="813"/>
      <c r="PFG408" s="813"/>
      <c r="PFH408" s="813"/>
      <c r="PFI408" s="813"/>
      <c r="PFJ408" s="813"/>
      <c r="PFK408" s="813"/>
      <c r="PFL408" s="813"/>
      <c r="PFM408" s="813"/>
      <c r="PFN408" s="813"/>
      <c r="PFO408" s="813"/>
      <c r="PFP408" s="813"/>
      <c r="PFQ408" s="813"/>
      <c r="PFR408" s="813"/>
      <c r="PFS408" s="813"/>
      <c r="PFT408" s="813"/>
      <c r="PFU408" s="813"/>
      <c r="PFV408" s="813"/>
      <c r="PFW408" s="813"/>
      <c r="PFX408" s="813"/>
      <c r="PFY408" s="813"/>
      <c r="PFZ408" s="813"/>
      <c r="PGA408" s="813"/>
      <c r="PGB408" s="813"/>
      <c r="PGC408" s="813"/>
      <c r="PGD408" s="813"/>
      <c r="PGE408" s="813"/>
      <c r="PGF408" s="813"/>
      <c r="PGG408" s="813"/>
      <c r="PGH408" s="813"/>
      <c r="PGI408" s="813"/>
      <c r="PGJ408" s="813"/>
      <c r="PGK408" s="813"/>
      <c r="PGL408" s="813"/>
      <c r="PGM408" s="813"/>
      <c r="PGN408" s="813"/>
      <c r="PGO408" s="813"/>
      <c r="PGP408" s="813"/>
      <c r="PGQ408" s="813"/>
      <c r="PGR408" s="813"/>
      <c r="PGS408" s="813"/>
      <c r="PGT408" s="813"/>
      <c r="PGU408" s="813"/>
      <c r="PGV408" s="813"/>
      <c r="PGW408" s="813"/>
      <c r="PGX408" s="813"/>
      <c r="PGY408" s="813"/>
      <c r="PGZ408" s="813"/>
      <c r="PHA408" s="813"/>
      <c r="PHB408" s="813"/>
      <c r="PHC408" s="813"/>
      <c r="PHD408" s="813"/>
      <c r="PHE408" s="813"/>
      <c r="PHF408" s="813"/>
      <c r="PHG408" s="813"/>
      <c r="PHH408" s="813"/>
      <c r="PHI408" s="813"/>
      <c r="PHJ408" s="813"/>
      <c r="PHK408" s="813"/>
      <c r="PHL408" s="813"/>
      <c r="PHM408" s="813"/>
      <c r="PHN408" s="813"/>
      <c r="PHO408" s="813"/>
      <c r="PHP408" s="813"/>
      <c r="PHQ408" s="813"/>
      <c r="PHR408" s="813"/>
      <c r="PHS408" s="813"/>
      <c r="PHT408" s="813"/>
      <c r="PHU408" s="813"/>
      <c r="PHV408" s="813"/>
      <c r="PHW408" s="813"/>
      <c r="PHX408" s="813"/>
      <c r="PHY408" s="813"/>
      <c r="PHZ408" s="813"/>
      <c r="PIA408" s="813"/>
      <c r="PIB408" s="813"/>
      <c r="PIC408" s="813"/>
      <c r="PID408" s="813"/>
      <c r="PIE408" s="813"/>
      <c r="PIF408" s="813"/>
      <c r="PIG408" s="813"/>
      <c r="PIH408" s="813"/>
      <c r="PII408" s="813"/>
      <c r="PIJ408" s="813"/>
      <c r="PIK408" s="813"/>
      <c r="PIL408" s="813"/>
      <c r="PIM408" s="813"/>
      <c r="PIN408" s="813"/>
      <c r="PIO408" s="813"/>
      <c r="PIP408" s="813"/>
      <c r="PIQ408" s="813"/>
      <c r="PIR408" s="813"/>
      <c r="PIS408" s="813"/>
      <c r="PIT408" s="813"/>
      <c r="PIU408" s="813"/>
      <c r="PIV408" s="813"/>
      <c r="PIW408" s="813"/>
      <c r="PIX408" s="813"/>
      <c r="PIY408" s="813"/>
      <c r="PIZ408" s="813"/>
      <c r="PJA408" s="813"/>
      <c r="PJB408" s="813"/>
      <c r="PJC408" s="813"/>
      <c r="PJD408" s="813"/>
      <c r="PJE408" s="813"/>
      <c r="PJF408" s="813"/>
      <c r="PJG408" s="813"/>
      <c r="PJH408" s="813"/>
      <c r="PJI408" s="813"/>
      <c r="PJJ408" s="813"/>
      <c r="PJK408" s="813"/>
      <c r="PJL408" s="813"/>
      <c r="PJM408" s="813"/>
      <c r="PJN408" s="813"/>
      <c r="PJO408" s="813"/>
      <c r="PJP408" s="813"/>
      <c r="PJQ408" s="813"/>
      <c r="PJR408" s="813"/>
      <c r="PJS408" s="813"/>
      <c r="PJT408" s="813"/>
      <c r="PJU408" s="813"/>
      <c r="PJV408" s="813"/>
      <c r="PJW408" s="813"/>
      <c r="PJX408" s="813"/>
      <c r="PJY408" s="813"/>
      <c r="PJZ408" s="813"/>
      <c r="PKA408" s="813"/>
      <c r="PKB408" s="813"/>
      <c r="PKC408" s="813"/>
      <c r="PKD408" s="813"/>
      <c r="PKE408" s="813"/>
      <c r="PKF408" s="813"/>
      <c r="PKG408" s="813"/>
      <c r="PKH408" s="813"/>
      <c r="PKI408" s="813"/>
      <c r="PKJ408" s="813"/>
      <c r="PKK408" s="813"/>
      <c r="PKL408" s="813"/>
      <c r="PKM408" s="813"/>
      <c r="PKN408" s="813"/>
      <c r="PKO408" s="813"/>
      <c r="PKP408" s="813"/>
      <c r="PKQ408" s="813"/>
      <c r="PKR408" s="813"/>
      <c r="PKS408" s="813"/>
      <c r="PKT408" s="813"/>
      <c r="PKU408" s="813"/>
      <c r="PKV408" s="813"/>
      <c r="PKW408" s="813"/>
      <c r="PKX408" s="813"/>
      <c r="PKY408" s="813"/>
      <c r="PKZ408" s="813"/>
      <c r="PLA408" s="813"/>
      <c r="PLB408" s="813"/>
      <c r="PLC408" s="813"/>
      <c r="PLD408" s="813"/>
      <c r="PLE408" s="813"/>
      <c r="PLF408" s="813"/>
      <c r="PLG408" s="813"/>
      <c r="PLH408" s="813"/>
      <c r="PLI408" s="813"/>
      <c r="PLJ408" s="813"/>
      <c r="PLK408" s="813"/>
      <c r="PLL408" s="813"/>
      <c r="PLM408" s="813"/>
      <c r="PLN408" s="813"/>
      <c r="PLO408" s="813"/>
      <c r="PLP408" s="813"/>
      <c r="PLQ408" s="813"/>
      <c r="PLR408" s="813"/>
      <c r="PLS408" s="813"/>
      <c r="PLT408" s="813"/>
      <c r="PLU408" s="813"/>
      <c r="PLV408" s="813"/>
      <c r="PLW408" s="813"/>
      <c r="PLX408" s="813"/>
      <c r="PLY408" s="813"/>
      <c r="PLZ408" s="813"/>
      <c r="PMA408" s="813"/>
      <c r="PMB408" s="813"/>
      <c r="PMC408" s="813"/>
      <c r="PMD408" s="813"/>
      <c r="PME408" s="813"/>
      <c r="PMF408" s="813"/>
      <c r="PMG408" s="813"/>
      <c r="PMH408" s="813"/>
      <c r="PMI408" s="813"/>
      <c r="PMJ408" s="813"/>
      <c r="PMK408" s="813"/>
      <c r="PML408" s="813"/>
      <c r="PMM408" s="813"/>
      <c r="PMN408" s="813"/>
      <c r="PMO408" s="813"/>
      <c r="PMP408" s="813"/>
      <c r="PMQ408" s="813"/>
      <c r="PMR408" s="813"/>
      <c r="PMS408" s="813"/>
      <c r="PMT408" s="813"/>
      <c r="PMU408" s="813"/>
      <c r="PMV408" s="813"/>
      <c r="PMW408" s="813"/>
      <c r="PMX408" s="813"/>
      <c r="PMY408" s="813"/>
      <c r="PMZ408" s="813"/>
      <c r="PNA408" s="813"/>
      <c r="PNB408" s="813"/>
      <c r="PNC408" s="813"/>
      <c r="PND408" s="813"/>
      <c r="PNE408" s="813"/>
      <c r="PNF408" s="813"/>
      <c r="PNG408" s="813"/>
      <c r="PNH408" s="813"/>
      <c r="PNI408" s="813"/>
      <c r="PNJ408" s="813"/>
      <c r="PNK408" s="813"/>
      <c r="PNL408" s="813"/>
      <c r="PNM408" s="813"/>
      <c r="PNN408" s="813"/>
      <c r="PNO408" s="813"/>
      <c r="PNP408" s="813"/>
      <c r="PNQ408" s="813"/>
      <c r="PNR408" s="813"/>
      <c r="PNS408" s="813"/>
      <c r="PNT408" s="813"/>
      <c r="PNU408" s="813"/>
      <c r="PNV408" s="813"/>
      <c r="PNW408" s="813"/>
      <c r="PNX408" s="813"/>
      <c r="PNY408" s="813"/>
      <c r="PNZ408" s="813"/>
      <c r="POA408" s="813"/>
      <c r="POB408" s="813"/>
      <c r="POC408" s="813"/>
      <c r="POD408" s="813"/>
      <c r="POE408" s="813"/>
      <c r="POF408" s="813"/>
      <c r="POG408" s="813"/>
      <c r="POH408" s="813"/>
      <c r="POI408" s="813"/>
      <c r="POJ408" s="813"/>
      <c r="POK408" s="813"/>
      <c r="POL408" s="813"/>
      <c r="POM408" s="813"/>
      <c r="PON408" s="813"/>
      <c r="POO408" s="813"/>
      <c r="POP408" s="813"/>
      <c r="POQ408" s="813"/>
      <c r="POR408" s="813"/>
      <c r="POS408" s="813"/>
      <c r="POT408" s="813"/>
      <c r="POU408" s="813"/>
      <c r="POV408" s="813"/>
      <c r="POW408" s="813"/>
      <c r="POX408" s="813"/>
      <c r="POY408" s="813"/>
      <c r="POZ408" s="813"/>
      <c r="PPA408" s="813"/>
      <c r="PPB408" s="813"/>
      <c r="PPC408" s="813"/>
      <c r="PPD408" s="813"/>
      <c r="PPE408" s="813"/>
      <c r="PPF408" s="813"/>
      <c r="PPG408" s="813"/>
      <c r="PPH408" s="813"/>
      <c r="PPI408" s="813"/>
      <c r="PPJ408" s="813"/>
      <c r="PPK408" s="813"/>
      <c r="PPL408" s="813"/>
      <c r="PPM408" s="813"/>
      <c r="PPN408" s="813"/>
      <c r="PPO408" s="813"/>
      <c r="PPP408" s="813"/>
      <c r="PPQ408" s="813"/>
      <c r="PPR408" s="813"/>
      <c r="PPS408" s="813"/>
      <c r="PPT408" s="813"/>
      <c r="PPU408" s="813"/>
      <c r="PPV408" s="813"/>
      <c r="PPW408" s="813"/>
      <c r="PPX408" s="813"/>
      <c r="PPY408" s="813"/>
      <c r="PPZ408" s="813"/>
      <c r="PQA408" s="813"/>
      <c r="PQB408" s="813"/>
      <c r="PQC408" s="813"/>
      <c r="PQD408" s="813"/>
      <c r="PQE408" s="813"/>
      <c r="PQF408" s="813"/>
      <c r="PQG408" s="813"/>
      <c r="PQH408" s="813"/>
      <c r="PQI408" s="813"/>
      <c r="PQJ408" s="813"/>
      <c r="PQK408" s="813"/>
      <c r="PQL408" s="813"/>
      <c r="PQM408" s="813"/>
      <c r="PQN408" s="813"/>
      <c r="PQO408" s="813"/>
      <c r="PQP408" s="813"/>
      <c r="PQQ408" s="813"/>
      <c r="PQR408" s="813"/>
      <c r="PQS408" s="813"/>
      <c r="PQT408" s="813"/>
      <c r="PQU408" s="813"/>
      <c r="PQV408" s="813"/>
      <c r="PQW408" s="813"/>
      <c r="PQX408" s="813"/>
      <c r="PQY408" s="813"/>
      <c r="PQZ408" s="813"/>
      <c r="PRA408" s="813"/>
      <c r="PRB408" s="813"/>
      <c r="PRC408" s="813"/>
      <c r="PRD408" s="813"/>
      <c r="PRE408" s="813"/>
      <c r="PRF408" s="813"/>
      <c r="PRG408" s="813"/>
      <c r="PRH408" s="813"/>
      <c r="PRI408" s="813"/>
      <c r="PRJ408" s="813"/>
      <c r="PRK408" s="813"/>
      <c r="PRL408" s="813"/>
      <c r="PRM408" s="813"/>
      <c r="PRN408" s="813"/>
      <c r="PRO408" s="813"/>
      <c r="PRP408" s="813"/>
      <c r="PRQ408" s="813"/>
      <c r="PRR408" s="813"/>
      <c r="PRS408" s="813"/>
      <c r="PRT408" s="813"/>
      <c r="PRU408" s="813"/>
      <c r="PRV408" s="813"/>
      <c r="PRW408" s="813"/>
      <c r="PRX408" s="813"/>
      <c r="PRY408" s="813"/>
      <c r="PRZ408" s="813"/>
      <c r="PSA408" s="813"/>
      <c r="PSB408" s="813"/>
      <c r="PSC408" s="813"/>
      <c r="PSD408" s="813"/>
      <c r="PSE408" s="813"/>
      <c r="PSF408" s="813"/>
      <c r="PSG408" s="813"/>
      <c r="PSH408" s="813"/>
      <c r="PSI408" s="813"/>
      <c r="PSJ408" s="813"/>
      <c r="PSK408" s="813"/>
      <c r="PSL408" s="813"/>
      <c r="PSM408" s="813"/>
      <c r="PSN408" s="813"/>
      <c r="PSO408" s="813"/>
      <c r="PSP408" s="813"/>
      <c r="PSQ408" s="813"/>
      <c r="PSR408" s="813"/>
      <c r="PSS408" s="813"/>
      <c r="PST408" s="813"/>
      <c r="PSU408" s="813"/>
      <c r="PSV408" s="813"/>
      <c r="PSW408" s="813"/>
      <c r="PSX408" s="813"/>
      <c r="PSY408" s="813"/>
      <c r="PSZ408" s="813"/>
      <c r="PTA408" s="813"/>
      <c r="PTB408" s="813"/>
      <c r="PTC408" s="813"/>
      <c r="PTD408" s="813"/>
      <c r="PTE408" s="813"/>
      <c r="PTF408" s="813"/>
      <c r="PTG408" s="813"/>
      <c r="PTH408" s="813"/>
      <c r="PTI408" s="813"/>
      <c r="PTJ408" s="813"/>
      <c r="PTK408" s="813"/>
      <c r="PTL408" s="813"/>
      <c r="PTM408" s="813"/>
      <c r="PTN408" s="813"/>
      <c r="PTO408" s="813"/>
      <c r="PTP408" s="813"/>
      <c r="PTQ408" s="813"/>
      <c r="PTR408" s="813"/>
      <c r="PTS408" s="813"/>
      <c r="PTT408" s="813"/>
      <c r="PTU408" s="813"/>
      <c r="PTV408" s="813"/>
      <c r="PTW408" s="813"/>
      <c r="PTX408" s="813"/>
      <c r="PTY408" s="813"/>
      <c r="PTZ408" s="813"/>
      <c r="PUA408" s="813"/>
      <c r="PUB408" s="813"/>
      <c r="PUC408" s="813"/>
      <c r="PUD408" s="813"/>
      <c r="PUE408" s="813"/>
      <c r="PUF408" s="813"/>
      <c r="PUG408" s="813"/>
      <c r="PUH408" s="813"/>
      <c r="PUI408" s="813"/>
      <c r="PUJ408" s="813"/>
      <c r="PUK408" s="813"/>
      <c r="PUL408" s="813"/>
      <c r="PUM408" s="813"/>
      <c r="PUN408" s="813"/>
      <c r="PUO408" s="813"/>
      <c r="PUP408" s="813"/>
      <c r="PUQ408" s="813"/>
      <c r="PUR408" s="813"/>
      <c r="PUS408" s="813"/>
      <c r="PUT408" s="813"/>
      <c r="PUU408" s="813"/>
      <c r="PUV408" s="813"/>
      <c r="PUW408" s="813"/>
      <c r="PUX408" s="813"/>
      <c r="PUY408" s="813"/>
      <c r="PUZ408" s="813"/>
      <c r="PVA408" s="813"/>
      <c r="PVB408" s="813"/>
      <c r="PVC408" s="813"/>
      <c r="PVD408" s="813"/>
      <c r="PVE408" s="813"/>
      <c r="PVF408" s="813"/>
      <c r="PVG408" s="813"/>
      <c r="PVH408" s="813"/>
      <c r="PVI408" s="813"/>
      <c r="PVJ408" s="813"/>
      <c r="PVK408" s="813"/>
      <c r="PVL408" s="813"/>
      <c r="PVM408" s="813"/>
      <c r="PVN408" s="813"/>
      <c r="PVO408" s="813"/>
      <c r="PVP408" s="813"/>
      <c r="PVQ408" s="813"/>
      <c r="PVR408" s="813"/>
      <c r="PVS408" s="813"/>
      <c r="PVT408" s="813"/>
      <c r="PVU408" s="813"/>
      <c r="PVV408" s="813"/>
      <c r="PVW408" s="813"/>
      <c r="PVX408" s="813"/>
      <c r="PVY408" s="813"/>
      <c r="PVZ408" s="813"/>
      <c r="PWA408" s="813"/>
      <c r="PWB408" s="813"/>
      <c r="PWC408" s="813"/>
      <c r="PWD408" s="813"/>
      <c r="PWE408" s="813"/>
      <c r="PWF408" s="813"/>
      <c r="PWG408" s="813"/>
      <c r="PWH408" s="813"/>
      <c r="PWI408" s="813"/>
      <c r="PWJ408" s="813"/>
      <c r="PWK408" s="813"/>
      <c r="PWL408" s="813"/>
      <c r="PWM408" s="813"/>
      <c r="PWN408" s="813"/>
      <c r="PWO408" s="813"/>
      <c r="PWP408" s="813"/>
      <c r="PWQ408" s="813"/>
      <c r="PWR408" s="813"/>
      <c r="PWS408" s="813"/>
      <c r="PWT408" s="813"/>
      <c r="PWU408" s="813"/>
      <c r="PWV408" s="813"/>
      <c r="PWW408" s="813"/>
      <c r="PWX408" s="813"/>
      <c r="PWY408" s="813"/>
      <c r="PWZ408" s="813"/>
      <c r="PXA408" s="813"/>
      <c r="PXB408" s="813"/>
      <c r="PXC408" s="813"/>
      <c r="PXD408" s="813"/>
      <c r="PXE408" s="813"/>
      <c r="PXF408" s="813"/>
      <c r="PXG408" s="813"/>
      <c r="PXH408" s="813"/>
      <c r="PXI408" s="813"/>
      <c r="PXJ408" s="813"/>
      <c r="PXK408" s="813"/>
      <c r="PXL408" s="813"/>
      <c r="PXM408" s="813"/>
      <c r="PXN408" s="813"/>
      <c r="PXO408" s="813"/>
      <c r="PXP408" s="813"/>
      <c r="PXQ408" s="813"/>
      <c r="PXR408" s="813"/>
      <c r="PXS408" s="813"/>
      <c r="PXT408" s="813"/>
      <c r="PXU408" s="813"/>
      <c r="PXV408" s="813"/>
      <c r="PXW408" s="813"/>
      <c r="PXX408" s="813"/>
      <c r="PXY408" s="813"/>
      <c r="PXZ408" s="813"/>
      <c r="PYA408" s="813"/>
      <c r="PYB408" s="813"/>
      <c r="PYC408" s="813"/>
      <c r="PYD408" s="813"/>
      <c r="PYE408" s="813"/>
      <c r="PYF408" s="813"/>
      <c r="PYG408" s="813"/>
      <c r="PYH408" s="813"/>
      <c r="PYI408" s="813"/>
      <c r="PYJ408" s="813"/>
      <c r="PYK408" s="813"/>
      <c r="PYL408" s="813"/>
      <c r="PYM408" s="813"/>
      <c r="PYN408" s="813"/>
      <c r="PYO408" s="813"/>
      <c r="PYP408" s="813"/>
      <c r="PYQ408" s="813"/>
      <c r="PYR408" s="813"/>
      <c r="PYS408" s="813"/>
      <c r="PYT408" s="813"/>
      <c r="PYU408" s="813"/>
      <c r="PYV408" s="813"/>
      <c r="PYW408" s="813"/>
      <c r="PYX408" s="813"/>
      <c r="PYY408" s="813"/>
      <c r="PYZ408" s="813"/>
      <c r="PZA408" s="813"/>
      <c r="PZB408" s="813"/>
      <c r="PZC408" s="813"/>
      <c r="PZD408" s="813"/>
      <c r="PZE408" s="813"/>
      <c r="PZF408" s="813"/>
      <c r="PZG408" s="813"/>
      <c r="PZH408" s="813"/>
      <c r="PZI408" s="813"/>
      <c r="PZJ408" s="813"/>
      <c r="PZK408" s="813"/>
      <c r="PZL408" s="813"/>
      <c r="PZM408" s="813"/>
      <c r="PZN408" s="813"/>
      <c r="PZO408" s="813"/>
      <c r="PZP408" s="813"/>
      <c r="PZQ408" s="813"/>
      <c r="PZR408" s="813"/>
      <c r="PZS408" s="813"/>
      <c r="PZT408" s="813"/>
      <c r="PZU408" s="813"/>
      <c r="PZV408" s="813"/>
      <c r="PZW408" s="813"/>
      <c r="PZX408" s="813"/>
      <c r="PZY408" s="813"/>
      <c r="PZZ408" s="813"/>
      <c r="QAA408" s="813"/>
      <c r="QAB408" s="813"/>
      <c r="QAC408" s="813"/>
      <c r="QAD408" s="813"/>
      <c r="QAE408" s="813"/>
      <c r="QAF408" s="813"/>
      <c r="QAG408" s="813"/>
      <c r="QAH408" s="813"/>
      <c r="QAI408" s="813"/>
      <c r="QAJ408" s="813"/>
      <c r="QAK408" s="813"/>
      <c r="QAL408" s="813"/>
      <c r="QAM408" s="813"/>
      <c r="QAN408" s="813"/>
      <c r="QAO408" s="813"/>
      <c r="QAP408" s="813"/>
      <c r="QAQ408" s="813"/>
      <c r="QAR408" s="813"/>
      <c r="QAS408" s="813"/>
      <c r="QAT408" s="813"/>
      <c r="QAU408" s="813"/>
      <c r="QAV408" s="813"/>
      <c r="QAW408" s="813"/>
      <c r="QAX408" s="813"/>
      <c r="QAY408" s="813"/>
      <c r="QAZ408" s="813"/>
      <c r="QBA408" s="813"/>
      <c r="QBB408" s="813"/>
      <c r="QBC408" s="813"/>
      <c r="QBD408" s="813"/>
      <c r="QBE408" s="813"/>
      <c r="QBF408" s="813"/>
      <c r="QBG408" s="813"/>
      <c r="QBH408" s="813"/>
      <c r="QBI408" s="813"/>
      <c r="QBJ408" s="813"/>
      <c r="QBK408" s="813"/>
      <c r="QBL408" s="813"/>
      <c r="QBM408" s="813"/>
      <c r="QBN408" s="813"/>
      <c r="QBO408" s="813"/>
      <c r="QBP408" s="813"/>
      <c r="QBQ408" s="813"/>
      <c r="QBR408" s="813"/>
      <c r="QBS408" s="813"/>
      <c r="QBT408" s="813"/>
      <c r="QBU408" s="813"/>
      <c r="QBV408" s="813"/>
      <c r="QBW408" s="813"/>
      <c r="QBX408" s="813"/>
      <c r="QBY408" s="813"/>
      <c r="QBZ408" s="813"/>
      <c r="QCA408" s="813"/>
      <c r="QCB408" s="813"/>
      <c r="QCC408" s="813"/>
      <c r="QCD408" s="813"/>
      <c r="QCE408" s="813"/>
      <c r="QCF408" s="813"/>
      <c r="QCG408" s="813"/>
      <c r="QCH408" s="813"/>
      <c r="QCI408" s="813"/>
      <c r="QCJ408" s="813"/>
      <c r="QCK408" s="813"/>
      <c r="QCL408" s="813"/>
      <c r="QCM408" s="813"/>
      <c r="QCN408" s="813"/>
      <c r="QCO408" s="813"/>
      <c r="QCP408" s="813"/>
      <c r="QCQ408" s="813"/>
      <c r="QCR408" s="813"/>
      <c r="QCS408" s="813"/>
      <c r="QCT408" s="813"/>
      <c r="QCU408" s="813"/>
      <c r="QCV408" s="813"/>
      <c r="QCW408" s="813"/>
      <c r="QCX408" s="813"/>
      <c r="QCY408" s="813"/>
      <c r="QCZ408" s="813"/>
      <c r="QDA408" s="813"/>
      <c r="QDB408" s="813"/>
      <c r="QDC408" s="813"/>
      <c r="QDD408" s="813"/>
      <c r="QDE408" s="813"/>
      <c r="QDF408" s="813"/>
      <c r="QDG408" s="813"/>
      <c r="QDH408" s="813"/>
      <c r="QDI408" s="813"/>
      <c r="QDJ408" s="813"/>
      <c r="QDK408" s="813"/>
      <c r="QDL408" s="813"/>
      <c r="QDM408" s="813"/>
      <c r="QDN408" s="813"/>
      <c r="QDO408" s="813"/>
      <c r="QDP408" s="813"/>
      <c r="QDQ408" s="813"/>
      <c r="QDR408" s="813"/>
      <c r="QDS408" s="813"/>
      <c r="QDT408" s="813"/>
      <c r="QDU408" s="813"/>
      <c r="QDV408" s="813"/>
      <c r="QDW408" s="813"/>
      <c r="QDX408" s="813"/>
      <c r="QDY408" s="813"/>
      <c r="QDZ408" s="813"/>
      <c r="QEA408" s="813"/>
      <c r="QEB408" s="813"/>
      <c r="QEC408" s="813"/>
      <c r="QED408" s="813"/>
      <c r="QEE408" s="813"/>
      <c r="QEF408" s="813"/>
      <c r="QEG408" s="813"/>
      <c r="QEH408" s="813"/>
      <c r="QEI408" s="813"/>
      <c r="QEJ408" s="813"/>
      <c r="QEK408" s="813"/>
      <c r="QEL408" s="813"/>
      <c r="QEM408" s="813"/>
      <c r="QEN408" s="813"/>
      <c r="QEO408" s="813"/>
      <c r="QEP408" s="813"/>
      <c r="QEQ408" s="813"/>
      <c r="QER408" s="813"/>
      <c r="QES408" s="813"/>
      <c r="QET408" s="813"/>
      <c r="QEU408" s="813"/>
      <c r="QEV408" s="813"/>
      <c r="QEW408" s="813"/>
      <c r="QEX408" s="813"/>
      <c r="QEY408" s="813"/>
      <c r="QEZ408" s="813"/>
      <c r="QFA408" s="813"/>
      <c r="QFB408" s="813"/>
      <c r="QFC408" s="813"/>
      <c r="QFD408" s="813"/>
      <c r="QFE408" s="813"/>
      <c r="QFF408" s="813"/>
      <c r="QFG408" s="813"/>
      <c r="QFH408" s="813"/>
      <c r="QFI408" s="813"/>
      <c r="QFJ408" s="813"/>
      <c r="QFK408" s="813"/>
      <c r="QFL408" s="813"/>
      <c r="QFM408" s="813"/>
      <c r="QFN408" s="813"/>
      <c r="QFO408" s="813"/>
      <c r="QFP408" s="813"/>
      <c r="QFQ408" s="813"/>
      <c r="QFR408" s="813"/>
      <c r="QFS408" s="813"/>
      <c r="QFT408" s="813"/>
      <c r="QFU408" s="813"/>
      <c r="QFV408" s="813"/>
      <c r="QFW408" s="813"/>
      <c r="QFX408" s="813"/>
      <c r="QFY408" s="813"/>
      <c r="QFZ408" s="813"/>
      <c r="QGA408" s="813"/>
      <c r="QGB408" s="813"/>
      <c r="QGC408" s="813"/>
      <c r="QGD408" s="813"/>
      <c r="QGE408" s="813"/>
      <c r="QGF408" s="813"/>
      <c r="QGG408" s="813"/>
      <c r="QGH408" s="813"/>
      <c r="QGI408" s="813"/>
      <c r="QGJ408" s="813"/>
      <c r="QGK408" s="813"/>
      <c r="QGL408" s="813"/>
      <c r="QGM408" s="813"/>
      <c r="QGN408" s="813"/>
      <c r="QGO408" s="813"/>
      <c r="QGP408" s="813"/>
      <c r="QGQ408" s="813"/>
      <c r="QGR408" s="813"/>
      <c r="QGS408" s="813"/>
      <c r="QGT408" s="813"/>
      <c r="QGU408" s="813"/>
      <c r="QGV408" s="813"/>
      <c r="QGW408" s="813"/>
      <c r="QGX408" s="813"/>
      <c r="QGY408" s="813"/>
      <c r="QGZ408" s="813"/>
      <c r="QHA408" s="813"/>
      <c r="QHB408" s="813"/>
      <c r="QHC408" s="813"/>
      <c r="QHD408" s="813"/>
      <c r="QHE408" s="813"/>
      <c r="QHF408" s="813"/>
      <c r="QHG408" s="813"/>
      <c r="QHH408" s="813"/>
      <c r="QHI408" s="813"/>
      <c r="QHJ408" s="813"/>
      <c r="QHK408" s="813"/>
      <c r="QHL408" s="813"/>
      <c r="QHM408" s="813"/>
      <c r="QHN408" s="813"/>
      <c r="QHO408" s="813"/>
      <c r="QHP408" s="813"/>
      <c r="QHQ408" s="813"/>
      <c r="QHR408" s="813"/>
      <c r="QHS408" s="813"/>
      <c r="QHT408" s="813"/>
      <c r="QHU408" s="813"/>
      <c r="QHV408" s="813"/>
      <c r="QHW408" s="813"/>
      <c r="QHX408" s="813"/>
      <c r="QHY408" s="813"/>
      <c r="QHZ408" s="813"/>
      <c r="QIA408" s="813"/>
      <c r="QIB408" s="813"/>
      <c r="QIC408" s="813"/>
      <c r="QID408" s="813"/>
      <c r="QIE408" s="813"/>
      <c r="QIF408" s="813"/>
      <c r="QIG408" s="813"/>
      <c r="QIH408" s="813"/>
      <c r="QII408" s="813"/>
      <c r="QIJ408" s="813"/>
      <c r="QIK408" s="813"/>
      <c r="QIL408" s="813"/>
      <c r="QIM408" s="813"/>
      <c r="QIN408" s="813"/>
      <c r="QIO408" s="813"/>
      <c r="QIP408" s="813"/>
      <c r="QIQ408" s="813"/>
      <c r="QIR408" s="813"/>
      <c r="QIS408" s="813"/>
      <c r="QIT408" s="813"/>
      <c r="QIU408" s="813"/>
      <c r="QIV408" s="813"/>
      <c r="QIW408" s="813"/>
      <c r="QIX408" s="813"/>
      <c r="QIY408" s="813"/>
      <c r="QIZ408" s="813"/>
      <c r="QJA408" s="813"/>
      <c r="QJB408" s="813"/>
      <c r="QJC408" s="813"/>
      <c r="QJD408" s="813"/>
      <c r="QJE408" s="813"/>
      <c r="QJF408" s="813"/>
      <c r="QJG408" s="813"/>
      <c r="QJH408" s="813"/>
      <c r="QJI408" s="813"/>
      <c r="QJJ408" s="813"/>
      <c r="QJK408" s="813"/>
      <c r="QJL408" s="813"/>
      <c r="QJM408" s="813"/>
      <c r="QJN408" s="813"/>
      <c r="QJO408" s="813"/>
      <c r="QJP408" s="813"/>
      <c r="QJQ408" s="813"/>
      <c r="QJR408" s="813"/>
      <c r="QJS408" s="813"/>
      <c r="QJT408" s="813"/>
      <c r="QJU408" s="813"/>
      <c r="QJV408" s="813"/>
      <c r="QJW408" s="813"/>
      <c r="QJX408" s="813"/>
      <c r="QJY408" s="813"/>
      <c r="QJZ408" s="813"/>
      <c r="QKA408" s="813"/>
      <c r="QKB408" s="813"/>
      <c r="QKC408" s="813"/>
      <c r="QKD408" s="813"/>
      <c r="QKE408" s="813"/>
      <c r="QKF408" s="813"/>
      <c r="QKG408" s="813"/>
      <c r="QKH408" s="813"/>
      <c r="QKI408" s="813"/>
      <c r="QKJ408" s="813"/>
      <c r="QKK408" s="813"/>
      <c r="QKL408" s="813"/>
      <c r="QKM408" s="813"/>
      <c r="QKN408" s="813"/>
      <c r="QKO408" s="813"/>
      <c r="QKP408" s="813"/>
      <c r="QKQ408" s="813"/>
      <c r="QKR408" s="813"/>
      <c r="QKS408" s="813"/>
      <c r="QKT408" s="813"/>
      <c r="QKU408" s="813"/>
      <c r="QKV408" s="813"/>
      <c r="QKW408" s="813"/>
      <c r="QKX408" s="813"/>
      <c r="QKY408" s="813"/>
      <c r="QKZ408" s="813"/>
      <c r="QLA408" s="813"/>
      <c r="QLB408" s="813"/>
      <c r="QLC408" s="813"/>
      <c r="QLD408" s="813"/>
      <c r="QLE408" s="813"/>
      <c r="QLF408" s="813"/>
      <c r="QLG408" s="813"/>
      <c r="QLH408" s="813"/>
      <c r="QLI408" s="813"/>
      <c r="QLJ408" s="813"/>
      <c r="QLK408" s="813"/>
      <c r="QLL408" s="813"/>
      <c r="QLM408" s="813"/>
      <c r="QLN408" s="813"/>
      <c r="QLO408" s="813"/>
      <c r="QLP408" s="813"/>
      <c r="QLQ408" s="813"/>
      <c r="QLR408" s="813"/>
      <c r="QLS408" s="813"/>
      <c r="QLT408" s="813"/>
      <c r="QLU408" s="813"/>
      <c r="QLV408" s="813"/>
      <c r="QLW408" s="813"/>
      <c r="QLX408" s="813"/>
      <c r="QLY408" s="813"/>
      <c r="QLZ408" s="813"/>
      <c r="QMA408" s="813"/>
      <c r="QMB408" s="813"/>
      <c r="QMC408" s="813"/>
      <c r="QMD408" s="813"/>
      <c r="QME408" s="813"/>
      <c r="QMF408" s="813"/>
      <c r="QMG408" s="813"/>
      <c r="QMH408" s="813"/>
      <c r="QMI408" s="813"/>
      <c r="QMJ408" s="813"/>
      <c r="QMK408" s="813"/>
      <c r="QML408" s="813"/>
      <c r="QMM408" s="813"/>
      <c r="QMN408" s="813"/>
      <c r="QMO408" s="813"/>
      <c r="QMP408" s="813"/>
      <c r="QMQ408" s="813"/>
      <c r="QMR408" s="813"/>
      <c r="QMS408" s="813"/>
      <c r="QMT408" s="813"/>
      <c r="QMU408" s="813"/>
      <c r="QMV408" s="813"/>
      <c r="QMW408" s="813"/>
      <c r="QMX408" s="813"/>
      <c r="QMY408" s="813"/>
      <c r="QMZ408" s="813"/>
      <c r="QNA408" s="813"/>
      <c r="QNB408" s="813"/>
      <c r="QNC408" s="813"/>
      <c r="QND408" s="813"/>
      <c r="QNE408" s="813"/>
      <c r="QNF408" s="813"/>
      <c r="QNG408" s="813"/>
      <c r="QNH408" s="813"/>
      <c r="QNI408" s="813"/>
      <c r="QNJ408" s="813"/>
      <c r="QNK408" s="813"/>
      <c r="QNL408" s="813"/>
      <c r="QNM408" s="813"/>
      <c r="QNN408" s="813"/>
      <c r="QNO408" s="813"/>
      <c r="QNP408" s="813"/>
      <c r="QNQ408" s="813"/>
      <c r="QNR408" s="813"/>
      <c r="QNS408" s="813"/>
      <c r="QNT408" s="813"/>
      <c r="QNU408" s="813"/>
      <c r="QNV408" s="813"/>
      <c r="QNW408" s="813"/>
      <c r="QNX408" s="813"/>
      <c r="QNY408" s="813"/>
      <c r="QNZ408" s="813"/>
      <c r="QOA408" s="813"/>
      <c r="QOB408" s="813"/>
      <c r="QOC408" s="813"/>
      <c r="QOD408" s="813"/>
      <c r="QOE408" s="813"/>
      <c r="QOF408" s="813"/>
      <c r="QOG408" s="813"/>
      <c r="QOH408" s="813"/>
      <c r="QOI408" s="813"/>
      <c r="QOJ408" s="813"/>
      <c r="QOK408" s="813"/>
      <c r="QOL408" s="813"/>
      <c r="QOM408" s="813"/>
      <c r="QON408" s="813"/>
      <c r="QOO408" s="813"/>
      <c r="QOP408" s="813"/>
      <c r="QOQ408" s="813"/>
      <c r="QOR408" s="813"/>
      <c r="QOS408" s="813"/>
      <c r="QOT408" s="813"/>
      <c r="QOU408" s="813"/>
      <c r="QOV408" s="813"/>
      <c r="QOW408" s="813"/>
      <c r="QOX408" s="813"/>
      <c r="QOY408" s="813"/>
      <c r="QOZ408" s="813"/>
      <c r="QPA408" s="813"/>
      <c r="QPB408" s="813"/>
      <c r="QPC408" s="813"/>
      <c r="QPD408" s="813"/>
      <c r="QPE408" s="813"/>
      <c r="QPF408" s="813"/>
      <c r="QPG408" s="813"/>
      <c r="QPH408" s="813"/>
      <c r="QPI408" s="813"/>
      <c r="QPJ408" s="813"/>
      <c r="QPK408" s="813"/>
      <c r="QPL408" s="813"/>
      <c r="QPM408" s="813"/>
      <c r="QPN408" s="813"/>
      <c r="QPO408" s="813"/>
      <c r="QPP408" s="813"/>
      <c r="QPQ408" s="813"/>
      <c r="QPR408" s="813"/>
      <c r="QPS408" s="813"/>
      <c r="QPT408" s="813"/>
      <c r="QPU408" s="813"/>
      <c r="QPV408" s="813"/>
      <c r="QPW408" s="813"/>
      <c r="QPX408" s="813"/>
      <c r="QPY408" s="813"/>
      <c r="QPZ408" s="813"/>
      <c r="QQA408" s="813"/>
      <c r="QQB408" s="813"/>
      <c r="QQC408" s="813"/>
      <c r="QQD408" s="813"/>
      <c r="QQE408" s="813"/>
      <c r="QQF408" s="813"/>
      <c r="QQG408" s="813"/>
      <c r="QQH408" s="813"/>
      <c r="QQI408" s="813"/>
      <c r="QQJ408" s="813"/>
      <c r="QQK408" s="813"/>
      <c r="QQL408" s="813"/>
      <c r="QQM408" s="813"/>
      <c r="QQN408" s="813"/>
      <c r="QQO408" s="813"/>
      <c r="QQP408" s="813"/>
      <c r="QQQ408" s="813"/>
      <c r="QQR408" s="813"/>
      <c r="QQS408" s="813"/>
      <c r="QQT408" s="813"/>
      <c r="QQU408" s="813"/>
      <c r="QQV408" s="813"/>
      <c r="QQW408" s="813"/>
      <c r="QQX408" s="813"/>
      <c r="QQY408" s="813"/>
      <c r="QQZ408" s="813"/>
      <c r="QRA408" s="813"/>
      <c r="QRB408" s="813"/>
      <c r="QRC408" s="813"/>
      <c r="QRD408" s="813"/>
      <c r="QRE408" s="813"/>
      <c r="QRF408" s="813"/>
      <c r="QRG408" s="813"/>
      <c r="QRH408" s="813"/>
      <c r="QRI408" s="813"/>
      <c r="QRJ408" s="813"/>
      <c r="QRK408" s="813"/>
      <c r="QRL408" s="813"/>
      <c r="QRM408" s="813"/>
      <c r="QRN408" s="813"/>
      <c r="QRO408" s="813"/>
      <c r="QRP408" s="813"/>
      <c r="QRQ408" s="813"/>
      <c r="QRR408" s="813"/>
      <c r="QRS408" s="813"/>
      <c r="QRT408" s="813"/>
      <c r="QRU408" s="813"/>
      <c r="QRV408" s="813"/>
      <c r="QRW408" s="813"/>
      <c r="QRX408" s="813"/>
      <c r="QRY408" s="813"/>
      <c r="QRZ408" s="813"/>
      <c r="QSA408" s="813"/>
      <c r="QSB408" s="813"/>
      <c r="QSC408" s="813"/>
      <c r="QSD408" s="813"/>
      <c r="QSE408" s="813"/>
      <c r="QSF408" s="813"/>
      <c r="QSG408" s="813"/>
      <c r="QSH408" s="813"/>
      <c r="QSI408" s="813"/>
      <c r="QSJ408" s="813"/>
      <c r="QSK408" s="813"/>
      <c r="QSL408" s="813"/>
      <c r="QSM408" s="813"/>
      <c r="QSN408" s="813"/>
      <c r="QSO408" s="813"/>
      <c r="QSP408" s="813"/>
      <c r="QSQ408" s="813"/>
      <c r="QSR408" s="813"/>
      <c r="QSS408" s="813"/>
      <c r="QST408" s="813"/>
      <c r="QSU408" s="813"/>
      <c r="QSV408" s="813"/>
      <c r="QSW408" s="813"/>
      <c r="QSX408" s="813"/>
      <c r="QSY408" s="813"/>
      <c r="QSZ408" s="813"/>
      <c r="QTA408" s="813"/>
      <c r="QTB408" s="813"/>
      <c r="QTC408" s="813"/>
      <c r="QTD408" s="813"/>
      <c r="QTE408" s="813"/>
      <c r="QTF408" s="813"/>
      <c r="QTG408" s="813"/>
      <c r="QTH408" s="813"/>
      <c r="QTI408" s="813"/>
      <c r="QTJ408" s="813"/>
      <c r="QTK408" s="813"/>
      <c r="QTL408" s="813"/>
      <c r="QTM408" s="813"/>
      <c r="QTN408" s="813"/>
      <c r="QTO408" s="813"/>
      <c r="QTP408" s="813"/>
      <c r="QTQ408" s="813"/>
      <c r="QTR408" s="813"/>
      <c r="QTS408" s="813"/>
      <c r="QTT408" s="813"/>
      <c r="QTU408" s="813"/>
      <c r="QTV408" s="813"/>
      <c r="QTW408" s="813"/>
      <c r="QTX408" s="813"/>
      <c r="QTY408" s="813"/>
      <c r="QTZ408" s="813"/>
      <c r="QUA408" s="813"/>
      <c r="QUB408" s="813"/>
      <c r="QUC408" s="813"/>
      <c r="QUD408" s="813"/>
      <c r="QUE408" s="813"/>
      <c r="QUF408" s="813"/>
      <c r="QUG408" s="813"/>
      <c r="QUH408" s="813"/>
      <c r="QUI408" s="813"/>
      <c r="QUJ408" s="813"/>
      <c r="QUK408" s="813"/>
      <c r="QUL408" s="813"/>
      <c r="QUM408" s="813"/>
      <c r="QUN408" s="813"/>
      <c r="QUO408" s="813"/>
      <c r="QUP408" s="813"/>
      <c r="QUQ408" s="813"/>
      <c r="QUR408" s="813"/>
      <c r="QUS408" s="813"/>
      <c r="QUT408" s="813"/>
      <c r="QUU408" s="813"/>
      <c r="QUV408" s="813"/>
      <c r="QUW408" s="813"/>
      <c r="QUX408" s="813"/>
      <c r="QUY408" s="813"/>
      <c r="QUZ408" s="813"/>
      <c r="QVA408" s="813"/>
      <c r="QVB408" s="813"/>
      <c r="QVC408" s="813"/>
      <c r="QVD408" s="813"/>
      <c r="QVE408" s="813"/>
      <c r="QVF408" s="813"/>
      <c r="QVG408" s="813"/>
      <c r="QVH408" s="813"/>
      <c r="QVI408" s="813"/>
      <c r="QVJ408" s="813"/>
      <c r="QVK408" s="813"/>
      <c r="QVL408" s="813"/>
      <c r="QVM408" s="813"/>
      <c r="QVN408" s="813"/>
      <c r="QVO408" s="813"/>
      <c r="QVP408" s="813"/>
      <c r="QVQ408" s="813"/>
      <c r="QVR408" s="813"/>
      <c r="QVS408" s="813"/>
      <c r="QVT408" s="813"/>
      <c r="QVU408" s="813"/>
      <c r="QVV408" s="813"/>
      <c r="QVW408" s="813"/>
      <c r="QVX408" s="813"/>
      <c r="QVY408" s="813"/>
      <c r="QVZ408" s="813"/>
      <c r="QWA408" s="813"/>
      <c r="QWB408" s="813"/>
      <c r="QWC408" s="813"/>
      <c r="QWD408" s="813"/>
      <c r="QWE408" s="813"/>
      <c r="QWF408" s="813"/>
      <c r="QWG408" s="813"/>
      <c r="QWH408" s="813"/>
      <c r="QWI408" s="813"/>
      <c r="QWJ408" s="813"/>
      <c r="QWK408" s="813"/>
      <c r="QWL408" s="813"/>
      <c r="QWM408" s="813"/>
      <c r="QWN408" s="813"/>
      <c r="QWO408" s="813"/>
      <c r="QWP408" s="813"/>
      <c r="QWQ408" s="813"/>
      <c r="QWR408" s="813"/>
      <c r="QWS408" s="813"/>
      <c r="QWT408" s="813"/>
      <c r="QWU408" s="813"/>
      <c r="QWV408" s="813"/>
      <c r="QWW408" s="813"/>
      <c r="QWX408" s="813"/>
      <c r="QWY408" s="813"/>
      <c r="QWZ408" s="813"/>
      <c r="QXA408" s="813"/>
      <c r="QXB408" s="813"/>
      <c r="QXC408" s="813"/>
      <c r="QXD408" s="813"/>
      <c r="QXE408" s="813"/>
      <c r="QXF408" s="813"/>
      <c r="QXG408" s="813"/>
      <c r="QXH408" s="813"/>
      <c r="QXI408" s="813"/>
      <c r="QXJ408" s="813"/>
      <c r="QXK408" s="813"/>
      <c r="QXL408" s="813"/>
      <c r="QXM408" s="813"/>
      <c r="QXN408" s="813"/>
      <c r="QXO408" s="813"/>
      <c r="QXP408" s="813"/>
      <c r="QXQ408" s="813"/>
      <c r="QXR408" s="813"/>
      <c r="QXS408" s="813"/>
      <c r="QXT408" s="813"/>
      <c r="QXU408" s="813"/>
      <c r="QXV408" s="813"/>
      <c r="QXW408" s="813"/>
      <c r="QXX408" s="813"/>
      <c r="QXY408" s="813"/>
      <c r="QXZ408" s="813"/>
      <c r="QYA408" s="813"/>
      <c r="QYB408" s="813"/>
      <c r="QYC408" s="813"/>
      <c r="QYD408" s="813"/>
      <c r="QYE408" s="813"/>
      <c r="QYF408" s="813"/>
      <c r="QYG408" s="813"/>
      <c r="QYH408" s="813"/>
      <c r="QYI408" s="813"/>
      <c r="QYJ408" s="813"/>
      <c r="QYK408" s="813"/>
      <c r="QYL408" s="813"/>
      <c r="QYM408" s="813"/>
      <c r="QYN408" s="813"/>
      <c r="QYO408" s="813"/>
      <c r="QYP408" s="813"/>
      <c r="QYQ408" s="813"/>
      <c r="QYR408" s="813"/>
      <c r="QYS408" s="813"/>
      <c r="QYT408" s="813"/>
      <c r="QYU408" s="813"/>
      <c r="QYV408" s="813"/>
      <c r="QYW408" s="813"/>
      <c r="QYX408" s="813"/>
      <c r="QYY408" s="813"/>
      <c r="QYZ408" s="813"/>
      <c r="QZA408" s="813"/>
      <c r="QZB408" s="813"/>
      <c r="QZC408" s="813"/>
      <c r="QZD408" s="813"/>
      <c r="QZE408" s="813"/>
      <c r="QZF408" s="813"/>
      <c r="QZG408" s="813"/>
      <c r="QZH408" s="813"/>
      <c r="QZI408" s="813"/>
      <c r="QZJ408" s="813"/>
      <c r="QZK408" s="813"/>
      <c r="QZL408" s="813"/>
      <c r="QZM408" s="813"/>
      <c r="QZN408" s="813"/>
      <c r="QZO408" s="813"/>
      <c r="QZP408" s="813"/>
      <c r="QZQ408" s="813"/>
      <c r="QZR408" s="813"/>
      <c r="QZS408" s="813"/>
      <c r="QZT408" s="813"/>
      <c r="QZU408" s="813"/>
      <c r="QZV408" s="813"/>
      <c r="QZW408" s="813"/>
      <c r="QZX408" s="813"/>
      <c r="QZY408" s="813"/>
      <c r="QZZ408" s="813"/>
      <c r="RAA408" s="813"/>
      <c r="RAB408" s="813"/>
      <c r="RAC408" s="813"/>
      <c r="RAD408" s="813"/>
      <c r="RAE408" s="813"/>
      <c r="RAF408" s="813"/>
      <c r="RAG408" s="813"/>
      <c r="RAH408" s="813"/>
      <c r="RAI408" s="813"/>
      <c r="RAJ408" s="813"/>
      <c r="RAK408" s="813"/>
      <c r="RAL408" s="813"/>
      <c r="RAM408" s="813"/>
      <c r="RAN408" s="813"/>
      <c r="RAO408" s="813"/>
      <c r="RAP408" s="813"/>
      <c r="RAQ408" s="813"/>
      <c r="RAR408" s="813"/>
      <c r="RAS408" s="813"/>
      <c r="RAT408" s="813"/>
      <c r="RAU408" s="813"/>
      <c r="RAV408" s="813"/>
      <c r="RAW408" s="813"/>
      <c r="RAX408" s="813"/>
      <c r="RAY408" s="813"/>
      <c r="RAZ408" s="813"/>
      <c r="RBA408" s="813"/>
      <c r="RBB408" s="813"/>
      <c r="RBC408" s="813"/>
      <c r="RBD408" s="813"/>
      <c r="RBE408" s="813"/>
      <c r="RBF408" s="813"/>
      <c r="RBG408" s="813"/>
      <c r="RBH408" s="813"/>
      <c r="RBI408" s="813"/>
      <c r="RBJ408" s="813"/>
      <c r="RBK408" s="813"/>
      <c r="RBL408" s="813"/>
      <c r="RBM408" s="813"/>
      <c r="RBN408" s="813"/>
      <c r="RBO408" s="813"/>
      <c r="RBP408" s="813"/>
      <c r="RBQ408" s="813"/>
      <c r="RBR408" s="813"/>
      <c r="RBS408" s="813"/>
      <c r="RBT408" s="813"/>
      <c r="RBU408" s="813"/>
      <c r="RBV408" s="813"/>
      <c r="RBW408" s="813"/>
      <c r="RBX408" s="813"/>
      <c r="RBY408" s="813"/>
      <c r="RBZ408" s="813"/>
      <c r="RCA408" s="813"/>
      <c r="RCB408" s="813"/>
      <c r="RCC408" s="813"/>
      <c r="RCD408" s="813"/>
      <c r="RCE408" s="813"/>
      <c r="RCF408" s="813"/>
      <c r="RCG408" s="813"/>
      <c r="RCH408" s="813"/>
      <c r="RCI408" s="813"/>
      <c r="RCJ408" s="813"/>
      <c r="RCK408" s="813"/>
      <c r="RCL408" s="813"/>
      <c r="RCM408" s="813"/>
      <c r="RCN408" s="813"/>
      <c r="RCO408" s="813"/>
      <c r="RCP408" s="813"/>
      <c r="RCQ408" s="813"/>
      <c r="RCR408" s="813"/>
      <c r="RCS408" s="813"/>
      <c r="RCT408" s="813"/>
      <c r="RCU408" s="813"/>
      <c r="RCV408" s="813"/>
      <c r="RCW408" s="813"/>
      <c r="RCX408" s="813"/>
      <c r="RCY408" s="813"/>
      <c r="RCZ408" s="813"/>
      <c r="RDA408" s="813"/>
      <c r="RDB408" s="813"/>
      <c r="RDC408" s="813"/>
      <c r="RDD408" s="813"/>
      <c r="RDE408" s="813"/>
      <c r="RDF408" s="813"/>
      <c r="RDG408" s="813"/>
      <c r="RDH408" s="813"/>
      <c r="RDI408" s="813"/>
      <c r="RDJ408" s="813"/>
      <c r="RDK408" s="813"/>
      <c r="RDL408" s="813"/>
      <c r="RDM408" s="813"/>
      <c r="RDN408" s="813"/>
      <c r="RDO408" s="813"/>
      <c r="RDP408" s="813"/>
      <c r="RDQ408" s="813"/>
      <c r="RDR408" s="813"/>
      <c r="RDS408" s="813"/>
      <c r="RDT408" s="813"/>
      <c r="RDU408" s="813"/>
      <c r="RDV408" s="813"/>
      <c r="RDW408" s="813"/>
      <c r="RDX408" s="813"/>
      <c r="RDY408" s="813"/>
      <c r="RDZ408" s="813"/>
      <c r="REA408" s="813"/>
      <c r="REB408" s="813"/>
      <c r="REC408" s="813"/>
      <c r="RED408" s="813"/>
      <c r="REE408" s="813"/>
      <c r="REF408" s="813"/>
      <c r="REG408" s="813"/>
      <c r="REH408" s="813"/>
      <c r="REI408" s="813"/>
      <c r="REJ408" s="813"/>
      <c r="REK408" s="813"/>
      <c r="REL408" s="813"/>
      <c r="REM408" s="813"/>
      <c r="REN408" s="813"/>
      <c r="REO408" s="813"/>
      <c r="REP408" s="813"/>
      <c r="REQ408" s="813"/>
      <c r="RER408" s="813"/>
      <c r="RES408" s="813"/>
      <c r="RET408" s="813"/>
      <c r="REU408" s="813"/>
      <c r="REV408" s="813"/>
      <c r="REW408" s="813"/>
      <c r="REX408" s="813"/>
      <c r="REY408" s="813"/>
      <c r="REZ408" s="813"/>
      <c r="RFA408" s="813"/>
      <c r="RFB408" s="813"/>
      <c r="RFC408" s="813"/>
      <c r="RFD408" s="813"/>
      <c r="RFE408" s="813"/>
      <c r="RFF408" s="813"/>
      <c r="RFG408" s="813"/>
      <c r="RFH408" s="813"/>
      <c r="RFI408" s="813"/>
      <c r="RFJ408" s="813"/>
      <c r="RFK408" s="813"/>
      <c r="RFL408" s="813"/>
      <c r="RFM408" s="813"/>
      <c r="RFN408" s="813"/>
      <c r="RFO408" s="813"/>
      <c r="RFP408" s="813"/>
      <c r="RFQ408" s="813"/>
      <c r="RFR408" s="813"/>
      <c r="RFS408" s="813"/>
      <c r="RFT408" s="813"/>
      <c r="RFU408" s="813"/>
      <c r="RFV408" s="813"/>
      <c r="RFW408" s="813"/>
      <c r="RFX408" s="813"/>
      <c r="RFY408" s="813"/>
      <c r="RFZ408" s="813"/>
      <c r="RGA408" s="813"/>
      <c r="RGB408" s="813"/>
      <c r="RGC408" s="813"/>
      <c r="RGD408" s="813"/>
      <c r="RGE408" s="813"/>
      <c r="RGF408" s="813"/>
      <c r="RGG408" s="813"/>
      <c r="RGH408" s="813"/>
      <c r="RGI408" s="813"/>
      <c r="RGJ408" s="813"/>
      <c r="RGK408" s="813"/>
      <c r="RGL408" s="813"/>
      <c r="RGM408" s="813"/>
      <c r="RGN408" s="813"/>
      <c r="RGO408" s="813"/>
      <c r="RGP408" s="813"/>
      <c r="RGQ408" s="813"/>
      <c r="RGR408" s="813"/>
      <c r="RGS408" s="813"/>
      <c r="RGT408" s="813"/>
      <c r="RGU408" s="813"/>
      <c r="RGV408" s="813"/>
      <c r="RGW408" s="813"/>
      <c r="RGX408" s="813"/>
      <c r="RGY408" s="813"/>
      <c r="RGZ408" s="813"/>
      <c r="RHA408" s="813"/>
      <c r="RHB408" s="813"/>
      <c r="RHC408" s="813"/>
      <c r="RHD408" s="813"/>
      <c r="RHE408" s="813"/>
      <c r="RHF408" s="813"/>
      <c r="RHG408" s="813"/>
      <c r="RHH408" s="813"/>
      <c r="RHI408" s="813"/>
      <c r="RHJ408" s="813"/>
      <c r="RHK408" s="813"/>
      <c r="RHL408" s="813"/>
      <c r="RHM408" s="813"/>
      <c r="RHN408" s="813"/>
      <c r="RHO408" s="813"/>
      <c r="RHP408" s="813"/>
      <c r="RHQ408" s="813"/>
      <c r="RHR408" s="813"/>
      <c r="RHS408" s="813"/>
      <c r="RHT408" s="813"/>
      <c r="RHU408" s="813"/>
      <c r="RHV408" s="813"/>
      <c r="RHW408" s="813"/>
      <c r="RHX408" s="813"/>
      <c r="RHY408" s="813"/>
      <c r="RHZ408" s="813"/>
      <c r="RIA408" s="813"/>
      <c r="RIB408" s="813"/>
      <c r="RIC408" s="813"/>
      <c r="RID408" s="813"/>
      <c r="RIE408" s="813"/>
      <c r="RIF408" s="813"/>
      <c r="RIG408" s="813"/>
      <c r="RIH408" s="813"/>
      <c r="RII408" s="813"/>
      <c r="RIJ408" s="813"/>
      <c r="RIK408" s="813"/>
      <c r="RIL408" s="813"/>
      <c r="RIM408" s="813"/>
      <c r="RIN408" s="813"/>
      <c r="RIO408" s="813"/>
      <c r="RIP408" s="813"/>
      <c r="RIQ408" s="813"/>
      <c r="RIR408" s="813"/>
      <c r="RIS408" s="813"/>
      <c r="RIT408" s="813"/>
      <c r="RIU408" s="813"/>
      <c r="RIV408" s="813"/>
      <c r="RIW408" s="813"/>
      <c r="RIX408" s="813"/>
      <c r="RIY408" s="813"/>
      <c r="RIZ408" s="813"/>
      <c r="RJA408" s="813"/>
      <c r="RJB408" s="813"/>
      <c r="RJC408" s="813"/>
      <c r="RJD408" s="813"/>
      <c r="RJE408" s="813"/>
      <c r="RJF408" s="813"/>
      <c r="RJG408" s="813"/>
      <c r="RJH408" s="813"/>
      <c r="RJI408" s="813"/>
      <c r="RJJ408" s="813"/>
      <c r="RJK408" s="813"/>
      <c r="RJL408" s="813"/>
      <c r="RJM408" s="813"/>
      <c r="RJN408" s="813"/>
      <c r="RJO408" s="813"/>
      <c r="RJP408" s="813"/>
      <c r="RJQ408" s="813"/>
      <c r="RJR408" s="813"/>
      <c r="RJS408" s="813"/>
      <c r="RJT408" s="813"/>
      <c r="RJU408" s="813"/>
      <c r="RJV408" s="813"/>
      <c r="RJW408" s="813"/>
      <c r="RJX408" s="813"/>
      <c r="RJY408" s="813"/>
      <c r="RJZ408" s="813"/>
      <c r="RKA408" s="813"/>
      <c r="RKB408" s="813"/>
      <c r="RKC408" s="813"/>
      <c r="RKD408" s="813"/>
      <c r="RKE408" s="813"/>
      <c r="RKF408" s="813"/>
      <c r="RKG408" s="813"/>
      <c r="RKH408" s="813"/>
      <c r="RKI408" s="813"/>
      <c r="RKJ408" s="813"/>
      <c r="RKK408" s="813"/>
      <c r="RKL408" s="813"/>
      <c r="RKM408" s="813"/>
      <c r="RKN408" s="813"/>
      <c r="RKO408" s="813"/>
      <c r="RKP408" s="813"/>
      <c r="RKQ408" s="813"/>
      <c r="RKR408" s="813"/>
      <c r="RKS408" s="813"/>
      <c r="RKT408" s="813"/>
      <c r="RKU408" s="813"/>
      <c r="RKV408" s="813"/>
      <c r="RKW408" s="813"/>
      <c r="RKX408" s="813"/>
      <c r="RKY408" s="813"/>
      <c r="RKZ408" s="813"/>
      <c r="RLA408" s="813"/>
      <c r="RLB408" s="813"/>
      <c r="RLC408" s="813"/>
      <c r="RLD408" s="813"/>
      <c r="RLE408" s="813"/>
      <c r="RLF408" s="813"/>
      <c r="RLG408" s="813"/>
      <c r="RLH408" s="813"/>
      <c r="RLI408" s="813"/>
      <c r="RLJ408" s="813"/>
      <c r="RLK408" s="813"/>
      <c r="RLL408" s="813"/>
      <c r="RLM408" s="813"/>
      <c r="RLN408" s="813"/>
      <c r="RLO408" s="813"/>
      <c r="RLP408" s="813"/>
      <c r="RLQ408" s="813"/>
      <c r="RLR408" s="813"/>
      <c r="RLS408" s="813"/>
      <c r="RLT408" s="813"/>
      <c r="RLU408" s="813"/>
      <c r="RLV408" s="813"/>
      <c r="RLW408" s="813"/>
      <c r="RLX408" s="813"/>
      <c r="RLY408" s="813"/>
      <c r="RLZ408" s="813"/>
      <c r="RMA408" s="813"/>
      <c r="RMB408" s="813"/>
      <c r="RMC408" s="813"/>
      <c r="RMD408" s="813"/>
      <c r="RME408" s="813"/>
      <c r="RMF408" s="813"/>
      <c r="RMG408" s="813"/>
      <c r="RMH408" s="813"/>
      <c r="RMI408" s="813"/>
      <c r="RMJ408" s="813"/>
      <c r="RMK408" s="813"/>
      <c r="RML408" s="813"/>
      <c r="RMM408" s="813"/>
      <c r="RMN408" s="813"/>
      <c r="RMO408" s="813"/>
      <c r="RMP408" s="813"/>
      <c r="RMQ408" s="813"/>
      <c r="RMR408" s="813"/>
      <c r="RMS408" s="813"/>
      <c r="RMT408" s="813"/>
      <c r="RMU408" s="813"/>
      <c r="RMV408" s="813"/>
      <c r="RMW408" s="813"/>
      <c r="RMX408" s="813"/>
      <c r="RMY408" s="813"/>
      <c r="RMZ408" s="813"/>
      <c r="RNA408" s="813"/>
      <c r="RNB408" s="813"/>
      <c r="RNC408" s="813"/>
      <c r="RND408" s="813"/>
      <c r="RNE408" s="813"/>
      <c r="RNF408" s="813"/>
      <c r="RNG408" s="813"/>
      <c r="RNH408" s="813"/>
      <c r="RNI408" s="813"/>
      <c r="RNJ408" s="813"/>
      <c r="RNK408" s="813"/>
      <c r="RNL408" s="813"/>
      <c r="RNM408" s="813"/>
      <c r="RNN408" s="813"/>
      <c r="RNO408" s="813"/>
      <c r="RNP408" s="813"/>
      <c r="RNQ408" s="813"/>
      <c r="RNR408" s="813"/>
      <c r="RNS408" s="813"/>
      <c r="RNT408" s="813"/>
      <c r="RNU408" s="813"/>
      <c r="RNV408" s="813"/>
      <c r="RNW408" s="813"/>
      <c r="RNX408" s="813"/>
      <c r="RNY408" s="813"/>
      <c r="RNZ408" s="813"/>
      <c r="ROA408" s="813"/>
      <c r="ROB408" s="813"/>
      <c r="ROC408" s="813"/>
      <c r="ROD408" s="813"/>
      <c r="ROE408" s="813"/>
      <c r="ROF408" s="813"/>
      <c r="ROG408" s="813"/>
      <c r="ROH408" s="813"/>
      <c r="ROI408" s="813"/>
      <c r="ROJ408" s="813"/>
      <c r="ROK408" s="813"/>
      <c r="ROL408" s="813"/>
      <c r="ROM408" s="813"/>
      <c r="RON408" s="813"/>
      <c r="ROO408" s="813"/>
      <c r="ROP408" s="813"/>
      <c r="ROQ408" s="813"/>
      <c r="ROR408" s="813"/>
      <c r="ROS408" s="813"/>
      <c r="ROT408" s="813"/>
      <c r="ROU408" s="813"/>
      <c r="ROV408" s="813"/>
      <c r="ROW408" s="813"/>
      <c r="ROX408" s="813"/>
      <c r="ROY408" s="813"/>
      <c r="ROZ408" s="813"/>
      <c r="RPA408" s="813"/>
      <c r="RPB408" s="813"/>
      <c r="RPC408" s="813"/>
      <c r="RPD408" s="813"/>
      <c r="RPE408" s="813"/>
      <c r="RPF408" s="813"/>
      <c r="RPG408" s="813"/>
      <c r="RPH408" s="813"/>
      <c r="RPI408" s="813"/>
      <c r="RPJ408" s="813"/>
      <c r="RPK408" s="813"/>
      <c r="RPL408" s="813"/>
      <c r="RPM408" s="813"/>
      <c r="RPN408" s="813"/>
      <c r="RPO408" s="813"/>
      <c r="RPP408" s="813"/>
      <c r="RPQ408" s="813"/>
      <c r="RPR408" s="813"/>
      <c r="RPS408" s="813"/>
      <c r="RPT408" s="813"/>
      <c r="RPU408" s="813"/>
      <c r="RPV408" s="813"/>
      <c r="RPW408" s="813"/>
      <c r="RPX408" s="813"/>
      <c r="RPY408" s="813"/>
      <c r="RPZ408" s="813"/>
      <c r="RQA408" s="813"/>
      <c r="RQB408" s="813"/>
      <c r="RQC408" s="813"/>
      <c r="RQD408" s="813"/>
      <c r="RQE408" s="813"/>
      <c r="RQF408" s="813"/>
      <c r="RQG408" s="813"/>
      <c r="RQH408" s="813"/>
      <c r="RQI408" s="813"/>
      <c r="RQJ408" s="813"/>
      <c r="RQK408" s="813"/>
      <c r="RQL408" s="813"/>
      <c r="RQM408" s="813"/>
      <c r="RQN408" s="813"/>
      <c r="RQO408" s="813"/>
      <c r="RQP408" s="813"/>
      <c r="RQQ408" s="813"/>
      <c r="RQR408" s="813"/>
      <c r="RQS408" s="813"/>
      <c r="RQT408" s="813"/>
      <c r="RQU408" s="813"/>
      <c r="RQV408" s="813"/>
      <c r="RQW408" s="813"/>
      <c r="RQX408" s="813"/>
      <c r="RQY408" s="813"/>
      <c r="RQZ408" s="813"/>
      <c r="RRA408" s="813"/>
      <c r="RRB408" s="813"/>
      <c r="RRC408" s="813"/>
      <c r="RRD408" s="813"/>
      <c r="RRE408" s="813"/>
      <c r="RRF408" s="813"/>
      <c r="RRG408" s="813"/>
      <c r="RRH408" s="813"/>
      <c r="RRI408" s="813"/>
      <c r="RRJ408" s="813"/>
      <c r="RRK408" s="813"/>
      <c r="RRL408" s="813"/>
      <c r="RRM408" s="813"/>
      <c r="RRN408" s="813"/>
      <c r="RRO408" s="813"/>
      <c r="RRP408" s="813"/>
      <c r="RRQ408" s="813"/>
      <c r="RRR408" s="813"/>
      <c r="RRS408" s="813"/>
      <c r="RRT408" s="813"/>
      <c r="RRU408" s="813"/>
      <c r="RRV408" s="813"/>
      <c r="RRW408" s="813"/>
      <c r="RRX408" s="813"/>
      <c r="RRY408" s="813"/>
      <c r="RRZ408" s="813"/>
      <c r="RSA408" s="813"/>
      <c r="RSB408" s="813"/>
      <c r="RSC408" s="813"/>
      <c r="RSD408" s="813"/>
      <c r="RSE408" s="813"/>
      <c r="RSF408" s="813"/>
      <c r="RSG408" s="813"/>
      <c r="RSH408" s="813"/>
      <c r="RSI408" s="813"/>
      <c r="RSJ408" s="813"/>
      <c r="RSK408" s="813"/>
      <c r="RSL408" s="813"/>
      <c r="RSM408" s="813"/>
      <c r="RSN408" s="813"/>
      <c r="RSO408" s="813"/>
      <c r="RSP408" s="813"/>
      <c r="RSQ408" s="813"/>
      <c r="RSR408" s="813"/>
      <c r="RSS408" s="813"/>
      <c r="RST408" s="813"/>
      <c r="RSU408" s="813"/>
      <c r="RSV408" s="813"/>
      <c r="RSW408" s="813"/>
      <c r="RSX408" s="813"/>
      <c r="RSY408" s="813"/>
      <c r="RSZ408" s="813"/>
      <c r="RTA408" s="813"/>
      <c r="RTB408" s="813"/>
      <c r="RTC408" s="813"/>
      <c r="RTD408" s="813"/>
      <c r="RTE408" s="813"/>
      <c r="RTF408" s="813"/>
      <c r="RTG408" s="813"/>
      <c r="RTH408" s="813"/>
      <c r="RTI408" s="813"/>
      <c r="RTJ408" s="813"/>
      <c r="RTK408" s="813"/>
      <c r="RTL408" s="813"/>
      <c r="RTM408" s="813"/>
      <c r="RTN408" s="813"/>
      <c r="RTO408" s="813"/>
      <c r="RTP408" s="813"/>
      <c r="RTQ408" s="813"/>
      <c r="RTR408" s="813"/>
      <c r="RTS408" s="813"/>
      <c r="RTT408" s="813"/>
      <c r="RTU408" s="813"/>
      <c r="RTV408" s="813"/>
      <c r="RTW408" s="813"/>
      <c r="RTX408" s="813"/>
      <c r="RTY408" s="813"/>
      <c r="RTZ408" s="813"/>
      <c r="RUA408" s="813"/>
      <c r="RUB408" s="813"/>
      <c r="RUC408" s="813"/>
      <c r="RUD408" s="813"/>
      <c r="RUE408" s="813"/>
      <c r="RUF408" s="813"/>
      <c r="RUG408" s="813"/>
      <c r="RUH408" s="813"/>
      <c r="RUI408" s="813"/>
      <c r="RUJ408" s="813"/>
      <c r="RUK408" s="813"/>
      <c r="RUL408" s="813"/>
      <c r="RUM408" s="813"/>
      <c r="RUN408" s="813"/>
      <c r="RUO408" s="813"/>
      <c r="RUP408" s="813"/>
      <c r="RUQ408" s="813"/>
      <c r="RUR408" s="813"/>
      <c r="RUS408" s="813"/>
      <c r="RUT408" s="813"/>
      <c r="RUU408" s="813"/>
      <c r="RUV408" s="813"/>
      <c r="RUW408" s="813"/>
      <c r="RUX408" s="813"/>
      <c r="RUY408" s="813"/>
      <c r="RUZ408" s="813"/>
      <c r="RVA408" s="813"/>
      <c r="RVB408" s="813"/>
      <c r="RVC408" s="813"/>
      <c r="RVD408" s="813"/>
      <c r="RVE408" s="813"/>
      <c r="RVF408" s="813"/>
      <c r="RVG408" s="813"/>
      <c r="RVH408" s="813"/>
      <c r="RVI408" s="813"/>
      <c r="RVJ408" s="813"/>
      <c r="RVK408" s="813"/>
      <c r="RVL408" s="813"/>
      <c r="RVM408" s="813"/>
      <c r="RVN408" s="813"/>
      <c r="RVO408" s="813"/>
      <c r="RVP408" s="813"/>
      <c r="RVQ408" s="813"/>
      <c r="RVR408" s="813"/>
      <c r="RVS408" s="813"/>
      <c r="RVT408" s="813"/>
      <c r="RVU408" s="813"/>
      <c r="RVV408" s="813"/>
      <c r="RVW408" s="813"/>
      <c r="RVX408" s="813"/>
      <c r="RVY408" s="813"/>
      <c r="RVZ408" s="813"/>
      <c r="RWA408" s="813"/>
      <c r="RWB408" s="813"/>
      <c r="RWC408" s="813"/>
      <c r="RWD408" s="813"/>
      <c r="RWE408" s="813"/>
      <c r="RWF408" s="813"/>
      <c r="RWG408" s="813"/>
      <c r="RWH408" s="813"/>
      <c r="RWI408" s="813"/>
      <c r="RWJ408" s="813"/>
      <c r="RWK408" s="813"/>
      <c r="RWL408" s="813"/>
      <c r="RWM408" s="813"/>
      <c r="RWN408" s="813"/>
      <c r="RWO408" s="813"/>
      <c r="RWP408" s="813"/>
      <c r="RWQ408" s="813"/>
      <c r="RWR408" s="813"/>
      <c r="RWS408" s="813"/>
      <c r="RWT408" s="813"/>
      <c r="RWU408" s="813"/>
      <c r="RWV408" s="813"/>
      <c r="RWW408" s="813"/>
      <c r="RWX408" s="813"/>
      <c r="RWY408" s="813"/>
      <c r="RWZ408" s="813"/>
      <c r="RXA408" s="813"/>
      <c r="RXB408" s="813"/>
      <c r="RXC408" s="813"/>
      <c r="RXD408" s="813"/>
      <c r="RXE408" s="813"/>
      <c r="RXF408" s="813"/>
      <c r="RXG408" s="813"/>
      <c r="RXH408" s="813"/>
      <c r="RXI408" s="813"/>
      <c r="RXJ408" s="813"/>
      <c r="RXK408" s="813"/>
      <c r="RXL408" s="813"/>
      <c r="RXM408" s="813"/>
      <c r="RXN408" s="813"/>
      <c r="RXO408" s="813"/>
      <c r="RXP408" s="813"/>
      <c r="RXQ408" s="813"/>
      <c r="RXR408" s="813"/>
      <c r="RXS408" s="813"/>
      <c r="RXT408" s="813"/>
      <c r="RXU408" s="813"/>
      <c r="RXV408" s="813"/>
      <c r="RXW408" s="813"/>
      <c r="RXX408" s="813"/>
      <c r="RXY408" s="813"/>
      <c r="RXZ408" s="813"/>
      <c r="RYA408" s="813"/>
      <c r="RYB408" s="813"/>
      <c r="RYC408" s="813"/>
      <c r="RYD408" s="813"/>
      <c r="RYE408" s="813"/>
      <c r="RYF408" s="813"/>
      <c r="RYG408" s="813"/>
      <c r="RYH408" s="813"/>
      <c r="RYI408" s="813"/>
      <c r="RYJ408" s="813"/>
      <c r="RYK408" s="813"/>
      <c r="RYL408" s="813"/>
      <c r="RYM408" s="813"/>
      <c r="RYN408" s="813"/>
      <c r="RYO408" s="813"/>
      <c r="RYP408" s="813"/>
      <c r="RYQ408" s="813"/>
      <c r="RYR408" s="813"/>
      <c r="RYS408" s="813"/>
      <c r="RYT408" s="813"/>
      <c r="RYU408" s="813"/>
      <c r="RYV408" s="813"/>
      <c r="RYW408" s="813"/>
      <c r="RYX408" s="813"/>
      <c r="RYY408" s="813"/>
      <c r="RYZ408" s="813"/>
      <c r="RZA408" s="813"/>
      <c r="RZB408" s="813"/>
      <c r="RZC408" s="813"/>
      <c r="RZD408" s="813"/>
      <c r="RZE408" s="813"/>
      <c r="RZF408" s="813"/>
      <c r="RZG408" s="813"/>
      <c r="RZH408" s="813"/>
      <c r="RZI408" s="813"/>
      <c r="RZJ408" s="813"/>
      <c r="RZK408" s="813"/>
      <c r="RZL408" s="813"/>
      <c r="RZM408" s="813"/>
      <c r="RZN408" s="813"/>
      <c r="RZO408" s="813"/>
      <c r="RZP408" s="813"/>
      <c r="RZQ408" s="813"/>
      <c r="RZR408" s="813"/>
      <c r="RZS408" s="813"/>
      <c r="RZT408" s="813"/>
      <c r="RZU408" s="813"/>
      <c r="RZV408" s="813"/>
      <c r="RZW408" s="813"/>
      <c r="RZX408" s="813"/>
      <c r="RZY408" s="813"/>
      <c r="RZZ408" s="813"/>
      <c r="SAA408" s="813"/>
      <c r="SAB408" s="813"/>
      <c r="SAC408" s="813"/>
      <c r="SAD408" s="813"/>
      <c r="SAE408" s="813"/>
      <c r="SAF408" s="813"/>
      <c r="SAG408" s="813"/>
      <c r="SAH408" s="813"/>
      <c r="SAI408" s="813"/>
      <c r="SAJ408" s="813"/>
      <c r="SAK408" s="813"/>
      <c r="SAL408" s="813"/>
      <c r="SAM408" s="813"/>
      <c r="SAN408" s="813"/>
      <c r="SAO408" s="813"/>
      <c r="SAP408" s="813"/>
      <c r="SAQ408" s="813"/>
      <c r="SAR408" s="813"/>
      <c r="SAS408" s="813"/>
      <c r="SAT408" s="813"/>
      <c r="SAU408" s="813"/>
      <c r="SAV408" s="813"/>
      <c r="SAW408" s="813"/>
      <c r="SAX408" s="813"/>
      <c r="SAY408" s="813"/>
      <c r="SAZ408" s="813"/>
      <c r="SBA408" s="813"/>
      <c r="SBB408" s="813"/>
      <c r="SBC408" s="813"/>
      <c r="SBD408" s="813"/>
      <c r="SBE408" s="813"/>
      <c r="SBF408" s="813"/>
      <c r="SBG408" s="813"/>
      <c r="SBH408" s="813"/>
      <c r="SBI408" s="813"/>
      <c r="SBJ408" s="813"/>
      <c r="SBK408" s="813"/>
      <c r="SBL408" s="813"/>
      <c r="SBM408" s="813"/>
      <c r="SBN408" s="813"/>
      <c r="SBO408" s="813"/>
      <c r="SBP408" s="813"/>
      <c r="SBQ408" s="813"/>
      <c r="SBR408" s="813"/>
      <c r="SBS408" s="813"/>
      <c r="SBT408" s="813"/>
      <c r="SBU408" s="813"/>
      <c r="SBV408" s="813"/>
      <c r="SBW408" s="813"/>
      <c r="SBX408" s="813"/>
      <c r="SBY408" s="813"/>
      <c r="SBZ408" s="813"/>
      <c r="SCA408" s="813"/>
      <c r="SCB408" s="813"/>
      <c r="SCC408" s="813"/>
      <c r="SCD408" s="813"/>
      <c r="SCE408" s="813"/>
      <c r="SCF408" s="813"/>
      <c r="SCG408" s="813"/>
      <c r="SCH408" s="813"/>
      <c r="SCI408" s="813"/>
      <c r="SCJ408" s="813"/>
      <c r="SCK408" s="813"/>
      <c r="SCL408" s="813"/>
      <c r="SCM408" s="813"/>
      <c r="SCN408" s="813"/>
      <c r="SCO408" s="813"/>
      <c r="SCP408" s="813"/>
      <c r="SCQ408" s="813"/>
      <c r="SCR408" s="813"/>
      <c r="SCS408" s="813"/>
      <c r="SCT408" s="813"/>
      <c r="SCU408" s="813"/>
      <c r="SCV408" s="813"/>
      <c r="SCW408" s="813"/>
      <c r="SCX408" s="813"/>
      <c r="SCY408" s="813"/>
      <c r="SCZ408" s="813"/>
      <c r="SDA408" s="813"/>
      <c r="SDB408" s="813"/>
      <c r="SDC408" s="813"/>
      <c r="SDD408" s="813"/>
      <c r="SDE408" s="813"/>
      <c r="SDF408" s="813"/>
      <c r="SDG408" s="813"/>
      <c r="SDH408" s="813"/>
      <c r="SDI408" s="813"/>
      <c r="SDJ408" s="813"/>
      <c r="SDK408" s="813"/>
      <c r="SDL408" s="813"/>
      <c r="SDM408" s="813"/>
      <c r="SDN408" s="813"/>
      <c r="SDO408" s="813"/>
      <c r="SDP408" s="813"/>
      <c r="SDQ408" s="813"/>
      <c r="SDR408" s="813"/>
      <c r="SDS408" s="813"/>
      <c r="SDT408" s="813"/>
      <c r="SDU408" s="813"/>
      <c r="SDV408" s="813"/>
      <c r="SDW408" s="813"/>
      <c r="SDX408" s="813"/>
      <c r="SDY408" s="813"/>
      <c r="SDZ408" s="813"/>
      <c r="SEA408" s="813"/>
      <c r="SEB408" s="813"/>
      <c r="SEC408" s="813"/>
      <c r="SED408" s="813"/>
      <c r="SEE408" s="813"/>
      <c r="SEF408" s="813"/>
      <c r="SEG408" s="813"/>
      <c r="SEH408" s="813"/>
      <c r="SEI408" s="813"/>
      <c r="SEJ408" s="813"/>
      <c r="SEK408" s="813"/>
      <c r="SEL408" s="813"/>
      <c r="SEM408" s="813"/>
      <c r="SEN408" s="813"/>
      <c r="SEO408" s="813"/>
      <c r="SEP408" s="813"/>
      <c r="SEQ408" s="813"/>
      <c r="SER408" s="813"/>
      <c r="SES408" s="813"/>
      <c r="SET408" s="813"/>
      <c r="SEU408" s="813"/>
      <c r="SEV408" s="813"/>
      <c r="SEW408" s="813"/>
      <c r="SEX408" s="813"/>
      <c r="SEY408" s="813"/>
      <c r="SEZ408" s="813"/>
      <c r="SFA408" s="813"/>
      <c r="SFB408" s="813"/>
      <c r="SFC408" s="813"/>
      <c r="SFD408" s="813"/>
      <c r="SFE408" s="813"/>
      <c r="SFF408" s="813"/>
      <c r="SFG408" s="813"/>
      <c r="SFH408" s="813"/>
      <c r="SFI408" s="813"/>
      <c r="SFJ408" s="813"/>
      <c r="SFK408" s="813"/>
      <c r="SFL408" s="813"/>
      <c r="SFM408" s="813"/>
      <c r="SFN408" s="813"/>
      <c r="SFO408" s="813"/>
      <c r="SFP408" s="813"/>
      <c r="SFQ408" s="813"/>
      <c r="SFR408" s="813"/>
      <c r="SFS408" s="813"/>
      <c r="SFT408" s="813"/>
      <c r="SFU408" s="813"/>
      <c r="SFV408" s="813"/>
      <c r="SFW408" s="813"/>
      <c r="SFX408" s="813"/>
      <c r="SFY408" s="813"/>
      <c r="SFZ408" s="813"/>
      <c r="SGA408" s="813"/>
      <c r="SGB408" s="813"/>
      <c r="SGC408" s="813"/>
      <c r="SGD408" s="813"/>
      <c r="SGE408" s="813"/>
      <c r="SGF408" s="813"/>
      <c r="SGG408" s="813"/>
      <c r="SGH408" s="813"/>
      <c r="SGI408" s="813"/>
      <c r="SGJ408" s="813"/>
      <c r="SGK408" s="813"/>
      <c r="SGL408" s="813"/>
      <c r="SGM408" s="813"/>
      <c r="SGN408" s="813"/>
      <c r="SGO408" s="813"/>
      <c r="SGP408" s="813"/>
      <c r="SGQ408" s="813"/>
      <c r="SGR408" s="813"/>
      <c r="SGS408" s="813"/>
      <c r="SGT408" s="813"/>
      <c r="SGU408" s="813"/>
      <c r="SGV408" s="813"/>
      <c r="SGW408" s="813"/>
      <c r="SGX408" s="813"/>
      <c r="SGY408" s="813"/>
      <c r="SGZ408" s="813"/>
      <c r="SHA408" s="813"/>
      <c r="SHB408" s="813"/>
      <c r="SHC408" s="813"/>
      <c r="SHD408" s="813"/>
      <c r="SHE408" s="813"/>
      <c r="SHF408" s="813"/>
      <c r="SHG408" s="813"/>
      <c r="SHH408" s="813"/>
      <c r="SHI408" s="813"/>
      <c r="SHJ408" s="813"/>
      <c r="SHK408" s="813"/>
      <c r="SHL408" s="813"/>
      <c r="SHM408" s="813"/>
      <c r="SHN408" s="813"/>
      <c r="SHO408" s="813"/>
      <c r="SHP408" s="813"/>
      <c r="SHQ408" s="813"/>
      <c r="SHR408" s="813"/>
      <c r="SHS408" s="813"/>
      <c r="SHT408" s="813"/>
      <c r="SHU408" s="813"/>
      <c r="SHV408" s="813"/>
      <c r="SHW408" s="813"/>
      <c r="SHX408" s="813"/>
      <c r="SHY408" s="813"/>
      <c r="SHZ408" s="813"/>
      <c r="SIA408" s="813"/>
      <c r="SIB408" s="813"/>
      <c r="SIC408" s="813"/>
      <c r="SID408" s="813"/>
      <c r="SIE408" s="813"/>
      <c r="SIF408" s="813"/>
      <c r="SIG408" s="813"/>
      <c r="SIH408" s="813"/>
      <c r="SII408" s="813"/>
      <c r="SIJ408" s="813"/>
      <c r="SIK408" s="813"/>
      <c r="SIL408" s="813"/>
      <c r="SIM408" s="813"/>
      <c r="SIN408" s="813"/>
      <c r="SIO408" s="813"/>
      <c r="SIP408" s="813"/>
      <c r="SIQ408" s="813"/>
      <c r="SIR408" s="813"/>
      <c r="SIS408" s="813"/>
      <c r="SIT408" s="813"/>
      <c r="SIU408" s="813"/>
      <c r="SIV408" s="813"/>
      <c r="SIW408" s="813"/>
      <c r="SIX408" s="813"/>
      <c r="SIY408" s="813"/>
      <c r="SIZ408" s="813"/>
      <c r="SJA408" s="813"/>
      <c r="SJB408" s="813"/>
      <c r="SJC408" s="813"/>
      <c r="SJD408" s="813"/>
      <c r="SJE408" s="813"/>
      <c r="SJF408" s="813"/>
      <c r="SJG408" s="813"/>
      <c r="SJH408" s="813"/>
      <c r="SJI408" s="813"/>
      <c r="SJJ408" s="813"/>
      <c r="SJK408" s="813"/>
      <c r="SJL408" s="813"/>
      <c r="SJM408" s="813"/>
      <c r="SJN408" s="813"/>
      <c r="SJO408" s="813"/>
      <c r="SJP408" s="813"/>
      <c r="SJQ408" s="813"/>
      <c r="SJR408" s="813"/>
      <c r="SJS408" s="813"/>
      <c r="SJT408" s="813"/>
      <c r="SJU408" s="813"/>
      <c r="SJV408" s="813"/>
      <c r="SJW408" s="813"/>
      <c r="SJX408" s="813"/>
      <c r="SJY408" s="813"/>
      <c r="SJZ408" s="813"/>
      <c r="SKA408" s="813"/>
      <c r="SKB408" s="813"/>
      <c r="SKC408" s="813"/>
      <c r="SKD408" s="813"/>
      <c r="SKE408" s="813"/>
      <c r="SKF408" s="813"/>
      <c r="SKG408" s="813"/>
      <c r="SKH408" s="813"/>
      <c r="SKI408" s="813"/>
      <c r="SKJ408" s="813"/>
      <c r="SKK408" s="813"/>
      <c r="SKL408" s="813"/>
      <c r="SKM408" s="813"/>
      <c r="SKN408" s="813"/>
      <c r="SKO408" s="813"/>
      <c r="SKP408" s="813"/>
      <c r="SKQ408" s="813"/>
      <c r="SKR408" s="813"/>
      <c r="SKS408" s="813"/>
      <c r="SKT408" s="813"/>
      <c r="SKU408" s="813"/>
      <c r="SKV408" s="813"/>
      <c r="SKW408" s="813"/>
      <c r="SKX408" s="813"/>
      <c r="SKY408" s="813"/>
      <c r="SKZ408" s="813"/>
      <c r="SLA408" s="813"/>
      <c r="SLB408" s="813"/>
      <c r="SLC408" s="813"/>
      <c r="SLD408" s="813"/>
      <c r="SLE408" s="813"/>
      <c r="SLF408" s="813"/>
      <c r="SLG408" s="813"/>
      <c r="SLH408" s="813"/>
      <c r="SLI408" s="813"/>
      <c r="SLJ408" s="813"/>
      <c r="SLK408" s="813"/>
      <c r="SLL408" s="813"/>
      <c r="SLM408" s="813"/>
      <c r="SLN408" s="813"/>
      <c r="SLO408" s="813"/>
      <c r="SLP408" s="813"/>
      <c r="SLQ408" s="813"/>
      <c r="SLR408" s="813"/>
      <c r="SLS408" s="813"/>
      <c r="SLT408" s="813"/>
      <c r="SLU408" s="813"/>
      <c r="SLV408" s="813"/>
      <c r="SLW408" s="813"/>
      <c r="SLX408" s="813"/>
      <c r="SLY408" s="813"/>
      <c r="SLZ408" s="813"/>
      <c r="SMA408" s="813"/>
      <c r="SMB408" s="813"/>
      <c r="SMC408" s="813"/>
      <c r="SMD408" s="813"/>
      <c r="SME408" s="813"/>
      <c r="SMF408" s="813"/>
      <c r="SMG408" s="813"/>
      <c r="SMH408" s="813"/>
      <c r="SMI408" s="813"/>
      <c r="SMJ408" s="813"/>
      <c r="SMK408" s="813"/>
      <c r="SML408" s="813"/>
      <c r="SMM408" s="813"/>
      <c r="SMN408" s="813"/>
      <c r="SMO408" s="813"/>
      <c r="SMP408" s="813"/>
      <c r="SMQ408" s="813"/>
      <c r="SMR408" s="813"/>
      <c r="SMS408" s="813"/>
      <c r="SMT408" s="813"/>
      <c r="SMU408" s="813"/>
      <c r="SMV408" s="813"/>
      <c r="SMW408" s="813"/>
      <c r="SMX408" s="813"/>
      <c r="SMY408" s="813"/>
      <c r="SMZ408" s="813"/>
      <c r="SNA408" s="813"/>
      <c r="SNB408" s="813"/>
      <c r="SNC408" s="813"/>
      <c r="SND408" s="813"/>
      <c r="SNE408" s="813"/>
      <c r="SNF408" s="813"/>
      <c r="SNG408" s="813"/>
      <c r="SNH408" s="813"/>
      <c r="SNI408" s="813"/>
      <c r="SNJ408" s="813"/>
      <c r="SNK408" s="813"/>
      <c r="SNL408" s="813"/>
      <c r="SNM408" s="813"/>
      <c r="SNN408" s="813"/>
      <c r="SNO408" s="813"/>
      <c r="SNP408" s="813"/>
      <c r="SNQ408" s="813"/>
      <c r="SNR408" s="813"/>
      <c r="SNS408" s="813"/>
      <c r="SNT408" s="813"/>
      <c r="SNU408" s="813"/>
      <c r="SNV408" s="813"/>
      <c r="SNW408" s="813"/>
      <c r="SNX408" s="813"/>
      <c r="SNY408" s="813"/>
      <c r="SNZ408" s="813"/>
      <c r="SOA408" s="813"/>
      <c r="SOB408" s="813"/>
      <c r="SOC408" s="813"/>
      <c r="SOD408" s="813"/>
      <c r="SOE408" s="813"/>
      <c r="SOF408" s="813"/>
      <c r="SOG408" s="813"/>
      <c r="SOH408" s="813"/>
      <c r="SOI408" s="813"/>
      <c r="SOJ408" s="813"/>
      <c r="SOK408" s="813"/>
      <c r="SOL408" s="813"/>
      <c r="SOM408" s="813"/>
      <c r="SON408" s="813"/>
      <c r="SOO408" s="813"/>
      <c r="SOP408" s="813"/>
      <c r="SOQ408" s="813"/>
      <c r="SOR408" s="813"/>
      <c r="SOS408" s="813"/>
      <c r="SOT408" s="813"/>
      <c r="SOU408" s="813"/>
      <c r="SOV408" s="813"/>
      <c r="SOW408" s="813"/>
      <c r="SOX408" s="813"/>
      <c r="SOY408" s="813"/>
      <c r="SOZ408" s="813"/>
      <c r="SPA408" s="813"/>
      <c r="SPB408" s="813"/>
      <c r="SPC408" s="813"/>
      <c r="SPD408" s="813"/>
      <c r="SPE408" s="813"/>
      <c r="SPF408" s="813"/>
      <c r="SPG408" s="813"/>
      <c r="SPH408" s="813"/>
      <c r="SPI408" s="813"/>
      <c r="SPJ408" s="813"/>
      <c r="SPK408" s="813"/>
      <c r="SPL408" s="813"/>
      <c r="SPM408" s="813"/>
      <c r="SPN408" s="813"/>
      <c r="SPO408" s="813"/>
      <c r="SPP408" s="813"/>
      <c r="SPQ408" s="813"/>
      <c r="SPR408" s="813"/>
      <c r="SPS408" s="813"/>
      <c r="SPT408" s="813"/>
      <c r="SPU408" s="813"/>
      <c r="SPV408" s="813"/>
      <c r="SPW408" s="813"/>
      <c r="SPX408" s="813"/>
      <c r="SPY408" s="813"/>
      <c r="SPZ408" s="813"/>
      <c r="SQA408" s="813"/>
      <c r="SQB408" s="813"/>
      <c r="SQC408" s="813"/>
      <c r="SQD408" s="813"/>
      <c r="SQE408" s="813"/>
      <c r="SQF408" s="813"/>
      <c r="SQG408" s="813"/>
      <c r="SQH408" s="813"/>
      <c r="SQI408" s="813"/>
      <c r="SQJ408" s="813"/>
      <c r="SQK408" s="813"/>
      <c r="SQL408" s="813"/>
      <c r="SQM408" s="813"/>
      <c r="SQN408" s="813"/>
      <c r="SQO408" s="813"/>
      <c r="SQP408" s="813"/>
      <c r="SQQ408" s="813"/>
      <c r="SQR408" s="813"/>
      <c r="SQS408" s="813"/>
      <c r="SQT408" s="813"/>
      <c r="SQU408" s="813"/>
      <c r="SQV408" s="813"/>
      <c r="SQW408" s="813"/>
      <c r="SQX408" s="813"/>
      <c r="SQY408" s="813"/>
      <c r="SQZ408" s="813"/>
      <c r="SRA408" s="813"/>
      <c r="SRB408" s="813"/>
      <c r="SRC408" s="813"/>
      <c r="SRD408" s="813"/>
      <c r="SRE408" s="813"/>
      <c r="SRF408" s="813"/>
      <c r="SRG408" s="813"/>
      <c r="SRH408" s="813"/>
      <c r="SRI408" s="813"/>
      <c r="SRJ408" s="813"/>
      <c r="SRK408" s="813"/>
      <c r="SRL408" s="813"/>
      <c r="SRM408" s="813"/>
      <c r="SRN408" s="813"/>
      <c r="SRO408" s="813"/>
      <c r="SRP408" s="813"/>
      <c r="SRQ408" s="813"/>
      <c r="SRR408" s="813"/>
      <c r="SRS408" s="813"/>
      <c r="SRT408" s="813"/>
      <c r="SRU408" s="813"/>
      <c r="SRV408" s="813"/>
      <c r="SRW408" s="813"/>
      <c r="SRX408" s="813"/>
      <c r="SRY408" s="813"/>
      <c r="SRZ408" s="813"/>
      <c r="SSA408" s="813"/>
      <c r="SSB408" s="813"/>
      <c r="SSC408" s="813"/>
      <c r="SSD408" s="813"/>
      <c r="SSE408" s="813"/>
      <c r="SSF408" s="813"/>
      <c r="SSG408" s="813"/>
      <c r="SSH408" s="813"/>
      <c r="SSI408" s="813"/>
      <c r="SSJ408" s="813"/>
      <c r="SSK408" s="813"/>
      <c r="SSL408" s="813"/>
      <c r="SSM408" s="813"/>
      <c r="SSN408" s="813"/>
      <c r="SSO408" s="813"/>
      <c r="SSP408" s="813"/>
      <c r="SSQ408" s="813"/>
      <c r="SSR408" s="813"/>
      <c r="SSS408" s="813"/>
      <c r="SST408" s="813"/>
      <c r="SSU408" s="813"/>
      <c r="SSV408" s="813"/>
      <c r="SSW408" s="813"/>
      <c r="SSX408" s="813"/>
      <c r="SSY408" s="813"/>
      <c r="SSZ408" s="813"/>
      <c r="STA408" s="813"/>
      <c r="STB408" s="813"/>
      <c r="STC408" s="813"/>
      <c r="STD408" s="813"/>
      <c r="STE408" s="813"/>
      <c r="STF408" s="813"/>
      <c r="STG408" s="813"/>
      <c r="STH408" s="813"/>
      <c r="STI408" s="813"/>
      <c r="STJ408" s="813"/>
      <c r="STK408" s="813"/>
      <c r="STL408" s="813"/>
      <c r="STM408" s="813"/>
      <c r="STN408" s="813"/>
      <c r="STO408" s="813"/>
      <c r="STP408" s="813"/>
      <c r="STQ408" s="813"/>
      <c r="STR408" s="813"/>
      <c r="STS408" s="813"/>
      <c r="STT408" s="813"/>
      <c r="STU408" s="813"/>
      <c r="STV408" s="813"/>
      <c r="STW408" s="813"/>
      <c r="STX408" s="813"/>
      <c r="STY408" s="813"/>
      <c r="STZ408" s="813"/>
      <c r="SUA408" s="813"/>
      <c r="SUB408" s="813"/>
      <c r="SUC408" s="813"/>
      <c r="SUD408" s="813"/>
      <c r="SUE408" s="813"/>
      <c r="SUF408" s="813"/>
      <c r="SUG408" s="813"/>
      <c r="SUH408" s="813"/>
      <c r="SUI408" s="813"/>
      <c r="SUJ408" s="813"/>
      <c r="SUK408" s="813"/>
      <c r="SUL408" s="813"/>
      <c r="SUM408" s="813"/>
      <c r="SUN408" s="813"/>
      <c r="SUO408" s="813"/>
      <c r="SUP408" s="813"/>
      <c r="SUQ408" s="813"/>
      <c r="SUR408" s="813"/>
      <c r="SUS408" s="813"/>
      <c r="SUT408" s="813"/>
      <c r="SUU408" s="813"/>
      <c r="SUV408" s="813"/>
      <c r="SUW408" s="813"/>
      <c r="SUX408" s="813"/>
      <c r="SUY408" s="813"/>
      <c r="SUZ408" s="813"/>
      <c r="SVA408" s="813"/>
      <c r="SVB408" s="813"/>
      <c r="SVC408" s="813"/>
      <c r="SVD408" s="813"/>
      <c r="SVE408" s="813"/>
      <c r="SVF408" s="813"/>
      <c r="SVG408" s="813"/>
      <c r="SVH408" s="813"/>
      <c r="SVI408" s="813"/>
      <c r="SVJ408" s="813"/>
      <c r="SVK408" s="813"/>
      <c r="SVL408" s="813"/>
      <c r="SVM408" s="813"/>
      <c r="SVN408" s="813"/>
      <c r="SVO408" s="813"/>
      <c r="SVP408" s="813"/>
      <c r="SVQ408" s="813"/>
      <c r="SVR408" s="813"/>
      <c r="SVS408" s="813"/>
      <c r="SVT408" s="813"/>
      <c r="SVU408" s="813"/>
      <c r="SVV408" s="813"/>
      <c r="SVW408" s="813"/>
      <c r="SVX408" s="813"/>
      <c r="SVY408" s="813"/>
      <c r="SVZ408" s="813"/>
      <c r="SWA408" s="813"/>
      <c r="SWB408" s="813"/>
      <c r="SWC408" s="813"/>
      <c r="SWD408" s="813"/>
      <c r="SWE408" s="813"/>
      <c r="SWF408" s="813"/>
      <c r="SWG408" s="813"/>
      <c r="SWH408" s="813"/>
      <c r="SWI408" s="813"/>
      <c r="SWJ408" s="813"/>
      <c r="SWK408" s="813"/>
      <c r="SWL408" s="813"/>
      <c r="SWM408" s="813"/>
      <c r="SWN408" s="813"/>
      <c r="SWO408" s="813"/>
      <c r="SWP408" s="813"/>
      <c r="SWQ408" s="813"/>
      <c r="SWR408" s="813"/>
      <c r="SWS408" s="813"/>
      <c r="SWT408" s="813"/>
      <c r="SWU408" s="813"/>
      <c r="SWV408" s="813"/>
      <c r="SWW408" s="813"/>
      <c r="SWX408" s="813"/>
      <c r="SWY408" s="813"/>
      <c r="SWZ408" s="813"/>
      <c r="SXA408" s="813"/>
      <c r="SXB408" s="813"/>
      <c r="SXC408" s="813"/>
      <c r="SXD408" s="813"/>
      <c r="SXE408" s="813"/>
      <c r="SXF408" s="813"/>
      <c r="SXG408" s="813"/>
      <c r="SXH408" s="813"/>
      <c r="SXI408" s="813"/>
      <c r="SXJ408" s="813"/>
      <c r="SXK408" s="813"/>
      <c r="SXL408" s="813"/>
      <c r="SXM408" s="813"/>
      <c r="SXN408" s="813"/>
      <c r="SXO408" s="813"/>
      <c r="SXP408" s="813"/>
      <c r="SXQ408" s="813"/>
      <c r="SXR408" s="813"/>
      <c r="SXS408" s="813"/>
      <c r="SXT408" s="813"/>
      <c r="SXU408" s="813"/>
      <c r="SXV408" s="813"/>
      <c r="SXW408" s="813"/>
      <c r="SXX408" s="813"/>
      <c r="SXY408" s="813"/>
      <c r="SXZ408" s="813"/>
      <c r="SYA408" s="813"/>
      <c r="SYB408" s="813"/>
      <c r="SYC408" s="813"/>
      <c r="SYD408" s="813"/>
      <c r="SYE408" s="813"/>
      <c r="SYF408" s="813"/>
      <c r="SYG408" s="813"/>
      <c r="SYH408" s="813"/>
      <c r="SYI408" s="813"/>
      <c r="SYJ408" s="813"/>
      <c r="SYK408" s="813"/>
      <c r="SYL408" s="813"/>
      <c r="SYM408" s="813"/>
      <c r="SYN408" s="813"/>
      <c r="SYO408" s="813"/>
      <c r="SYP408" s="813"/>
      <c r="SYQ408" s="813"/>
      <c r="SYR408" s="813"/>
      <c r="SYS408" s="813"/>
      <c r="SYT408" s="813"/>
      <c r="SYU408" s="813"/>
      <c r="SYV408" s="813"/>
      <c r="SYW408" s="813"/>
      <c r="SYX408" s="813"/>
      <c r="SYY408" s="813"/>
      <c r="SYZ408" s="813"/>
      <c r="SZA408" s="813"/>
      <c r="SZB408" s="813"/>
      <c r="SZC408" s="813"/>
      <c r="SZD408" s="813"/>
      <c r="SZE408" s="813"/>
      <c r="SZF408" s="813"/>
      <c r="SZG408" s="813"/>
      <c r="SZH408" s="813"/>
      <c r="SZI408" s="813"/>
      <c r="SZJ408" s="813"/>
      <c r="SZK408" s="813"/>
      <c r="SZL408" s="813"/>
      <c r="SZM408" s="813"/>
      <c r="SZN408" s="813"/>
      <c r="SZO408" s="813"/>
      <c r="SZP408" s="813"/>
      <c r="SZQ408" s="813"/>
      <c r="SZR408" s="813"/>
      <c r="SZS408" s="813"/>
      <c r="SZT408" s="813"/>
      <c r="SZU408" s="813"/>
      <c r="SZV408" s="813"/>
      <c r="SZW408" s="813"/>
      <c r="SZX408" s="813"/>
      <c r="SZY408" s="813"/>
      <c r="SZZ408" s="813"/>
      <c r="TAA408" s="813"/>
      <c r="TAB408" s="813"/>
      <c r="TAC408" s="813"/>
      <c r="TAD408" s="813"/>
      <c r="TAE408" s="813"/>
      <c r="TAF408" s="813"/>
      <c r="TAG408" s="813"/>
      <c r="TAH408" s="813"/>
      <c r="TAI408" s="813"/>
      <c r="TAJ408" s="813"/>
      <c r="TAK408" s="813"/>
      <c r="TAL408" s="813"/>
      <c r="TAM408" s="813"/>
      <c r="TAN408" s="813"/>
      <c r="TAO408" s="813"/>
      <c r="TAP408" s="813"/>
      <c r="TAQ408" s="813"/>
      <c r="TAR408" s="813"/>
      <c r="TAS408" s="813"/>
      <c r="TAT408" s="813"/>
      <c r="TAU408" s="813"/>
      <c r="TAV408" s="813"/>
      <c r="TAW408" s="813"/>
      <c r="TAX408" s="813"/>
      <c r="TAY408" s="813"/>
      <c r="TAZ408" s="813"/>
      <c r="TBA408" s="813"/>
      <c r="TBB408" s="813"/>
      <c r="TBC408" s="813"/>
      <c r="TBD408" s="813"/>
      <c r="TBE408" s="813"/>
      <c r="TBF408" s="813"/>
      <c r="TBG408" s="813"/>
      <c r="TBH408" s="813"/>
      <c r="TBI408" s="813"/>
      <c r="TBJ408" s="813"/>
      <c r="TBK408" s="813"/>
      <c r="TBL408" s="813"/>
      <c r="TBM408" s="813"/>
      <c r="TBN408" s="813"/>
      <c r="TBO408" s="813"/>
      <c r="TBP408" s="813"/>
      <c r="TBQ408" s="813"/>
      <c r="TBR408" s="813"/>
      <c r="TBS408" s="813"/>
      <c r="TBT408" s="813"/>
      <c r="TBU408" s="813"/>
      <c r="TBV408" s="813"/>
      <c r="TBW408" s="813"/>
      <c r="TBX408" s="813"/>
      <c r="TBY408" s="813"/>
      <c r="TBZ408" s="813"/>
      <c r="TCA408" s="813"/>
      <c r="TCB408" s="813"/>
      <c r="TCC408" s="813"/>
      <c r="TCD408" s="813"/>
      <c r="TCE408" s="813"/>
      <c r="TCF408" s="813"/>
      <c r="TCG408" s="813"/>
      <c r="TCH408" s="813"/>
      <c r="TCI408" s="813"/>
      <c r="TCJ408" s="813"/>
      <c r="TCK408" s="813"/>
      <c r="TCL408" s="813"/>
      <c r="TCM408" s="813"/>
      <c r="TCN408" s="813"/>
      <c r="TCO408" s="813"/>
      <c r="TCP408" s="813"/>
      <c r="TCQ408" s="813"/>
      <c r="TCR408" s="813"/>
      <c r="TCS408" s="813"/>
      <c r="TCT408" s="813"/>
      <c r="TCU408" s="813"/>
      <c r="TCV408" s="813"/>
      <c r="TCW408" s="813"/>
      <c r="TCX408" s="813"/>
      <c r="TCY408" s="813"/>
      <c r="TCZ408" s="813"/>
      <c r="TDA408" s="813"/>
      <c r="TDB408" s="813"/>
      <c r="TDC408" s="813"/>
      <c r="TDD408" s="813"/>
      <c r="TDE408" s="813"/>
      <c r="TDF408" s="813"/>
      <c r="TDG408" s="813"/>
      <c r="TDH408" s="813"/>
      <c r="TDI408" s="813"/>
      <c r="TDJ408" s="813"/>
      <c r="TDK408" s="813"/>
      <c r="TDL408" s="813"/>
      <c r="TDM408" s="813"/>
      <c r="TDN408" s="813"/>
      <c r="TDO408" s="813"/>
      <c r="TDP408" s="813"/>
      <c r="TDQ408" s="813"/>
      <c r="TDR408" s="813"/>
      <c r="TDS408" s="813"/>
      <c r="TDT408" s="813"/>
      <c r="TDU408" s="813"/>
      <c r="TDV408" s="813"/>
      <c r="TDW408" s="813"/>
      <c r="TDX408" s="813"/>
      <c r="TDY408" s="813"/>
      <c r="TDZ408" s="813"/>
      <c r="TEA408" s="813"/>
      <c r="TEB408" s="813"/>
      <c r="TEC408" s="813"/>
      <c r="TED408" s="813"/>
      <c r="TEE408" s="813"/>
      <c r="TEF408" s="813"/>
      <c r="TEG408" s="813"/>
      <c r="TEH408" s="813"/>
      <c r="TEI408" s="813"/>
      <c r="TEJ408" s="813"/>
      <c r="TEK408" s="813"/>
      <c r="TEL408" s="813"/>
      <c r="TEM408" s="813"/>
      <c r="TEN408" s="813"/>
      <c r="TEO408" s="813"/>
      <c r="TEP408" s="813"/>
      <c r="TEQ408" s="813"/>
      <c r="TER408" s="813"/>
      <c r="TES408" s="813"/>
      <c r="TET408" s="813"/>
      <c r="TEU408" s="813"/>
      <c r="TEV408" s="813"/>
      <c r="TEW408" s="813"/>
      <c r="TEX408" s="813"/>
      <c r="TEY408" s="813"/>
      <c r="TEZ408" s="813"/>
      <c r="TFA408" s="813"/>
      <c r="TFB408" s="813"/>
      <c r="TFC408" s="813"/>
      <c r="TFD408" s="813"/>
      <c r="TFE408" s="813"/>
      <c r="TFF408" s="813"/>
      <c r="TFG408" s="813"/>
      <c r="TFH408" s="813"/>
      <c r="TFI408" s="813"/>
      <c r="TFJ408" s="813"/>
      <c r="TFK408" s="813"/>
      <c r="TFL408" s="813"/>
      <c r="TFM408" s="813"/>
      <c r="TFN408" s="813"/>
      <c r="TFO408" s="813"/>
      <c r="TFP408" s="813"/>
      <c r="TFQ408" s="813"/>
      <c r="TFR408" s="813"/>
      <c r="TFS408" s="813"/>
      <c r="TFT408" s="813"/>
      <c r="TFU408" s="813"/>
      <c r="TFV408" s="813"/>
      <c r="TFW408" s="813"/>
      <c r="TFX408" s="813"/>
      <c r="TFY408" s="813"/>
      <c r="TFZ408" s="813"/>
      <c r="TGA408" s="813"/>
      <c r="TGB408" s="813"/>
      <c r="TGC408" s="813"/>
      <c r="TGD408" s="813"/>
      <c r="TGE408" s="813"/>
      <c r="TGF408" s="813"/>
      <c r="TGG408" s="813"/>
      <c r="TGH408" s="813"/>
      <c r="TGI408" s="813"/>
      <c r="TGJ408" s="813"/>
      <c r="TGK408" s="813"/>
      <c r="TGL408" s="813"/>
      <c r="TGM408" s="813"/>
      <c r="TGN408" s="813"/>
      <c r="TGO408" s="813"/>
      <c r="TGP408" s="813"/>
      <c r="TGQ408" s="813"/>
      <c r="TGR408" s="813"/>
      <c r="TGS408" s="813"/>
      <c r="TGT408" s="813"/>
      <c r="TGU408" s="813"/>
      <c r="TGV408" s="813"/>
      <c r="TGW408" s="813"/>
      <c r="TGX408" s="813"/>
      <c r="TGY408" s="813"/>
      <c r="TGZ408" s="813"/>
      <c r="THA408" s="813"/>
      <c r="THB408" s="813"/>
      <c r="THC408" s="813"/>
      <c r="THD408" s="813"/>
      <c r="THE408" s="813"/>
      <c r="THF408" s="813"/>
      <c r="THG408" s="813"/>
      <c r="THH408" s="813"/>
      <c r="THI408" s="813"/>
      <c r="THJ408" s="813"/>
      <c r="THK408" s="813"/>
      <c r="THL408" s="813"/>
      <c r="THM408" s="813"/>
      <c r="THN408" s="813"/>
      <c r="THO408" s="813"/>
      <c r="THP408" s="813"/>
      <c r="THQ408" s="813"/>
      <c r="THR408" s="813"/>
      <c r="THS408" s="813"/>
      <c r="THT408" s="813"/>
      <c r="THU408" s="813"/>
      <c r="THV408" s="813"/>
      <c r="THW408" s="813"/>
      <c r="THX408" s="813"/>
      <c r="THY408" s="813"/>
      <c r="THZ408" s="813"/>
      <c r="TIA408" s="813"/>
      <c r="TIB408" s="813"/>
      <c r="TIC408" s="813"/>
      <c r="TID408" s="813"/>
      <c r="TIE408" s="813"/>
      <c r="TIF408" s="813"/>
      <c r="TIG408" s="813"/>
      <c r="TIH408" s="813"/>
      <c r="TII408" s="813"/>
      <c r="TIJ408" s="813"/>
      <c r="TIK408" s="813"/>
      <c r="TIL408" s="813"/>
      <c r="TIM408" s="813"/>
      <c r="TIN408" s="813"/>
      <c r="TIO408" s="813"/>
      <c r="TIP408" s="813"/>
      <c r="TIQ408" s="813"/>
      <c r="TIR408" s="813"/>
      <c r="TIS408" s="813"/>
      <c r="TIT408" s="813"/>
      <c r="TIU408" s="813"/>
      <c r="TIV408" s="813"/>
      <c r="TIW408" s="813"/>
      <c r="TIX408" s="813"/>
      <c r="TIY408" s="813"/>
      <c r="TIZ408" s="813"/>
      <c r="TJA408" s="813"/>
      <c r="TJB408" s="813"/>
      <c r="TJC408" s="813"/>
      <c r="TJD408" s="813"/>
      <c r="TJE408" s="813"/>
      <c r="TJF408" s="813"/>
      <c r="TJG408" s="813"/>
      <c r="TJH408" s="813"/>
      <c r="TJI408" s="813"/>
      <c r="TJJ408" s="813"/>
      <c r="TJK408" s="813"/>
      <c r="TJL408" s="813"/>
      <c r="TJM408" s="813"/>
      <c r="TJN408" s="813"/>
      <c r="TJO408" s="813"/>
      <c r="TJP408" s="813"/>
      <c r="TJQ408" s="813"/>
      <c r="TJR408" s="813"/>
      <c r="TJS408" s="813"/>
      <c r="TJT408" s="813"/>
      <c r="TJU408" s="813"/>
      <c r="TJV408" s="813"/>
      <c r="TJW408" s="813"/>
      <c r="TJX408" s="813"/>
      <c r="TJY408" s="813"/>
      <c r="TJZ408" s="813"/>
      <c r="TKA408" s="813"/>
      <c r="TKB408" s="813"/>
      <c r="TKC408" s="813"/>
      <c r="TKD408" s="813"/>
      <c r="TKE408" s="813"/>
      <c r="TKF408" s="813"/>
      <c r="TKG408" s="813"/>
      <c r="TKH408" s="813"/>
      <c r="TKI408" s="813"/>
      <c r="TKJ408" s="813"/>
      <c r="TKK408" s="813"/>
      <c r="TKL408" s="813"/>
      <c r="TKM408" s="813"/>
      <c r="TKN408" s="813"/>
      <c r="TKO408" s="813"/>
      <c r="TKP408" s="813"/>
      <c r="TKQ408" s="813"/>
      <c r="TKR408" s="813"/>
      <c r="TKS408" s="813"/>
      <c r="TKT408" s="813"/>
      <c r="TKU408" s="813"/>
      <c r="TKV408" s="813"/>
      <c r="TKW408" s="813"/>
      <c r="TKX408" s="813"/>
      <c r="TKY408" s="813"/>
      <c r="TKZ408" s="813"/>
      <c r="TLA408" s="813"/>
      <c r="TLB408" s="813"/>
      <c r="TLC408" s="813"/>
      <c r="TLD408" s="813"/>
      <c r="TLE408" s="813"/>
      <c r="TLF408" s="813"/>
      <c r="TLG408" s="813"/>
      <c r="TLH408" s="813"/>
      <c r="TLI408" s="813"/>
      <c r="TLJ408" s="813"/>
      <c r="TLK408" s="813"/>
      <c r="TLL408" s="813"/>
      <c r="TLM408" s="813"/>
      <c r="TLN408" s="813"/>
      <c r="TLO408" s="813"/>
      <c r="TLP408" s="813"/>
      <c r="TLQ408" s="813"/>
      <c r="TLR408" s="813"/>
      <c r="TLS408" s="813"/>
      <c r="TLT408" s="813"/>
      <c r="TLU408" s="813"/>
      <c r="TLV408" s="813"/>
      <c r="TLW408" s="813"/>
      <c r="TLX408" s="813"/>
      <c r="TLY408" s="813"/>
      <c r="TLZ408" s="813"/>
      <c r="TMA408" s="813"/>
      <c r="TMB408" s="813"/>
      <c r="TMC408" s="813"/>
      <c r="TMD408" s="813"/>
      <c r="TME408" s="813"/>
      <c r="TMF408" s="813"/>
      <c r="TMG408" s="813"/>
      <c r="TMH408" s="813"/>
      <c r="TMI408" s="813"/>
      <c r="TMJ408" s="813"/>
      <c r="TMK408" s="813"/>
      <c r="TML408" s="813"/>
      <c r="TMM408" s="813"/>
      <c r="TMN408" s="813"/>
      <c r="TMO408" s="813"/>
      <c r="TMP408" s="813"/>
      <c r="TMQ408" s="813"/>
      <c r="TMR408" s="813"/>
      <c r="TMS408" s="813"/>
      <c r="TMT408" s="813"/>
      <c r="TMU408" s="813"/>
      <c r="TMV408" s="813"/>
      <c r="TMW408" s="813"/>
      <c r="TMX408" s="813"/>
      <c r="TMY408" s="813"/>
      <c r="TMZ408" s="813"/>
      <c r="TNA408" s="813"/>
      <c r="TNB408" s="813"/>
      <c r="TNC408" s="813"/>
      <c r="TND408" s="813"/>
      <c r="TNE408" s="813"/>
      <c r="TNF408" s="813"/>
      <c r="TNG408" s="813"/>
      <c r="TNH408" s="813"/>
      <c r="TNI408" s="813"/>
      <c r="TNJ408" s="813"/>
      <c r="TNK408" s="813"/>
      <c r="TNL408" s="813"/>
      <c r="TNM408" s="813"/>
      <c r="TNN408" s="813"/>
      <c r="TNO408" s="813"/>
      <c r="TNP408" s="813"/>
      <c r="TNQ408" s="813"/>
      <c r="TNR408" s="813"/>
      <c r="TNS408" s="813"/>
      <c r="TNT408" s="813"/>
      <c r="TNU408" s="813"/>
      <c r="TNV408" s="813"/>
      <c r="TNW408" s="813"/>
      <c r="TNX408" s="813"/>
      <c r="TNY408" s="813"/>
      <c r="TNZ408" s="813"/>
      <c r="TOA408" s="813"/>
      <c r="TOB408" s="813"/>
      <c r="TOC408" s="813"/>
      <c r="TOD408" s="813"/>
      <c r="TOE408" s="813"/>
      <c r="TOF408" s="813"/>
      <c r="TOG408" s="813"/>
      <c r="TOH408" s="813"/>
      <c r="TOI408" s="813"/>
      <c r="TOJ408" s="813"/>
      <c r="TOK408" s="813"/>
      <c r="TOL408" s="813"/>
      <c r="TOM408" s="813"/>
      <c r="TON408" s="813"/>
      <c r="TOO408" s="813"/>
      <c r="TOP408" s="813"/>
      <c r="TOQ408" s="813"/>
      <c r="TOR408" s="813"/>
      <c r="TOS408" s="813"/>
      <c r="TOT408" s="813"/>
      <c r="TOU408" s="813"/>
      <c r="TOV408" s="813"/>
      <c r="TOW408" s="813"/>
      <c r="TOX408" s="813"/>
      <c r="TOY408" s="813"/>
      <c r="TOZ408" s="813"/>
      <c r="TPA408" s="813"/>
      <c r="TPB408" s="813"/>
      <c r="TPC408" s="813"/>
      <c r="TPD408" s="813"/>
      <c r="TPE408" s="813"/>
      <c r="TPF408" s="813"/>
      <c r="TPG408" s="813"/>
      <c r="TPH408" s="813"/>
      <c r="TPI408" s="813"/>
      <c r="TPJ408" s="813"/>
      <c r="TPK408" s="813"/>
      <c r="TPL408" s="813"/>
      <c r="TPM408" s="813"/>
      <c r="TPN408" s="813"/>
      <c r="TPO408" s="813"/>
      <c r="TPP408" s="813"/>
      <c r="TPQ408" s="813"/>
      <c r="TPR408" s="813"/>
      <c r="TPS408" s="813"/>
      <c r="TPT408" s="813"/>
      <c r="TPU408" s="813"/>
      <c r="TPV408" s="813"/>
      <c r="TPW408" s="813"/>
      <c r="TPX408" s="813"/>
      <c r="TPY408" s="813"/>
      <c r="TPZ408" s="813"/>
      <c r="TQA408" s="813"/>
      <c r="TQB408" s="813"/>
      <c r="TQC408" s="813"/>
      <c r="TQD408" s="813"/>
      <c r="TQE408" s="813"/>
      <c r="TQF408" s="813"/>
      <c r="TQG408" s="813"/>
      <c r="TQH408" s="813"/>
      <c r="TQI408" s="813"/>
      <c r="TQJ408" s="813"/>
      <c r="TQK408" s="813"/>
      <c r="TQL408" s="813"/>
      <c r="TQM408" s="813"/>
      <c r="TQN408" s="813"/>
      <c r="TQO408" s="813"/>
      <c r="TQP408" s="813"/>
      <c r="TQQ408" s="813"/>
      <c r="TQR408" s="813"/>
      <c r="TQS408" s="813"/>
      <c r="TQT408" s="813"/>
      <c r="TQU408" s="813"/>
      <c r="TQV408" s="813"/>
      <c r="TQW408" s="813"/>
      <c r="TQX408" s="813"/>
      <c r="TQY408" s="813"/>
      <c r="TQZ408" s="813"/>
      <c r="TRA408" s="813"/>
      <c r="TRB408" s="813"/>
      <c r="TRC408" s="813"/>
      <c r="TRD408" s="813"/>
      <c r="TRE408" s="813"/>
      <c r="TRF408" s="813"/>
      <c r="TRG408" s="813"/>
      <c r="TRH408" s="813"/>
      <c r="TRI408" s="813"/>
      <c r="TRJ408" s="813"/>
      <c r="TRK408" s="813"/>
      <c r="TRL408" s="813"/>
      <c r="TRM408" s="813"/>
      <c r="TRN408" s="813"/>
      <c r="TRO408" s="813"/>
      <c r="TRP408" s="813"/>
      <c r="TRQ408" s="813"/>
      <c r="TRR408" s="813"/>
      <c r="TRS408" s="813"/>
      <c r="TRT408" s="813"/>
      <c r="TRU408" s="813"/>
      <c r="TRV408" s="813"/>
      <c r="TRW408" s="813"/>
      <c r="TRX408" s="813"/>
      <c r="TRY408" s="813"/>
      <c r="TRZ408" s="813"/>
      <c r="TSA408" s="813"/>
      <c r="TSB408" s="813"/>
      <c r="TSC408" s="813"/>
      <c r="TSD408" s="813"/>
      <c r="TSE408" s="813"/>
      <c r="TSF408" s="813"/>
      <c r="TSG408" s="813"/>
      <c r="TSH408" s="813"/>
      <c r="TSI408" s="813"/>
      <c r="TSJ408" s="813"/>
      <c r="TSK408" s="813"/>
      <c r="TSL408" s="813"/>
      <c r="TSM408" s="813"/>
      <c r="TSN408" s="813"/>
      <c r="TSO408" s="813"/>
      <c r="TSP408" s="813"/>
      <c r="TSQ408" s="813"/>
      <c r="TSR408" s="813"/>
      <c r="TSS408" s="813"/>
      <c r="TST408" s="813"/>
      <c r="TSU408" s="813"/>
      <c r="TSV408" s="813"/>
      <c r="TSW408" s="813"/>
      <c r="TSX408" s="813"/>
      <c r="TSY408" s="813"/>
      <c r="TSZ408" s="813"/>
      <c r="TTA408" s="813"/>
      <c r="TTB408" s="813"/>
      <c r="TTC408" s="813"/>
      <c r="TTD408" s="813"/>
      <c r="TTE408" s="813"/>
      <c r="TTF408" s="813"/>
      <c r="TTG408" s="813"/>
      <c r="TTH408" s="813"/>
      <c r="TTI408" s="813"/>
      <c r="TTJ408" s="813"/>
      <c r="TTK408" s="813"/>
      <c r="TTL408" s="813"/>
      <c r="TTM408" s="813"/>
      <c r="TTN408" s="813"/>
      <c r="TTO408" s="813"/>
      <c r="TTP408" s="813"/>
      <c r="TTQ408" s="813"/>
      <c r="TTR408" s="813"/>
      <c r="TTS408" s="813"/>
      <c r="TTT408" s="813"/>
      <c r="TTU408" s="813"/>
      <c r="TTV408" s="813"/>
      <c r="TTW408" s="813"/>
      <c r="TTX408" s="813"/>
      <c r="TTY408" s="813"/>
      <c r="TTZ408" s="813"/>
      <c r="TUA408" s="813"/>
      <c r="TUB408" s="813"/>
      <c r="TUC408" s="813"/>
      <c r="TUD408" s="813"/>
      <c r="TUE408" s="813"/>
      <c r="TUF408" s="813"/>
      <c r="TUG408" s="813"/>
      <c r="TUH408" s="813"/>
      <c r="TUI408" s="813"/>
      <c r="TUJ408" s="813"/>
      <c r="TUK408" s="813"/>
      <c r="TUL408" s="813"/>
      <c r="TUM408" s="813"/>
      <c r="TUN408" s="813"/>
      <c r="TUO408" s="813"/>
      <c r="TUP408" s="813"/>
      <c r="TUQ408" s="813"/>
      <c r="TUR408" s="813"/>
      <c r="TUS408" s="813"/>
      <c r="TUT408" s="813"/>
      <c r="TUU408" s="813"/>
      <c r="TUV408" s="813"/>
      <c r="TUW408" s="813"/>
      <c r="TUX408" s="813"/>
      <c r="TUY408" s="813"/>
      <c r="TUZ408" s="813"/>
      <c r="TVA408" s="813"/>
      <c r="TVB408" s="813"/>
      <c r="TVC408" s="813"/>
      <c r="TVD408" s="813"/>
      <c r="TVE408" s="813"/>
      <c r="TVF408" s="813"/>
      <c r="TVG408" s="813"/>
      <c r="TVH408" s="813"/>
      <c r="TVI408" s="813"/>
      <c r="TVJ408" s="813"/>
      <c r="TVK408" s="813"/>
      <c r="TVL408" s="813"/>
      <c r="TVM408" s="813"/>
      <c r="TVN408" s="813"/>
      <c r="TVO408" s="813"/>
      <c r="TVP408" s="813"/>
      <c r="TVQ408" s="813"/>
      <c r="TVR408" s="813"/>
      <c r="TVS408" s="813"/>
      <c r="TVT408" s="813"/>
      <c r="TVU408" s="813"/>
      <c r="TVV408" s="813"/>
      <c r="TVW408" s="813"/>
      <c r="TVX408" s="813"/>
      <c r="TVY408" s="813"/>
      <c r="TVZ408" s="813"/>
      <c r="TWA408" s="813"/>
      <c r="TWB408" s="813"/>
      <c r="TWC408" s="813"/>
      <c r="TWD408" s="813"/>
      <c r="TWE408" s="813"/>
      <c r="TWF408" s="813"/>
      <c r="TWG408" s="813"/>
      <c r="TWH408" s="813"/>
      <c r="TWI408" s="813"/>
      <c r="TWJ408" s="813"/>
      <c r="TWK408" s="813"/>
      <c r="TWL408" s="813"/>
      <c r="TWM408" s="813"/>
      <c r="TWN408" s="813"/>
      <c r="TWO408" s="813"/>
      <c r="TWP408" s="813"/>
      <c r="TWQ408" s="813"/>
      <c r="TWR408" s="813"/>
      <c r="TWS408" s="813"/>
      <c r="TWT408" s="813"/>
      <c r="TWU408" s="813"/>
      <c r="TWV408" s="813"/>
      <c r="TWW408" s="813"/>
      <c r="TWX408" s="813"/>
      <c r="TWY408" s="813"/>
      <c r="TWZ408" s="813"/>
      <c r="TXA408" s="813"/>
      <c r="TXB408" s="813"/>
      <c r="TXC408" s="813"/>
      <c r="TXD408" s="813"/>
      <c r="TXE408" s="813"/>
      <c r="TXF408" s="813"/>
      <c r="TXG408" s="813"/>
      <c r="TXH408" s="813"/>
      <c r="TXI408" s="813"/>
      <c r="TXJ408" s="813"/>
      <c r="TXK408" s="813"/>
      <c r="TXL408" s="813"/>
      <c r="TXM408" s="813"/>
      <c r="TXN408" s="813"/>
      <c r="TXO408" s="813"/>
      <c r="TXP408" s="813"/>
      <c r="TXQ408" s="813"/>
      <c r="TXR408" s="813"/>
      <c r="TXS408" s="813"/>
      <c r="TXT408" s="813"/>
      <c r="TXU408" s="813"/>
      <c r="TXV408" s="813"/>
      <c r="TXW408" s="813"/>
      <c r="TXX408" s="813"/>
      <c r="TXY408" s="813"/>
      <c r="TXZ408" s="813"/>
      <c r="TYA408" s="813"/>
      <c r="TYB408" s="813"/>
      <c r="TYC408" s="813"/>
      <c r="TYD408" s="813"/>
      <c r="TYE408" s="813"/>
      <c r="TYF408" s="813"/>
      <c r="TYG408" s="813"/>
      <c r="TYH408" s="813"/>
      <c r="TYI408" s="813"/>
      <c r="TYJ408" s="813"/>
      <c r="TYK408" s="813"/>
      <c r="TYL408" s="813"/>
      <c r="TYM408" s="813"/>
      <c r="TYN408" s="813"/>
      <c r="TYO408" s="813"/>
      <c r="TYP408" s="813"/>
      <c r="TYQ408" s="813"/>
      <c r="TYR408" s="813"/>
      <c r="TYS408" s="813"/>
      <c r="TYT408" s="813"/>
      <c r="TYU408" s="813"/>
      <c r="TYV408" s="813"/>
      <c r="TYW408" s="813"/>
      <c r="TYX408" s="813"/>
      <c r="TYY408" s="813"/>
      <c r="TYZ408" s="813"/>
      <c r="TZA408" s="813"/>
      <c r="TZB408" s="813"/>
      <c r="TZC408" s="813"/>
      <c r="TZD408" s="813"/>
      <c r="TZE408" s="813"/>
      <c r="TZF408" s="813"/>
      <c r="TZG408" s="813"/>
      <c r="TZH408" s="813"/>
      <c r="TZI408" s="813"/>
      <c r="TZJ408" s="813"/>
      <c r="TZK408" s="813"/>
      <c r="TZL408" s="813"/>
      <c r="TZM408" s="813"/>
      <c r="TZN408" s="813"/>
      <c r="TZO408" s="813"/>
      <c r="TZP408" s="813"/>
      <c r="TZQ408" s="813"/>
      <c r="TZR408" s="813"/>
      <c r="TZS408" s="813"/>
      <c r="TZT408" s="813"/>
      <c r="TZU408" s="813"/>
      <c r="TZV408" s="813"/>
      <c r="TZW408" s="813"/>
      <c r="TZX408" s="813"/>
      <c r="TZY408" s="813"/>
      <c r="TZZ408" s="813"/>
      <c r="UAA408" s="813"/>
      <c r="UAB408" s="813"/>
      <c r="UAC408" s="813"/>
      <c r="UAD408" s="813"/>
      <c r="UAE408" s="813"/>
      <c r="UAF408" s="813"/>
      <c r="UAG408" s="813"/>
      <c r="UAH408" s="813"/>
      <c r="UAI408" s="813"/>
      <c r="UAJ408" s="813"/>
      <c r="UAK408" s="813"/>
      <c r="UAL408" s="813"/>
      <c r="UAM408" s="813"/>
      <c r="UAN408" s="813"/>
      <c r="UAO408" s="813"/>
      <c r="UAP408" s="813"/>
      <c r="UAQ408" s="813"/>
      <c r="UAR408" s="813"/>
      <c r="UAS408" s="813"/>
      <c r="UAT408" s="813"/>
      <c r="UAU408" s="813"/>
      <c r="UAV408" s="813"/>
      <c r="UAW408" s="813"/>
      <c r="UAX408" s="813"/>
      <c r="UAY408" s="813"/>
      <c r="UAZ408" s="813"/>
      <c r="UBA408" s="813"/>
      <c r="UBB408" s="813"/>
      <c r="UBC408" s="813"/>
      <c r="UBD408" s="813"/>
      <c r="UBE408" s="813"/>
      <c r="UBF408" s="813"/>
      <c r="UBG408" s="813"/>
      <c r="UBH408" s="813"/>
      <c r="UBI408" s="813"/>
      <c r="UBJ408" s="813"/>
      <c r="UBK408" s="813"/>
      <c r="UBL408" s="813"/>
      <c r="UBM408" s="813"/>
      <c r="UBN408" s="813"/>
      <c r="UBO408" s="813"/>
      <c r="UBP408" s="813"/>
      <c r="UBQ408" s="813"/>
      <c r="UBR408" s="813"/>
      <c r="UBS408" s="813"/>
      <c r="UBT408" s="813"/>
      <c r="UBU408" s="813"/>
      <c r="UBV408" s="813"/>
      <c r="UBW408" s="813"/>
      <c r="UBX408" s="813"/>
      <c r="UBY408" s="813"/>
      <c r="UBZ408" s="813"/>
      <c r="UCA408" s="813"/>
      <c r="UCB408" s="813"/>
      <c r="UCC408" s="813"/>
      <c r="UCD408" s="813"/>
      <c r="UCE408" s="813"/>
      <c r="UCF408" s="813"/>
      <c r="UCG408" s="813"/>
      <c r="UCH408" s="813"/>
      <c r="UCI408" s="813"/>
      <c r="UCJ408" s="813"/>
      <c r="UCK408" s="813"/>
      <c r="UCL408" s="813"/>
      <c r="UCM408" s="813"/>
      <c r="UCN408" s="813"/>
      <c r="UCO408" s="813"/>
      <c r="UCP408" s="813"/>
      <c r="UCQ408" s="813"/>
      <c r="UCR408" s="813"/>
      <c r="UCS408" s="813"/>
      <c r="UCT408" s="813"/>
      <c r="UCU408" s="813"/>
      <c r="UCV408" s="813"/>
      <c r="UCW408" s="813"/>
      <c r="UCX408" s="813"/>
      <c r="UCY408" s="813"/>
      <c r="UCZ408" s="813"/>
      <c r="UDA408" s="813"/>
      <c r="UDB408" s="813"/>
      <c r="UDC408" s="813"/>
      <c r="UDD408" s="813"/>
      <c r="UDE408" s="813"/>
      <c r="UDF408" s="813"/>
      <c r="UDG408" s="813"/>
      <c r="UDH408" s="813"/>
      <c r="UDI408" s="813"/>
      <c r="UDJ408" s="813"/>
      <c r="UDK408" s="813"/>
      <c r="UDL408" s="813"/>
      <c r="UDM408" s="813"/>
      <c r="UDN408" s="813"/>
      <c r="UDO408" s="813"/>
      <c r="UDP408" s="813"/>
      <c r="UDQ408" s="813"/>
      <c r="UDR408" s="813"/>
      <c r="UDS408" s="813"/>
      <c r="UDT408" s="813"/>
      <c r="UDU408" s="813"/>
      <c r="UDV408" s="813"/>
      <c r="UDW408" s="813"/>
      <c r="UDX408" s="813"/>
      <c r="UDY408" s="813"/>
      <c r="UDZ408" s="813"/>
      <c r="UEA408" s="813"/>
      <c r="UEB408" s="813"/>
      <c r="UEC408" s="813"/>
      <c r="UED408" s="813"/>
      <c r="UEE408" s="813"/>
      <c r="UEF408" s="813"/>
      <c r="UEG408" s="813"/>
      <c r="UEH408" s="813"/>
      <c r="UEI408" s="813"/>
      <c r="UEJ408" s="813"/>
      <c r="UEK408" s="813"/>
      <c r="UEL408" s="813"/>
      <c r="UEM408" s="813"/>
      <c r="UEN408" s="813"/>
      <c r="UEO408" s="813"/>
      <c r="UEP408" s="813"/>
      <c r="UEQ408" s="813"/>
      <c r="UER408" s="813"/>
      <c r="UES408" s="813"/>
      <c r="UET408" s="813"/>
      <c r="UEU408" s="813"/>
      <c r="UEV408" s="813"/>
      <c r="UEW408" s="813"/>
      <c r="UEX408" s="813"/>
      <c r="UEY408" s="813"/>
      <c r="UEZ408" s="813"/>
      <c r="UFA408" s="813"/>
      <c r="UFB408" s="813"/>
      <c r="UFC408" s="813"/>
      <c r="UFD408" s="813"/>
      <c r="UFE408" s="813"/>
      <c r="UFF408" s="813"/>
      <c r="UFG408" s="813"/>
      <c r="UFH408" s="813"/>
      <c r="UFI408" s="813"/>
      <c r="UFJ408" s="813"/>
      <c r="UFK408" s="813"/>
      <c r="UFL408" s="813"/>
      <c r="UFM408" s="813"/>
      <c r="UFN408" s="813"/>
      <c r="UFO408" s="813"/>
      <c r="UFP408" s="813"/>
      <c r="UFQ408" s="813"/>
      <c r="UFR408" s="813"/>
      <c r="UFS408" s="813"/>
      <c r="UFT408" s="813"/>
      <c r="UFU408" s="813"/>
      <c r="UFV408" s="813"/>
      <c r="UFW408" s="813"/>
      <c r="UFX408" s="813"/>
      <c r="UFY408" s="813"/>
      <c r="UFZ408" s="813"/>
      <c r="UGA408" s="813"/>
      <c r="UGB408" s="813"/>
      <c r="UGC408" s="813"/>
      <c r="UGD408" s="813"/>
      <c r="UGE408" s="813"/>
      <c r="UGF408" s="813"/>
      <c r="UGG408" s="813"/>
      <c r="UGH408" s="813"/>
      <c r="UGI408" s="813"/>
      <c r="UGJ408" s="813"/>
      <c r="UGK408" s="813"/>
      <c r="UGL408" s="813"/>
      <c r="UGM408" s="813"/>
      <c r="UGN408" s="813"/>
      <c r="UGO408" s="813"/>
      <c r="UGP408" s="813"/>
      <c r="UGQ408" s="813"/>
      <c r="UGR408" s="813"/>
      <c r="UGS408" s="813"/>
      <c r="UGT408" s="813"/>
      <c r="UGU408" s="813"/>
      <c r="UGV408" s="813"/>
      <c r="UGW408" s="813"/>
      <c r="UGX408" s="813"/>
      <c r="UGY408" s="813"/>
      <c r="UGZ408" s="813"/>
      <c r="UHA408" s="813"/>
      <c r="UHB408" s="813"/>
      <c r="UHC408" s="813"/>
      <c r="UHD408" s="813"/>
      <c r="UHE408" s="813"/>
      <c r="UHF408" s="813"/>
      <c r="UHG408" s="813"/>
      <c r="UHH408" s="813"/>
      <c r="UHI408" s="813"/>
      <c r="UHJ408" s="813"/>
      <c r="UHK408" s="813"/>
      <c r="UHL408" s="813"/>
      <c r="UHM408" s="813"/>
      <c r="UHN408" s="813"/>
      <c r="UHO408" s="813"/>
      <c r="UHP408" s="813"/>
      <c r="UHQ408" s="813"/>
      <c r="UHR408" s="813"/>
      <c r="UHS408" s="813"/>
      <c r="UHT408" s="813"/>
      <c r="UHU408" s="813"/>
      <c r="UHV408" s="813"/>
      <c r="UHW408" s="813"/>
      <c r="UHX408" s="813"/>
      <c r="UHY408" s="813"/>
      <c r="UHZ408" s="813"/>
      <c r="UIA408" s="813"/>
      <c r="UIB408" s="813"/>
      <c r="UIC408" s="813"/>
      <c r="UID408" s="813"/>
      <c r="UIE408" s="813"/>
      <c r="UIF408" s="813"/>
      <c r="UIG408" s="813"/>
      <c r="UIH408" s="813"/>
      <c r="UII408" s="813"/>
      <c r="UIJ408" s="813"/>
      <c r="UIK408" s="813"/>
      <c r="UIL408" s="813"/>
      <c r="UIM408" s="813"/>
      <c r="UIN408" s="813"/>
      <c r="UIO408" s="813"/>
      <c r="UIP408" s="813"/>
      <c r="UIQ408" s="813"/>
      <c r="UIR408" s="813"/>
      <c r="UIS408" s="813"/>
      <c r="UIT408" s="813"/>
      <c r="UIU408" s="813"/>
      <c r="UIV408" s="813"/>
      <c r="UIW408" s="813"/>
      <c r="UIX408" s="813"/>
      <c r="UIY408" s="813"/>
      <c r="UIZ408" s="813"/>
      <c r="UJA408" s="813"/>
      <c r="UJB408" s="813"/>
      <c r="UJC408" s="813"/>
      <c r="UJD408" s="813"/>
      <c r="UJE408" s="813"/>
      <c r="UJF408" s="813"/>
      <c r="UJG408" s="813"/>
      <c r="UJH408" s="813"/>
      <c r="UJI408" s="813"/>
      <c r="UJJ408" s="813"/>
      <c r="UJK408" s="813"/>
      <c r="UJL408" s="813"/>
      <c r="UJM408" s="813"/>
      <c r="UJN408" s="813"/>
      <c r="UJO408" s="813"/>
      <c r="UJP408" s="813"/>
      <c r="UJQ408" s="813"/>
      <c r="UJR408" s="813"/>
      <c r="UJS408" s="813"/>
      <c r="UJT408" s="813"/>
      <c r="UJU408" s="813"/>
      <c r="UJV408" s="813"/>
      <c r="UJW408" s="813"/>
      <c r="UJX408" s="813"/>
      <c r="UJY408" s="813"/>
      <c r="UJZ408" s="813"/>
      <c r="UKA408" s="813"/>
      <c r="UKB408" s="813"/>
      <c r="UKC408" s="813"/>
      <c r="UKD408" s="813"/>
      <c r="UKE408" s="813"/>
      <c r="UKF408" s="813"/>
      <c r="UKG408" s="813"/>
      <c r="UKH408" s="813"/>
      <c r="UKI408" s="813"/>
      <c r="UKJ408" s="813"/>
      <c r="UKK408" s="813"/>
      <c r="UKL408" s="813"/>
      <c r="UKM408" s="813"/>
      <c r="UKN408" s="813"/>
      <c r="UKO408" s="813"/>
      <c r="UKP408" s="813"/>
      <c r="UKQ408" s="813"/>
      <c r="UKR408" s="813"/>
      <c r="UKS408" s="813"/>
      <c r="UKT408" s="813"/>
      <c r="UKU408" s="813"/>
      <c r="UKV408" s="813"/>
      <c r="UKW408" s="813"/>
      <c r="UKX408" s="813"/>
      <c r="UKY408" s="813"/>
      <c r="UKZ408" s="813"/>
      <c r="ULA408" s="813"/>
      <c r="ULB408" s="813"/>
      <c r="ULC408" s="813"/>
      <c r="ULD408" s="813"/>
      <c r="ULE408" s="813"/>
      <c r="ULF408" s="813"/>
      <c r="ULG408" s="813"/>
      <c r="ULH408" s="813"/>
      <c r="ULI408" s="813"/>
      <c r="ULJ408" s="813"/>
      <c r="ULK408" s="813"/>
      <c r="ULL408" s="813"/>
      <c r="ULM408" s="813"/>
      <c r="ULN408" s="813"/>
      <c r="ULO408" s="813"/>
      <c r="ULP408" s="813"/>
      <c r="ULQ408" s="813"/>
      <c r="ULR408" s="813"/>
      <c r="ULS408" s="813"/>
      <c r="ULT408" s="813"/>
      <c r="ULU408" s="813"/>
      <c r="ULV408" s="813"/>
      <c r="ULW408" s="813"/>
      <c r="ULX408" s="813"/>
      <c r="ULY408" s="813"/>
      <c r="ULZ408" s="813"/>
      <c r="UMA408" s="813"/>
      <c r="UMB408" s="813"/>
      <c r="UMC408" s="813"/>
      <c r="UMD408" s="813"/>
      <c r="UME408" s="813"/>
      <c r="UMF408" s="813"/>
      <c r="UMG408" s="813"/>
      <c r="UMH408" s="813"/>
      <c r="UMI408" s="813"/>
      <c r="UMJ408" s="813"/>
      <c r="UMK408" s="813"/>
      <c r="UML408" s="813"/>
      <c r="UMM408" s="813"/>
      <c r="UMN408" s="813"/>
      <c r="UMO408" s="813"/>
      <c r="UMP408" s="813"/>
      <c r="UMQ408" s="813"/>
      <c r="UMR408" s="813"/>
      <c r="UMS408" s="813"/>
      <c r="UMT408" s="813"/>
      <c r="UMU408" s="813"/>
      <c r="UMV408" s="813"/>
      <c r="UMW408" s="813"/>
      <c r="UMX408" s="813"/>
      <c r="UMY408" s="813"/>
      <c r="UMZ408" s="813"/>
      <c r="UNA408" s="813"/>
      <c r="UNB408" s="813"/>
      <c r="UNC408" s="813"/>
      <c r="UND408" s="813"/>
      <c r="UNE408" s="813"/>
      <c r="UNF408" s="813"/>
      <c r="UNG408" s="813"/>
      <c r="UNH408" s="813"/>
      <c r="UNI408" s="813"/>
      <c r="UNJ408" s="813"/>
      <c r="UNK408" s="813"/>
      <c r="UNL408" s="813"/>
      <c r="UNM408" s="813"/>
      <c r="UNN408" s="813"/>
      <c r="UNO408" s="813"/>
      <c r="UNP408" s="813"/>
      <c r="UNQ408" s="813"/>
      <c r="UNR408" s="813"/>
      <c r="UNS408" s="813"/>
      <c r="UNT408" s="813"/>
      <c r="UNU408" s="813"/>
      <c r="UNV408" s="813"/>
      <c r="UNW408" s="813"/>
      <c r="UNX408" s="813"/>
      <c r="UNY408" s="813"/>
      <c r="UNZ408" s="813"/>
      <c r="UOA408" s="813"/>
      <c r="UOB408" s="813"/>
      <c r="UOC408" s="813"/>
      <c r="UOD408" s="813"/>
      <c r="UOE408" s="813"/>
      <c r="UOF408" s="813"/>
      <c r="UOG408" s="813"/>
      <c r="UOH408" s="813"/>
      <c r="UOI408" s="813"/>
      <c r="UOJ408" s="813"/>
      <c r="UOK408" s="813"/>
      <c r="UOL408" s="813"/>
      <c r="UOM408" s="813"/>
      <c r="UON408" s="813"/>
      <c r="UOO408" s="813"/>
      <c r="UOP408" s="813"/>
      <c r="UOQ408" s="813"/>
      <c r="UOR408" s="813"/>
      <c r="UOS408" s="813"/>
      <c r="UOT408" s="813"/>
      <c r="UOU408" s="813"/>
      <c r="UOV408" s="813"/>
      <c r="UOW408" s="813"/>
      <c r="UOX408" s="813"/>
      <c r="UOY408" s="813"/>
      <c r="UOZ408" s="813"/>
      <c r="UPA408" s="813"/>
      <c r="UPB408" s="813"/>
      <c r="UPC408" s="813"/>
      <c r="UPD408" s="813"/>
      <c r="UPE408" s="813"/>
      <c r="UPF408" s="813"/>
      <c r="UPG408" s="813"/>
      <c r="UPH408" s="813"/>
      <c r="UPI408" s="813"/>
      <c r="UPJ408" s="813"/>
      <c r="UPK408" s="813"/>
      <c r="UPL408" s="813"/>
      <c r="UPM408" s="813"/>
      <c r="UPN408" s="813"/>
      <c r="UPO408" s="813"/>
      <c r="UPP408" s="813"/>
      <c r="UPQ408" s="813"/>
      <c r="UPR408" s="813"/>
      <c r="UPS408" s="813"/>
      <c r="UPT408" s="813"/>
      <c r="UPU408" s="813"/>
      <c r="UPV408" s="813"/>
      <c r="UPW408" s="813"/>
      <c r="UPX408" s="813"/>
      <c r="UPY408" s="813"/>
      <c r="UPZ408" s="813"/>
      <c r="UQA408" s="813"/>
      <c r="UQB408" s="813"/>
      <c r="UQC408" s="813"/>
      <c r="UQD408" s="813"/>
      <c r="UQE408" s="813"/>
      <c r="UQF408" s="813"/>
      <c r="UQG408" s="813"/>
      <c r="UQH408" s="813"/>
      <c r="UQI408" s="813"/>
      <c r="UQJ408" s="813"/>
      <c r="UQK408" s="813"/>
      <c r="UQL408" s="813"/>
      <c r="UQM408" s="813"/>
      <c r="UQN408" s="813"/>
      <c r="UQO408" s="813"/>
      <c r="UQP408" s="813"/>
      <c r="UQQ408" s="813"/>
      <c r="UQR408" s="813"/>
      <c r="UQS408" s="813"/>
      <c r="UQT408" s="813"/>
      <c r="UQU408" s="813"/>
      <c r="UQV408" s="813"/>
      <c r="UQW408" s="813"/>
      <c r="UQX408" s="813"/>
      <c r="UQY408" s="813"/>
      <c r="UQZ408" s="813"/>
      <c r="URA408" s="813"/>
      <c r="URB408" s="813"/>
      <c r="URC408" s="813"/>
      <c r="URD408" s="813"/>
      <c r="URE408" s="813"/>
      <c r="URF408" s="813"/>
      <c r="URG408" s="813"/>
      <c r="URH408" s="813"/>
      <c r="URI408" s="813"/>
      <c r="URJ408" s="813"/>
      <c r="URK408" s="813"/>
      <c r="URL408" s="813"/>
      <c r="URM408" s="813"/>
      <c r="URN408" s="813"/>
      <c r="URO408" s="813"/>
      <c r="URP408" s="813"/>
      <c r="URQ408" s="813"/>
      <c r="URR408" s="813"/>
      <c r="URS408" s="813"/>
      <c r="URT408" s="813"/>
      <c r="URU408" s="813"/>
      <c r="URV408" s="813"/>
      <c r="URW408" s="813"/>
      <c r="URX408" s="813"/>
      <c r="URY408" s="813"/>
      <c r="URZ408" s="813"/>
      <c r="USA408" s="813"/>
      <c r="USB408" s="813"/>
      <c r="USC408" s="813"/>
      <c r="USD408" s="813"/>
      <c r="USE408" s="813"/>
      <c r="USF408" s="813"/>
      <c r="USG408" s="813"/>
      <c r="USH408" s="813"/>
      <c r="USI408" s="813"/>
      <c r="USJ408" s="813"/>
      <c r="USK408" s="813"/>
      <c r="USL408" s="813"/>
      <c r="USM408" s="813"/>
      <c r="USN408" s="813"/>
      <c r="USO408" s="813"/>
      <c r="USP408" s="813"/>
      <c r="USQ408" s="813"/>
      <c r="USR408" s="813"/>
      <c r="USS408" s="813"/>
      <c r="UST408" s="813"/>
      <c r="USU408" s="813"/>
      <c r="USV408" s="813"/>
      <c r="USW408" s="813"/>
      <c r="USX408" s="813"/>
      <c r="USY408" s="813"/>
      <c r="USZ408" s="813"/>
      <c r="UTA408" s="813"/>
      <c r="UTB408" s="813"/>
      <c r="UTC408" s="813"/>
      <c r="UTD408" s="813"/>
      <c r="UTE408" s="813"/>
      <c r="UTF408" s="813"/>
      <c r="UTG408" s="813"/>
      <c r="UTH408" s="813"/>
      <c r="UTI408" s="813"/>
      <c r="UTJ408" s="813"/>
      <c r="UTK408" s="813"/>
      <c r="UTL408" s="813"/>
      <c r="UTM408" s="813"/>
      <c r="UTN408" s="813"/>
      <c r="UTO408" s="813"/>
      <c r="UTP408" s="813"/>
      <c r="UTQ408" s="813"/>
      <c r="UTR408" s="813"/>
      <c r="UTS408" s="813"/>
      <c r="UTT408" s="813"/>
      <c r="UTU408" s="813"/>
      <c r="UTV408" s="813"/>
      <c r="UTW408" s="813"/>
      <c r="UTX408" s="813"/>
      <c r="UTY408" s="813"/>
      <c r="UTZ408" s="813"/>
      <c r="UUA408" s="813"/>
      <c r="UUB408" s="813"/>
      <c r="UUC408" s="813"/>
      <c r="UUD408" s="813"/>
      <c r="UUE408" s="813"/>
      <c r="UUF408" s="813"/>
      <c r="UUG408" s="813"/>
      <c r="UUH408" s="813"/>
      <c r="UUI408" s="813"/>
      <c r="UUJ408" s="813"/>
      <c r="UUK408" s="813"/>
      <c r="UUL408" s="813"/>
      <c r="UUM408" s="813"/>
      <c r="UUN408" s="813"/>
      <c r="UUO408" s="813"/>
      <c r="UUP408" s="813"/>
      <c r="UUQ408" s="813"/>
      <c r="UUR408" s="813"/>
      <c r="UUS408" s="813"/>
      <c r="UUT408" s="813"/>
      <c r="UUU408" s="813"/>
      <c r="UUV408" s="813"/>
      <c r="UUW408" s="813"/>
      <c r="UUX408" s="813"/>
      <c r="UUY408" s="813"/>
      <c r="UUZ408" s="813"/>
      <c r="UVA408" s="813"/>
      <c r="UVB408" s="813"/>
      <c r="UVC408" s="813"/>
      <c r="UVD408" s="813"/>
      <c r="UVE408" s="813"/>
      <c r="UVF408" s="813"/>
      <c r="UVG408" s="813"/>
      <c r="UVH408" s="813"/>
      <c r="UVI408" s="813"/>
      <c r="UVJ408" s="813"/>
      <c r="UVK408" s="813"/>
      <c r="UVL408" s="813"/>
      <c r="UVM408" s="813"/>
      <c r="UVN408" s="813"/>
      <c r="UVO408" s="813"/>
      <c r="UVP408" s="813"/>
      <c r="UVQ408" s="813"/>
      <c r="UVR408" s="813"/>
      <c r="UVS408" s="813"/>
      <c r="UVT408" s="813"/>
      <c r="UVU408" s="813"/>
      <c r="UVV408" s="813"/>
      <c r="UVW408" s="813"/>
      <c r="UVX408" s="813"/>
      <c r="UVY408" s="813"/>
      <c r="UVZ408" s="813"/>
      <c r="UWA408" s="813"/>
      <c r="UWB408" s="813"/>
      <c r="UWC408" s="813"/>
      <c r="UWD408" s="813"/>
      <c r="UWE408" s="813"/>
      <c r="UWF408" s="813"/>
      <c r="UWG408" s="813"/>
      <c r="UWH408" s="813"/>
      <c r="UWI408" s="813"/>
      <c r="UWJ408" s="813"/>
      <c r="UWK408" s="813"/>
      <c r="UWL408" s="813"/>
      <c r="UWM408" s="813"/>
      <c r="UWN408" s="813"/>
      <c r="UWO408" s="813"/>
      <c r="UWP408" s="813"/>
      <c r="UWQ408" s="813"/>
      <c r="UWR408" s="813"/>
      <c r="UWS408" s="813"/>
      <c r="UWT408" s="813"/>
      <c r="UWU408" s="813"/>
      <c r="UWV408" s="813"/>
      <c r="UWW408" s="813"/>
      <c r="UWX408" s="813"/>
      <c r="UWY408" s="813"/>
      <c r="UWZ408" s="813"/>
      <c r="UXA408" s="813"/>
      <c r="UXB408" s="813"/>
      <c r="UXC408" s="813"/>
      <c r="UXD408" s="813"/>
      <c r="UXE408" s="813"/>
      <c r="UXF408" s="813"/>
      <c r="UXG408" s="813"/>
      <c r="UXH408" s="813"/>
      <c r="UXI408" s="813"/>
      <c r="UXJ408" s="813"/>
      <c r="UXK408" s="813"/>
      <c r="UXL408" s="813"/>
      <c r="UXM408" s="813"/>
      <c r="UXN408" s="813"/>
      <c r="UXO408" s="813"/>
      <c r="UXP408" s="813"/>
      <c r="UXQ408" s="813"/>
      <c r="UXR408" s="813"/>
      <c r="UXS408" s="813"/>
      <c r="UXT408" s="813"/>
      <c r="UXU408" s="813"/>
      <c r="UXV408" s="813"/>
      <c r="UXW408" s="813"/>
      <c r="UXX408" s="813"/>
      <c r="UXY408" s="813"/>
      <c r="UXZ408" s="813"/>
      <c r="UYA408" s="813"/>
      <c r="UYB408" s="813"/>
      <c r="UYC408" s="813"/>
      <c r="UYD408" s="813"/>
      <c r="UYE408" s="813"/>
      <c r="UYF408" s="813"/>
      <c r="UYG408" s="813"/>
      <c r="UYH408" s="813"/>
      <c r="UYI408" s="813"/>
      <c r="UYJ408" s="813"/>
      <c r="UYK408" s="813"/>
      <c r="UYL408" s="813"/>
      <c r="UYM408" s="813"/>
      <c r="UYN408" s="813"/>
      <c r="UYO408" s="813"/>
      <c r="UYP408" s="813"/>
      <c r="UYQ408" s="813"/>
      <c r="UYR408" s="813"/>
      <c r="UYS408" s="813"/>
      <c r="UYT408" s="813"/>
      <c r="UYU408" s="813"/>
      <c r="UYV408" s="813"/>
      <c r="UYW408" s="813"/>
      <c r="UYX408" s="813"/>
      <c r="UYY408" s="813"/>
      <c r="UYZ408" s="813"/>
      <c r="UZA408" s="813"/>
      <c r="UZB408" s="813"/>
      <c r="UZC408" s="813"/>
      <c r="UZD408" s="813"/>
      <c r="UZE408" s="813"/>
      <c r="UZF408" s="813"/>
      <c r="UZG408" s="813"/>
      <c r="UZH408" s="813"/>
      <c r="UZI408" s="813"/>
      <c r="UZJ408" s="813"/>
      <c r="UZK408" s="813"/>
      <c r="UZL408" s="813"/>
      <c r="UZM408" s="813"/>
      <c r="UZN408" s="813"/>
      <c r="UZO408" s="813"/>
      <c r="UZP408" s="813"/>
      <c r="UZQ408" s="813"/>
      <c r="UZR408" s="813"/>
      <c r="UZS408" s="813"/>
      <c r="UZT408" s="813"/>
      <c r="UZU408" s="813"/>
      <c r="UZV408" s="813"/>
      <c r="UZW408" s="813"/>
      <c r="UZX408" s="813"/>
      <c r="UZY408" s="813"/>
      <c r="UZZ408" s="813"/>
      <c r="VAA408" s="813"/>
      <c r="VAB408" s="813"/>
      <c r="VAC408" s="813"/>
      <c r="VAD408" s="813"/>
      <c r="VAE408" s="813"/>
      <c r="VAF408" s="813"/>
      <c r="VAG408" s="813"/>
      <c r="VAH408" s="813"/>
      <c r="VAI408" s="813"/>
      <c r="VAJ408" s="813"/>
      <c r="VAK408" s="813"/>
      <c r="VAL408" s="813"/>
      <c r="VAM408" s="813"/>
      <c r="VAN408" s="813"/>
      <c r="VAO408" s="813"/>
      <c r="VAP408" s="813"/>
      <c r="VAQ408" s="813"/>
      <c r="VAR408" s="813"/>
      <c r="VAS408" s="813"/>
      <c r="VAT408" s="813"/>
      <c r="VAU408" s="813"/>
      <c r="VAV408" s="813"/>
      <c r="VAW408" s="813"/>
      <c r="VAX408" s="813"/>
      <c r="VAY408" s="813"/>
      <c r="VAZ408" s="813"/>
      <c r="VBA408" s="813"/>
      <c r="VBB408" s="813"/>
      <c r="VBC408" s="813"/>
      <c r="VBD408" s="813"/>
      <c r="VBE408" s="813"/>
      <c r="VBF408" s="813"/>
      <c r="VBG408" s="813"/>
      <c r="VBH408" s="813"/>
      <c r="VBI408" s="813"/>
      <c r="VBJ408" s="813"/>
      <c r="VBK408" s="813"/>
      <c r="VBL408" s="813"/>
      <c r="VBM408" s="813"/>
      <c r="VBN408" s="813"/>
      <c r="VBO408" s="813"/>
      <c r="VBP408" s="813"/>
      <c r="VBQ408" s="813"/>
      <c r="VBR408" s="813"/>
      <c r="VBS408" s="813"/>
      <c r="VBT408" s="813"/>
      <c r="VBU408" s="813"/>
      <c r="VBV408" s="813"/>
      <c r="VBW408" s="813"/>
      <c r="VBX408" s="813"/>
      <c r="VBY408" s="813"/>
      <c r="VBZ408" s="813"/>
      <c r="VCA408" s="813"/>
      <c r="VCB408" s="813"/>
      <c r="VCC408" s="813"/>
      <c r="VCD408" s="813"/>
      <c r="VCE408" s="813"/>
      <c r="VCF408" s="813"/>
      <c r="VCG408" s="813"/>
      <c r="VCH408" s="813"/>
      <c r="VCI408" s="813"/>
      <c r="VCJ408" s="813"/>
      <c r="VCK408" s="813"/>
      <c r="VCL408" s="813"/>
      <c r="VCM408" s="813"/>
      <c r="VCN408" s="813"/>
      <c r="VCO408" s="813"/>
      <c r="VCP408" s="813"/>
      <c r="VCQ408" s="813"/>
      <c r="VCR408" s="813"/>
      <c r="VCS408" s="813"/>
      <c r="VCT408" s="813"/>
      <c r="VCU408" s="813"/>
      <c r="VCV408" s="813"/>
      <c r="VCW408" s="813"/>
      <c r="VCX408" s="813"/>
      <c r="VCY408" s="813"/>
      <c r="VCZ408" s="813"/>
      <c r="VDA408" s="813"/>
      <c r="VDB408" s="813"/>
      <c r="VDC408" s="813"/>
      <c r="VDD408" s="813"/>
      <c r="VDE408" s="813"/>
      <c r="VDF408" s="813"/>
      <c r="VDG408" s="813"/>
      <c r="VDH408" s="813"/>
      <c r="VDI408" s="813"/>
      <c r="VDJ408" s="813"/>
      <c r="VDK408" s="813"/>
      <c r="VDL408" s="813"/>
      <c r="VDM408" s="813"/>
      <c r="VDN408" s="813"/>
      <c r="VDO408" s="813"/>
      <c r="VDP408" s="813"/>
      <c r="VDQ408" s="813"/>
      <c r="VDR408" s="813"/>
      <c r="VDS408" s="813"/>
      <c r="VDT408" s="813"/>
      <c r="VDU408" s="813"/>
      <c r="VDV408" s="813"/>
      <c r="VDW408" s="813"/>
      <c r="VDX408" s="813"/>
      <c r="VDY408" s="813"/>
      <c r="VDZ408" s="813"/>
      <c r="VEA408" s="813"/>
      <c r="VEB408" s="813"/>
      <c r="VEC408" s="813"/>
      <c r="VED408" s="813"/>
      <c r="VEE408" s="813"/>
      <c r="VEF408" s="813"/>
      <c r="VEG408" s="813"/>
      <c r="VEH408" s="813"/>
      <c r="VEI408" s="813"/>
      <c r="VEJ408" s="813"/>
      <c r="VEK408" s="813"/>
      <c r="VEL408" s="813"/>
      <c r="VEM408" s="813"/>
      <c r="VEN408" s="813"/>
      <c r="VEO408" s="813"/>
      <c r="VEP408" s="813"/>
      <c r="VEQ408" s="813"/>
      <c r="VER408" s="813"/>
      <c r="VES408" s="813"/>
      <c r="VET408" s="813"/>
      <c r="VEU408" s="813"/>
      <c r="VEV408" s="813"/>
      <c r="VEW408" s="813"/>
      <c r="VEX408" s="813"/>
      <c r="VEY408" s="813"/>
      <c r="VEZ408" s="813"/>
      <c r="VFA408" s="813"/>
      <c r="VFB408" s="813"/>
      <c r="VFC408" s="813"/>
      <c r="VFD408" s="813"/>
      <c r="VFE408" s="813"/>
      <c r="VFF408" s="813"/>
      <c r="VFG408" s="813"/>
      <c r="VFH408" s="813"/>
      <c r="VFI408" s="813"/>
      <c r="VFJ408" s="813"/>
      <c r="VFK408" s="813"/>
      <c r="VFL408" s="813"/>
      <c r="VFM408" s="813"/>
      <c r="VFN408" s="813"/>
      <c r="VFO408" s="813"/>
      <c r="VFP408" s="813"/>
      <c r="VFQ408" s="813"/>
      <c r="VFR408" s="813"/>
      <c r="VFS408" s="813"/>
      <c r="VFT408" s="813"/>
      <c r="VFU408" s="813"/>
      <c r="VFV408" s="813"/>
      <c r="VFW408" s="813"/>
      <c r="VFX408" s="813"/>
      <c r="VFY408" s="813"/>
      <c r="VFZ408" s="813"/>
      <c r="VGA408" s="813"/>
      <c r="VGB408" s="813"/>
      <c r="VGC408" s="813"/>
      <c r="VGD408" s="813"/>
      <c r="VGE408" s="813"/>
      <c r="VGF408" s="813"/>
      <c r="VGG408" s="813"/>
      <c r="VGH408" s="813"/>
      <c r="VGI408" s="813"/>
      <c r="VGJ408" s="813"/>
      <c r="VGK408" s="813"/>
      <c r="VGL408" s="813"/>
      <c r="VGM408" s="813"/>
      <c r="VGN408" s="813"/>
      <c r="VGO408" s="813"/>
      <c r="VGP408" s="813"/>
      <c r="VGQ408" s="813"/>
      <c r="VGR408" s="813"/>
      <c r="VGS408" s="813"/>
      <c r="VGT408" s="813"/>
      <c r="VGU408" s="813"/>
      <c r="VGV408" s="813"/>
      <c r="VGW408" s="813"/>
      <c r="VGX408" s="813"/>
      <c r="VGY408" s="813"/>
      <c r="VGZ408" s="813"/>
      <c r="VHA408" s="813"/>
      <c r="VHB408" s="813"/>
      <c r="VHC408" s="813"/>
      <c r="VHD408" s="813"/>
      <c r="VHE408" s="813"/>
      <c r="VHF408" s="813"/>
      <c r="VHG408" s="813"/>
      <c r="VHH408" s="813"/>
      <c r="VHI408" s="813"/>
      <c r="VHJ408" s="813"/>
      <c r="VHK408" s="813"/>
      <c r="VHL408" s="813"/>
      <c r="VHM408" s="813"/>
      <c r="VHN408" s="813"/>
      <c r="VHO408" s="813"/>
      <c r="VHP408" s="813"/>
      <c r="VHQ408" s="813"/>
      <c r="VHR408" s="813"/>
      <c r="VHS408" s="813"/>
      <c r="VHT408" s="813"/>
      <c r="VHU408" s="813"/>
      <c r="VHV408" s="813"/>
      <c r="VHW408" s="813"/>
      <c r="VHX408" s="813"/>
      <c r="VHY408" s="813"/>
      <c r="VHZ408" s="813"/>
      <c r="VIA408" s="813"/>
      <c r="VIB408" s="813"/>
      <c r="VIC408" s="813"/>
      <c r="VID408" s="813"/>
      <c r="VIE408" s="813"/>
      <c r="VIF408" s="813"/>
      <c r="VIG408" s="813"/>
      <c r="VIH408" s="813"/>
      <c r="VII408" s="813"/>
      <c r="VIJ408" s="813"/>
      <c r="VIK408" s="813"/>
      <c r="VIL408" s="813"/>
      <c r="VIM408" s="813"/>
      <c r="VIN408" s="813"/>
      <c r="VIO408" s="813"/>
      <c r="VIP408" s="813"/>
      <c r="VIQ408" s="813"/>
      <c r="VIR408" s="813"/>
      <c r="VIS408" s="813"/>
      <c r="VIT408" s="813"/>
      <c r="VIU408" s="813"/>
      <c r="VIV408" s="813"/>
      <c r="VIW408" s="813"/>
      <c r="VIX408" s="813"/>
      <c r="VIY408" s="813"/>
      <c r="VIZ408" s="813"/>
      <c r="VJA408" s="813"/>
      <c r="VJB408" s="813"/>
      <c r="VJC408" s="813"/>
      <c r="VJD408" s="813"/>
      <c r="VJE408" s="813"/>
      <c r="VJF408" s="813"/>
      <c r="VJG408" s="813"/>
      <c r="VJH408" s="813"/>
      <c r="VJI408" s="813"/>
      <c r="VJJ408" s="813"/>
      <c r="VJK408" s="813"/>
      <c r="VJL408" s="813"/>
      <c r="VJM408" s="813"/>
      <c r="VJN408" s="813"/>
      <c r="VJO408" s="813"/>
      <c r="VJP408" s="813"/>
      <c r="VJQ408" s="813"/>
      <c r="VJR408" s="813"/>
      <c r="VJS408" s="813"/>
      <c r="VJT408" s="813"/>
      <c r="VJU408" s="813"/>
      <c r="VJV408" s="813"/>
      <c r="VJW408" s="813"/>
      <c r="VJX408" s="813"/>
      <c r="VJY408" s="813"/>
      <c r="VJZ408" s="813"/>
      <c r="VKA408" s="813"/>
      <c r="VKB408" s="813"/>
      <c r="VKC408" s="813"/>
      <c r="VKD408" s="813"/>
      <c r="VKE408" s="813"/>
      <c r="VKF408" s="813"/>
      <c r="VKG408" s="813"/>
      <c r="VKH408" s="813"/>
      <c r="VKI408" s="813"/>
      <c r="VKJ408" s="813"/>
      <c r="VKK408" s="813"/>
      <c r="VKL408" s="813"/>
      <c r="VKM408" s="813"/>
      <c r="VKN408" s="813"/>
      <c r="VKO408" s="813"/>
      <c r="VKP408" s="813"/>
      <c r="VKQ408" s="813"/>
      <c r="VKR408" s="813"/>
      <c r="VKS408" s="813"/>
      <c r="VKT408" s="813"/>
      <c r="VKU408" s="813"/>
      <c r="VKV408" s="813"/>
      <c r="VKW408" s="813"/>
      <c r="VKX408" s="813"/>
      <c r="VKY408" s="813"/>
      <c r="VKZ408" s="813"/>
      <c r="VLA408" s="813"/>
      <c r="VLB408" s="813"/>
      <c r="VLC408" s="813"/>
      <c r="VLD408" s="813"/>
      <c r="VLE408" s="813"/>
      <c r="VLF408" s="813"/>
      <c r="VLG408" s="813"/>
      <c r="VLH408" s="813"/>
      <c r="VLI408" s="813"/>
      <c r="VLJ408" s="813"/>
      <c r="VLK408" s="813"/>
      <c r="VLL408" s="813"/>
      <c r="VLM408" s="813"/>
      <c r="VLN408" s="813"/>
      <c r="VLO408" s="813"/>
      <c r="VLP408" s="813"/>
      <c r="VLQ408" s="813"/>
      <c r="VLR408" s="813"/>
      <c r="VLS408" s="813"/>
      <c r="VLT408" s="813"/>
      <c r="VLU408" s="813"/>
      <c r="VLV408" s="813"/>
      <c r="VLW408" s="813"/>
      <c r="VLX408" s="813"/>
      <c r="VLY408" s="813"/>
      <c r="VLZ408" s="813"/>
      <c r="VMA408" s="813"/>
      <c r="VMB408" s="813"/>
      <c r="VMC408" s="813"/>
      <c r="VMD408" s="813"/>
      <c r="VME408" s="813"/>
      <c r="VMF408" s="813"/>
      <c r="VMG408" s="813"/>
      <c r="VMH408" s="813"/>
      <c r="VMI408" s="813"/>
      <c r="VMJ408" s="813"/>
      <c r="VMK408" s="813"/>
      <c r="VML408" s="813"/>
      <c r="VMM408" s="813"/>
      <c r="VMN408" s="813"/>
      <c r="VMO408" s="813"/>
      <c r="VMP408" s="813"/>
      <c r="VMQ408" s="813"/>
      <c r="VMR408" s="813"/>
      <c r="VMS408" s="813"/>
      <c r="VMT408" s="813"/>
      <c r="VMU408" s="813"/>
      <c r="VMV408" s="813"/>
      <c r="VMW408" s="813"/>
      <c r="VMX408" s="813"/>
      <c r="VMY408" s="813"/>
      <c r="VMZ408" s="813"/>
      <c r="VNA408" s="813"/>
      <c r="VNB408" s="813"/>
      <c r="VNC408" s="813"/>
      <c r="VND408" s="813"/>
      <c r="VNE408" s="813"/>
      <c r="VNF408" s="813"/>
      <c r="VNG408" s="813"/>
      <c r="VNH408" s="813"/>
      <c r="VNI408" s="813"/>
      <c r="VNJ408" s="813"/>
      <c r="VNK408" s="813"/>
      <c r="VNL408" s="813"/>
      <c r="VNM408" s="813"/>
      <c r="VNN408" s="813"/>
      <c r="VNO408" s="813"/>
      <c r="VNP408" s="813"/>
      <c r="VNQ408" s="813"/>
      <c r="VNR408" s="813"/>
      <c r="VNS408" s="813"/>
      <c r="VNT408" s="813"/>
      <c r="VNU408" s="813"/>
      <c r="VNV408" s="813"/>
      <c r="VNW408" s="813"/>
      <c r="VNX408" s="813"/>
      <c r="VNY408" s="813"/>
      <c r="VNZ408" s="813"/>
      <c r="VOA408" s="813"/>
      <c r="VOB408" s="813"/>
      <c r="VOC408" s="813"/>
      <c r="VOD408" s="813"/>
      <c r="VOE408" s="813"/>
      <c r="VOF408" s="813"/>
      <c r="VOG408" s="813"/>
      <c r="VOH408" s="813"/>
      <c r="VOI408" s="813"/>
      <c r="VOJ408" s="813"/>
      <c r="VOK408" s="813"/>
      <c r="VOL408" s="813"/>
      <c r="VOM408" s="813"/>
      <c r="VON408" s="813"/>
      <c r="VOO408" s="813"/>
      <c r="VOP408" s="813"/>
      <c r="VOQ408" s="813"/>
      <c r="VOR408" s="813"/>
      <c r="VOS408" s="813"/>
      <c r="VOT408" s="813"/>
      <c r="VOU408" s="813"/>
      <c r="VOV408" s="813"/>
      <c r="VOW408" s="813"/>
      <c r="VOX408" s="813"/>
      <c r="VOY408" s="813"/>
      <c r="VOZ408" s="813"/>
      <c r="VPA408" s="813"/>
      <c r="VPB408" s="813"/>
      <c r="VPC408" s="813"/>
      <c r="VPD408" s="813"/>
      <c r="VPE408" s="813"/>
      <c r="VPF408" s="813"/>
      <c r="VPG408" s="813"/>
      <c r="VPH408" s="813"/>
      <c r="VPI408" s="813"/>
      <c r="VPJ408" s="813"/>
      <c r="VPK408" s="813"/>
      <c r="VPL408" s="813"/>
      <c r="VPM408" s="813"/>
      <c r="VPN408" s="813"/>
      <c r="VPO408" s="813"/>
      <c r="VPP408" s="813"/>
      <c r="VPQ408" s="813"/>
      <c r="VPR408" s="813"/>
      <c r="VPS408" s="813"/>
      <c r="VPT408" s="813"/>
      <c r="VPU408" s="813"/>
      <c r="VPV408" s="813"/>
      <c r="VPW408" s="813"/>
      <c r="VPX408" s="813"/>
      <c r="VPY408" s="813"/>
      <c r="VPZ408" s="813"/>
      <c r="VQA408" s="813"/>
      <c r="VQB408" s="813"/>
      <c r="VQC408" s="813"/>
      <c r="VQD408" s="813"/>
      <c r="VQE408" s="813"/>
      <c r="VQF408" s="813"/>
      <c r="VQG408" s="813"/>
      <c r="VQH408" s="813"/>
      <c r="VQI408" s="813"/>
      <c r="VQJ408" s="813"/>
      <c r="VQK408" s="813"/>
      <c r="VQL408" s="813"/>
      <c r="VQM408" s="813"/>
      <c r="VQN408" s="813"/>
      <c r="VQO408" s="813"/>
      <c r="VQP408" s="813"/>
      <c r="VQQ408" s="813"/>
      <c r="VQR408" s="813"/>
      <c r="VQS408" s="813"/>
      <c r="VQT408" s="813"/>
      <c r="VQU408" s="813"/>
      <c r="VQV408" s="813"/>
      <c r="VQW408" s="813"/>
      <c r="VQX408" s="813"/>
      <c r="VQY408" s="813"/>
      <c r="VQZ408" s="813"/>
      <c r="VRA408" s="813"/>
      <c r="VRB408" s="813"/>
      <c r="VRC408" s="813"/>
      <c r="VRD408" s="813"/>
      <c r="VRE408" s="813"/>
      <c r="VRF408" s="813"/>
      <c r="VRG408" s="813"/>
      <c r="VRH408" s="813"/>
      <c r="VRI408" s="813"/>
      <c r="VRJ408" s="813"/>
      <c r="VRK408" s="813"/>
      <c r="VRL408" s="813"/>
      <c r="VRM408" s="813"/>
      <c r="VRN408" s="813"/>
      <c r="VRO408" s="813"/>
      <c r="VRP408" s="813"/>
      <c r="VRQ408" s="813"/>
      <c r="VRR408" s="813"/>
      <c r="VRS408" s="813"/>
      <c r="VRT408" s="813"/>
      <c r="VRU408" s="813"/>
      <c r="VRV408" s="813"/>
      <c r="VRW408" s="813"/>
      <c r="VRX408" s="813"/>
      <c r="VRY408" s="813"/>
      <c r="VRZ408" s="813"/>
      <c r="VSA408" s="813"/>
      <c r="VSB408" s="813"/>
      <c r="VSC408" s="813"/>
      <c r="VSD408" s="813"/>
      <c r="VSE408" s="813"/>
      <c r="VSF408" s="813"/>
      <c r="VSG408" s="813"/>
      <c r="VSH408" s="813"/>
      <c r="VSI408" s="813"/>
      <c r="VSJ408" s="813"/>
      <c r="VSK408" s="813"/>
      <c r="VSL408" s="813"/>
      <c r="VSM408" s="813"/>
      <c r="VSN408" s="813"/>
      <c r="VSO408" s="813"/>
      <c r="VSP408" s="813"/>
      <c r="VSQ408" s="813"/>
      <c r="VSR408" s="813"/>
      <c r="VSS408" s="813"/>
      <c r="VST408" s="813"/>
      <c r="VSU408" s="813"/>
      <c r="VSV408" s="813"/>
      <c r="VSW408" s="813"/>
      <c r="VSX408" s="813"/>
      <c r="VSY408" s="813"/>
      <c r="VSZ408" s="813"/>
      <c r="VTA408" s="813"/>
      <c r="VTB408" s="813"/>
      <c r="VTC408" s="813"/>
      <c r="VTD408" s="813"/>
      <c r="VTE408" s="813"/>
      <c r="VTF408" s="813"/>
      <c r="VTG408" s="813"/>
      <c r="VTH408" s="813"/>
      <c r="VTI408" s="813"/>
      <c r="VTJ408" s="813"/>
      <c r="VTK408" s="813"/>
      <c r="VTL408" s="813"/>
      <c r="VTM408" s="813"/>
      <c r="VTN408" s="813"/>
      <c r="VTO408" s="813"/>
      <c r="VTP408" s="813"/>
      <c r="VTQ408" s="813"/>
      <c r="VTR408" s="813"/>
      <c r="VTS408" s="813"/>
      <c r="VTT408" s="813"/>
      <c r="VTU408" s="813"/>
      <c r="VTV408" s="813"/>
      <c r="VTW408" s="813"/>
      <c r="VTX408" s="813"/>
      <c r="VTY408" s="813"/>
      <c r="VTZ408" s="813"/>
      <c r="VUA408" s="813"/>
      <c r="VUB408" s="813"/>
      <c r="VUC408" s="813"/>
      <c r="VUD408" s="813"/>
      <c r="VUE408" s="813"/>
      <c r="VUF408" s="813"/>
      <c r="VUG408" s="813"/>
      <c r="VUH408" s="813"/>
      <c r="VUI408" s="813"/>
      <c r="VUJ408" s="813"/>
      <c r="VUK408" s="813"/>
      <c r="VUL408" s="813"/>
      <c r="VUM408" s="813"/>
      <c r="VUN408" s="813"/>
      <c r="VUO408" s="813"/>
      <c r="VUP408" s="813"/>
      <c r="VUQ408" s="813"/>
      <c r="VUR408" s="813"/>
      <c r="VUS408" s="813"/>
      <c r="VUT408" s="813"/>
      <c r="VUU408" s="813"/>
      <c r="VUV408" s="813"/>
      <c r="VUW408" s="813"/>
      <c r="VUX408" s="813"/>
      <c r="VUY408" s="813"/>
      <c r="VUZ408" s="813"/>
      <c r="VVA408" s="813"/>
      <c r="VVB408" s="813"/>
      <c r="VVC408" s="813"/>
      <c r="VVD408" s="813"/>
      <c r="VVE408" s="813"/>
      <c r="VVF408" s="813"/>
      <c r="VVG408" s="813"/>
      <c r="VVH408" s="813"/>
      <c r="VVI408" s="813"/>
      <c r="VVJ408" s="813"/>
      <c r="VVK408" s="813"/>
      <c r="VVL408" s="813"/>
      <c r="VVM408" s="813"/>
      <c r="VVN408" s="813"/>
      <c r="VVO408" s="813"/>
      <c r="VVP408" s="813"/>
      <c r="VVQ408" s="813"/>
      <c r="VVR408" s="813"/>
      <c r="VVS408" s="813"/>
      <c r="VVT408" s="813"/>
      <c r="VVU408" s="813"/>
      <c r="VVV408" s="813"/>
      <c r="VVW408" s="813"/>
      <c r="VVX408" s="813"/>
      <c r="VVY408" s="813"/>
      <c r="VVZ408" s="813"/>
      <c r="VWA408" s="813"/>
      <c r="VWB408" s="813"/>
      <c r="VWC408" s="813"/>
      <c r="VWD408" s="813"/>
      <c r="VWE408" s="813"/>
      <c r="VWF408" s="813"/>
      <c r="VWG408" s="813"/>
      <c r="VWH408" s="813"/>
      <c r="VWI408" s="813"/>
      <c r="VWJ408" s="813"/>
      <c r="VWK408" s="813"/>
      <c r="VWL408" s="813"/>
      <c r="VWM408" s="813"/>
      <c r="VWN408" s="813"/>
      <c r="VWO408" s="813"/>
      <c r="VWP408" s="813"/>
      <c r="VWQ408" s="813"/>
      <c r="VWR408" s="813"/>
      <c r="VWS408" s="813"/>
      <c r="VWT408" s="813"/>
      <c r="VWU408" s="813"/>
      <c r="VWV408" s="813"/>
      <c r="VWW408" s="813"/>
      <c r="VWX408" s="813"/>
      <c r="VWY408" s="813"/>
      <c r="VWZ408" s="813"/>
      <c r="VXA408" s="813"/>
      <c r="VXB408" s="813"/>
      <c r="VXC408" s="813"/>
      <c r="VXD408" s="813"/>
      <c r="VXE408" s="813"/>
      <c r="VXF408" s="813"/>
      <c r="VXG408" s="813"/>
      <c r="VXH408" s="813"/>
      <c r="VXI408" s="813"/>
      <c r="VXJ408" s="813"/>
      <c r="VXK408" s="813"/>
      <c r="VXL408" s="813"/>
      <c r="VXM408" s="813"/>
      <c r="VXN408" s="813"/>
      <c r="VXO408" s="813"/>
      <c r="VXP408" s="813"/>
      <c r="VXQ408" s="813"/>
      <c r="VXR408" s="813"/>
      <c r="VXS408" s="813"/>
      <c r="VXT408" s="813"/>
      <c r="VXU408" s="813"/>
      <c r="VXV408" s="813"/>
      <c r="VXW408" s="813"/>
      <c r="VXX408" s="813"/>
      <c r="VXY408" s="813"/>
      <c r="VXZ408" s="813"/>
      <c r="VYA408" s="813"/>
      <c r="VYB408" s="813"/>
      <c r="VYC408" s="813"/>
      <c r="VYD408" s="813"/>
      <c r="VYE408" s="813"/>
      <c r="VYF408" s="813"/>
      <c r="VYG408" s="813"/>
      <c r="VYH408" s="813"/>
      <c r="VYI408" s="813"/>
      <c r="VYJ408" s="813"/>
      <c r="VYK408" s="813"/>
      <c r="VYL408" s="813"/>
      <c r="VYM408" s="813"/>
      <c r="VYN408" s="813"/>
      <c r="VYO408" s="813"/>
      <c r="VYP408" s="813"/>
      <c r="VYQ408" s="813"/>
      <c r="VYR408" s="813"/>
      <c r="VYS408" s="813"/>
      <c r="VYT408" s="813"/>
      <c r="VYU408" s="813"/>
      <c r="VYV408" s="813"/>
      <c r="VYW408" s="813"/>
      <c r="VYX408" s="813"/>
      <c r="VYY408" s="813"/>
      <c r="VYZ408" s="813"/>
      <c r="VZA408" s="813"/>
      <c r="VZB408" s="813"/>
      <c r="VZC408" s="813"/>
      <c r="VZD408" s="813"/>
      <c r="VZE408" s="813"/>
      <c r="VZF408" s="813"/>
      <c r="VZG408" s="813"/>
      <c r="VZH408" s="813"/>
      <c r="VZI408" s="813"/>
      <c r="VZJ408" s="813"/>
      <c r="VZK408" s="813"/>
      <c r="VZL408" s="813"/>
      <c r="VZM408" s="813"/>
      <c r="VZN408" s="813"/>
      <c r="VZO408" s="813"/>
      <c r="VZP408" s="813"/>
      <c r="VZQ408" s="813"/>
      <c r="VZR408" s="813"/>
      <c r="VZS408" s="813"/>
      <c r="VZT408" s="813"/>
      <c r="VZU408" s="813"/>
      <c r="VZV408" s="813"/>
      <c r="VZW408" s="813"/>
      <c r="VZX408" s="813"/>
      <c r="VZY408" s="813"/>
      <c r="VZZ408" s="813"/>
      <c r="WAA408" s="813"/>
      <c r="WAB408" s="813"/>
      <c r="WAC408" s="813"/>
      <c r="WAD408" s="813"/>
      <c r="WAE408" s="813"/>
      <c r="WAF408" s="813"/>
      <c r="WAG408" s="813"/>
      <c r="WAH408" s="813"/>
      <c r="WAI408" s="813"/>
      <c r="WAJ408" s="813"/>
      <c r="WAK408" s="813"/>
      <c r="WAL408" s="813"/>
      <c r="WAM408" s="813"/>
      <c r="WAN408" s="813"/>
      <c r="WAO408" s="813"/>
      <c r="WAP408" s="813"/>
      <c r="WAQ408" s="813"/>
      <c r="WAR408" s="813"/>
      <c r="WAS408" s="813"/>
      <c r="WAT408" s="813"/>
      <c r="WAU408" s="813"/>
      <c r="WAV408" s="813"/>
      <c r="WAW408" s="813"/>
      <c r="WAX408" s="813"/>
      <c r="WAY408" s="813"/>
      <c r="WAZ408" s="813"/>
      <c r="WBA408" s="813"/>
      <c r="WBB408" s="813"/>
      <c r="WBC408" s="813"/>
      <c r="WBD408" s="813"/>
      <c r="WBE408" s="813"/>
      <c r="WBF408" s="813"/>
      <c r="WBG408" s="813"/>
      <c r="WBH408" s="813"/>
      <c r="WBI408" s="813"/>
      <c r="WBJ408" s="813"/>
      <c r="WBK408" s="813"/>
      <c r="WBL408" s="813"/>
      <c r="WBM408" s="813"/>
      <c r="WBN408" s="813"/>
      <c r="WBO408" s="813"/>
      <c r="WBP408" s="813"/>
      <c r="WBQ408" s="813"/>
      <c r="WBR408" s="813"/>
      <c r="WBS408" s="813"/>
      <c r="WBT408" s="813"/>
      <c r="WBU408" s="813"/>
      <c r="WBV408" s="813"/>
      <c r="WBW408" s="813"/>
      <c r="WBX408" s="813"/>
      <c r="WBY408" s="813"/>
      <c r="WBZ408" s="813"/>
      <c r="WCA408" s="813"/>
      <c r="WCB408" s="813"/>
      <c r="WCC408" s="813"/>
      <c r="WCD408" s="813"/>
      <c r="WCE408" s="813"/>
      <c r="WCF408" s="813"/>
      <c r="WCG408" s="813"/>
      <c r="WCH408" s="813"/>
      <c r="WCI408" s="813"/>
      <c r="WCJ408" s="813"/>
      <c r="WCK408" s="813"/>
      <c r="WCL408" s="813"/>
      <c r="WCM408" s="813"/>
      <c r="WCN408" s="813"/>
      <c r="WCO408" s="813"/>
      <c r="WCP408" s="813"/>
      <c r="WCQ408" s="813"/>
      <c r="WCR408" s="813"/>
      <c r="WCS408" s="813"/>
      <c r="WCT408" s="813"/>
      <c r="WCU408" s="813"/>
      <c r="WCV408" s="813"/>
      <c r="WCW408" s="813"/>
      <c r="WCX408" s="813"/>
      <c r="WCY408" s="813"/>
      <c r="WCZ408" s="813"/>
      <c r="WDA408" s="813"/>
      <c r="WDB408" s="813"/>
      <c r="WDC408" s="813"/>
      <c r="WDD408" s="813"/>
      <c r="WDE408" s="813"/>
      <c r="WDF408" s="813"/>
      <c r="WDG408" s="813"/>
      <c r="WDH408" s="813"/>
      <c r="WDI408" s="813"/>
      <c r="WDJ408" s="813"/>
      <c r="WDK408" s="813"/>
      <c r="WDL408" s="813"/>
      <c r="WDM408" s="813"/>
      <c r="WDN408" s="813"/>
      <c r="WDO408" s="813"/>
      <c r="WDP408" s="813"/>
      <c r="WDQ408" s="813"/>
      <c r="WDR408" s="813"/>
      <c r="WDS408" s="813"/>
      <c r="WDT408" s="813"/>
      <c r="WDU408" s="813"/>
      <c r="WDV408" s="813"/>
      <c r="WDW408" s="813"/>
      <c r="WDX408" s="813"/>
      <c r="WDY408" s="813"/>
      <c r="WDZ408" s="813"/>
      <c r="WEA408" s="813"/>
      <c r="WEB408" s="813"/>
      <c r="WEC408" s="813"/>
      <c r="WED408" s="813"/>
      <c r="WEE408" s="813"/>
      <c r="WEF408" s="813"/>
      <c r="WEG408" s="813"/>
      <c r="WEH408" s="813"/>
      <c r="WEI408" s="813"/>
      <c r="WEJ408" s="813"/>
      <c r="WEK408" s="813"/>
      <c r="WEL408" s="813"/>
      <c r="WEM408" s="813"/>
      <c r="WEN408" s="813"/>
      <c r="WEO408" s="813"/>
      <c r="WEP408" s="813"/>
      <c r="WEQ408" s="813"/>
      <c r="WER408" s="813"/>
      <c r="WES408" s="813"/>
      <c r="WET408" s="813"/>
      <c r="WEU408" s="813"/>
      <c r="WEV408" s="813"/>
      <c r="WEW408" s="813"/>
      <c r="WEX408" s="813"/>
      <c r="WEY408" s="813"/>
      <c r="WEZ408" s="813"/>
      <c r="WFA408" s="813"/>
      <c r="WFB408" s="813"/>
      <c r="WFC408" s="813"/>
      <c r="WFD408" s="813"/>
      <c r="WFE408" s="813"/>
      <c r="WFF408" s="813"/>
      <c r="WFG408" s="813"/>
      <c r="WFH408" s="813"/>
      <c r="WFI408" s="813"/>
      <c r="WFJ408" s="813"/>
      <c r="WFK408" s="813"/>
      <c r="WFL408" s="813"/>
      <c r="WFM408" s="813"/>
      <c r="WFN408" s="813"/>
      <c r="WFO408" s="813"/>
      <c r="WFP408" s="813"/>
      <c r="WFQ408" s="813"/>
      <c r="WFR408" s="813"/>
      <c r="WFS408" s="813"/>
      <c r="WFT408" s="813"/>
      <c r="WFU408" s="813"/>
      <c r="WFV408" s="813"/>
      <c r="WFW408" s="813"/>
      <c r="WFX408" s="813"/>
      <c r="WFY408" s="813"/>
      <c r="WFZ408" s="813"/>
      <c r="WGA408" s="813"/>
      <c r="WGB408" s="813"/>
      <c r="WGC408" s="813"/>
      <c r="WGD408" s="813"/>
      <c r="WGE408" s="813"/>
      <c r="WGF408" s="813"/>
      <c r="WGG408" s="813"/>
      <c r="WGH408" s="813"/>
      <c r="WGI408" s="813"/>
      <c r="WGJ408" s="813"/>
      <c r="WGK408" s="813"/>
      <c r="WGL408" s="813"/>
      <c r="WGM408" s="813"/>
      <c r="WGN408" s="813"/>
      <c r="WGO408" s="813"/>
      <c r="WGP408" s="813"/>
      <c r="WGQ408" s="813"/>
      <c r="WGR408" s="813"/>
      <c r="WGS408" s="813"/>
      <c r="WGT408" s="813"/>
      <c r="WGU408" s="813"/>
      <c r="WGV408" s="813"/>
      <c r="WGW408" s="813"/>
      <c r="WGX408" s="813"/>
      <c r="WGY408" s="813"/>
      <c r="WGZ408" s="813"/>
      <c r="WHA408" s="813"/>
      <c r="WHB408" s="813"/>
      <c r="WHC408" s="813"/>
      <c r="WHD408" s="813"/>
      <c r="WHE408" s="813"/>
      <c r="WHF408" s="813"/>
      <c r="WHG408" s="813"/>
      <c r="WHH408" s="813"/>
      <c r="WHI408" s="813"/>
      <c r="WHJ408" s="813"/>
      <c r="WHK408" s="813"/>
      <c r="WHL408" s="813"/>
      <c r="WHM408" s="813"/>
      <c r="WHN408" s="813"/>
      <c r="WHO408" s="813"/>
      <c r="WHP408" s="813"/>
      <c r="WHQ408" s="813"/>
      <c r="WHR408" s="813"/>
      <c r="WHS408" s="813"/>
      <c r="WHT408" s="813"/>
      <c r="WHU408" s="813"/>
      <c r="WHV408" s="813"/>
      <c r="WHW408" s="813"/>
      <c r="WHX408" s="813"/>
      <c r="WHY408" s="813"/>
      <c r="WHZ408" s="813"/>
      <c r="WIA408" s="813"/>
      <c r="WIB408" s="813"/>
      <c r="WIC408" s="813"/>
      <c r="WID408" s="813"/>
      <c r="WIE408" s="813"/>
      <c r="WIF408" s="813"/>
      <c r="WIG408" s="813"/>
      <c r="WIH408" s="813"/>
      <c r="WII408" s="813"/>
      <c r="WIJ408" s="813"/>
      <c r="WIK408" s="813"/>
      <c r="WIL408" s="813"/>
      <c r="WIM408" s="813"/>
      <c r="WIN408" s="813"/>
      <c r="WIO408" s="813"/>
      <c r="WIP408" s="813"/>
      <c r="WIQ408" s="813"/>
      <c r="WIR408" s="813"/>
      <c r="WIS408" s="813"/>
      <c r="WIT408" s="813"/>
      <c r="WIU408" s="813"/>
      <c r="WIV408" s="813"/>
      <c r="WIW408" s="813"/>
      <c r="WIX408" s="813"/>
      <c r="WIY408" s="813"/>
      <c r="WIZ408" s="813"/>
      <c r="WJA408" s="813"/>
      <c r="WJB408" s="813"/>
      <c r="WJC408" s="813"/>
      <c r="WJD408" s="813"/>
      <c r="WJE408" s="813"/>
      <c r="WJF408" s="813"/>
      <c r="WJG408" s="813"/>
      <c r="WJH408" s="813"/>
      <c r="WJI408" s="813"/>
      <c r="WJJ408" s="813"/>
      <c r="WJK408" s="813"/>
      <c r="WJL408" s="813"/>
      <c r="WJM408" s="813"/>
      <c r="WJN408" s="813"/>
      <c r="WJO408" s="813"/>
      <c r="WJP408" s="813"/>
      <c r="WJQ408" s="813"/>
      <c r="WJR408" s="813"/>
      <c r="WJS408" s="813"/>
      <c r="WJT408" s="813"/>
      <c r="WJU408" s="813"/>
      <c r="WJV408" s="813"/>
      <c r="WJW408" s="813"/>
      <c r="WJX408" s="813"/>
      <c r="WJY408" s="813"/>
      <c r="WJZ408" s="813"/>
      <c r="WKA408" s="813"/>
      <c r="WKB408" s="813"/>
      <c r="WKC408" s="813"/>
      <c r="WKD408" s="813"/>
      <c r="WKE408" s="813"/>
      <c r="WKF408" s="813"/>
      <c r="WKG408" s="813"/>
      <c r="WKH408" s="813"/>
      <c r="WKI408" s="813"/>
      <c r="WKJ408" s="813"/>
      <c r="WKK408" s="813"/>
      <c r="WKL408" s="813"/>
      <c r="WKM408" s="813"/>
      <c r="WKN408" s="813"/>
      <c r="WKO408" s="813"/>
      <c r="WKP408" s="813"/>
      <c r="WKQ408" s="813"/>
      <c r="WKR408" s="813"/>
      <c r="WKS408" s="813"/>
      <c r="WKT408" s="813"/>
      <c r="WKU408" s="813"/>
      <c r="WKV408" s="813"/>
      <c r="WKW408" s="813"/>
      <c r="WKX408" s="813"/>
      <c r="WKY408" s="813"/>
      <c r="WKZ408" s="813"/>
      <c r="WLA408" s="813"/>
      <c r="WLB408" s="813"/>
      <c r="WLC408" s="813"/>
      <c r="WLD408" s="813"/>
      <c r="WLE408" s="813"/>
      <c r="WLF408" s="813"/>
      <c r="WLG408" s="813"/>
      <c r="WLH408" s="813"/>
      <c r="WLI408" s="813"/>
      <c r="WLJ408" s="813"/>
      <c r="WLK408" s="813"/>
      <c r="WLL408" s="813"/>
      <c r="WLM408" s="813"/>
      <c r="WLN408" s="813"/>
      <c r="WLO408" s="813"/>
      <c r="WLP408" s="813"/>
      <c r="WLQ408" s="813"/>
      <c r="WLR408" s="813"/>
      <c r="WLS408" s="813"/>
      <c r="WLT408" s="813"/>
      <c r="WLU408" s="813"/>
      <c r="WLV408" s="813"/>
      <c r="WLW408" s="813"/>
      <c r="WLX408" s="813"/>
      <c r="WLY408" s="813"/>
      <c r="WLZ408" s="813"/>
      <c r="WMA408" s="813"/>
      <c r="WMB408" s="813"/>
      <c r="WMC408" s="813"/>
      <c r="WMD408" s="813"/>
      <c r="WME408" s="813"/>
      <c r="WMF408" s="813"/>
      <c r="WMG408" s="813"/>
      <c r="WMH408" s="813"/>
      <c r="WMI408" s="813"/>
      <c r="WMJ408" s="813"/>
      <c r="WMK408" s="813"/>
      <c r="WML408" s="813"/>
      <c r="WMM408" s="813"/>
      <c r="WMN408" s="813"/>
      <c r="WMO408" s="813"/>
      <c r="WMP408" s="813"/>
      <c r="WMQ408" s="813"/>
      <c r="WMR408" s="813"/>
      <c r="WMS408" s="813"/>
      <c r="WMT408" s="813"/>
      <c r="WMU408" s="813"/>
      <c r="WMV408" s="813"/>
      <c r="WMW408" s="813"/>
      <c r="WMX408" s="813"/>
      <c r="WMY408" s="813"/>
      <c r="WMZ408" s="813"/>
      <c r="WNA408" s="813"/>
      <c r="WNB408" s="813"/>
      <c r="WNC408" s="813"/>
      <c r="WND408" s="813"/>
      <c r="WNE408" s="813"/>
      <c r="WNF408" s="813"/>
      <c r="WNG408" s="813"/>
      <c r="WNH408" s="813"/>
      <c r="WNI408" s="813"/>
      <c r="WNJ408" s="813"/>
      <c r="WNK408" s="813"/>
      <c r="WNL408" s="813"/>
      <c r="WNM408" s="813"/>
      <c r="WNN408" s="813"/>
      <c r="WNO408" s="813"/>
      <c r="WNP408" s="813"/>
      <c r="WNQ408" s="813"/>
      <c r="WNR408" s="813"/>
      <c r="WNS408" s="813"/>
      <c r="WNT408" s="813"/>
      <c r="WNU408" s="813"/>
      <c r="WNV408" s="813"/>
      <c r="WNW408" s="813"/>
      <c r="WNX408" s="813"/>
      <c r="WNY408" s="813"/>
      <c r="WNZ408" s="813"/>
      <c r="WOA408" s="813"/>
      <c r="WOB408" s="813"/>
      <c r="WOC408" s="813"/>
      <c r="WOD408" s="813"/>
      <c r="WOE408" s="813"/>
      <c r="WOF408" s="813"/>
      <c r="WOG408" s="813"/>
      <c r="WOH408" s="813"/>
      <c r="WOI408" s="813"/>
      <c r="WOJ408" s="813"/>
      <c r="WOK408" s="813"/>
      <c r="WOL408" s="813"/>
      <c r="WOM408" s="813"/>
      <c r="WON408" s="813"/>
      <c r="WOO408" s="813"/>
      <c r="WOP408" s="813"/>
      <c r="WOQ408" s="813"/>
      <c r="WOR408" s="813"/>
      <c r="WOS408" s="813"/>
      <c r="WOT408" s="813"/>
      <c r="WOU408" s="813"/>
      <c r="WOV408" s="813"/>
      <c r="WOW408" s="813"/>
      <c r="WOX408" s="813"/>
      <c r="WOY408" s="813"/>
      <c r="WOZ408" s="813"/>
      <c r="WPA408" s="813"/>
      <c r="WPB408" s="813"/>
      <c r="WPC408" s="813"/>
      <c r="WPD408" s="813"/>
      <c r="WPE408" s="813"/>
      <c r="WPF408" s="813"/>
      <c r="WPG408" s="813"/>
      <c r="WPH408" s="813"/>
      <c r="WPI408" s="813"/>
      <c r="WPJ408" s="813"/>
      <c r="WPK408" s="813"/>
      <c r="WPL408" s="813"/>
      <c r="WPM408" s="813"/>
      <c r="WPN408" s="813"/>
      <c r="WPO408" s="813"/>
      <c r="WPP408" s="813"/>
      <c r="WPQ408" s="813"/>
      <c r="WPR408" s="813"/>
      <c r="WPS408" s="813"/>
      <c r="WPT408" s="813"/>
      <c r="WPU408" s="813"/>
      <c r="WPV408" s="813"/>
      <c r="WPW408" s="813"/>
      <c r="WPX408" s="813"/>
      <c r="WPY408" s="813"/>
      <c r="WPZ408" s="813"/>
      <c r="WQA408" s="813"/>
      <c r="WQB408" s="813"/>
      <c r="WQC408" s="813"/>
      <c r="WQD408" s="813"/>
      <c r="WQE408" s="813"/>
      <c r="WQF408" s="813"/>
      <c r="WQG408" s="813"/>
      <c r="WQH408" s="813"/>
      <c r="WQI408" s="813"/>
      <c r="WQJ408" s="813"/>
      <c r="WQK408" s="813"/>
      <c r="WQL408" s="813"/>
      <c r="WQM408" s="813"/>
      <c r="WQN408" s="813"/>
      <c r="WQO408" s="813"/>
      <c r="WQP408" s="813"/>
      <c r="WQQ408" s="813"/>
      <c r="WQR408" s="813"/>
      <c r="WQS408" s="813"/>
      <c r="WQT408" s="813"/>
      <c r="WQU408" s="813"/>
      <c r="WQV408" s="813"/>
      <c r="WQW408" s="813"/>
      <c r="WQX408" s="813"/>
      <c r="WQY408" s="813"/>
      <c r="WQZ408" s="813"/>
      <c r="WRA408" s="813"/>
      <c r="WRB408" s="813"/>
      <c r="WRC408" s="813"/>
      <c r="WRD408" s="813"/>
      <c r="WRE408" s="813"/>
      <c r="WRF408" s="813"/>
      <c r="WRG408" s="813"/>
      <c r="WRH408" s="813"/>
      <c r="WRI408" s="813"/>
      <c r="WRJ408" s="813"/>
      <c r="WRK408" s="813"/>
      <c r="WRL408" s="813"/>
      <c r="WRM408" s="813"/>
      <c r="WRN408" s="813"/>
      <c r="WRO408" s="813"/>
      <c r="WRP408" s="813"/>
      <c r="WRQ408" s="813"/>
      <c r="WRR408" s="813"/>
      <c r="WRS408" s="813"/>
      <c r="WRT408" s="813"/>
      <c r="WRU408" s="813"/>
      <c r="WRV408" s="813"/>
      <c r="WRW408" s="813"/>
      <c r="WRX408" s="813"/>
      <c r="WRY408" s="813"/>
      <c r="WRZ408" s="813"/>
      <c r="WSA408" s="813"/>
      <c r="WSB408" s="813"/>
      <c r="WSC408" s="813"/>
      <c r="WSD408" s="813"/>
      <c r="WSE408" s="813"/>
      <c r="WSF408" s="813"/>
      <c r="WSG408" s="813"/>
      <c r="WSH408" s="813"/>
      <c r="WSI408" s="813"/>
      <c r="WSJ408" s="813"/>
      <c r="WSK408" s="813"/>
      <c r="WSL408" s="813"/>
      <c r="WSM408" s="813"/>
      <c r="WSN408" s="813"/>
      <c r="WSO408" s="813"/>
      <c r="WSP408" s="813"/>
      <c r="WSQ408" s="813"/>
      <c r="WSR408" s="813"/>
      <c r="WSS408" s="813"/>
      <c r="WST408" s="813"/>
      <c r="WSU408" s="813"/>
      <c r="WSV408" s="813"/>
      <c r="WSW408" s="813"/>
      <c r="WSX408" s="813"/>
      <c r="WSY408" s="813"/>
      <c r="WSZ408" s="813"/>
      <c r="WTA408" s="813"/>
      <c r="WTB408" s="813"/>
      <c r="WTC408" s="813"/>
      <c r="WTD408" s="813"/>
      <c r="WTE408" s="813"/>
      <c r="WTF408" s="813"/>
      <c r="WTG408" s="813"/>
      <c r="WTH408" s="813"/>
      <c r="WTI408" s="813"/>
      <c r="WTJ408" s="813"/>
      <c r="WTK408" s="813"/>
      <c r="WTL408" s="813"/>
      <c r="WTM408" s="813"/>
      <c r="WTN408" s="813"/>
      <c r="WTO408" s="813"/>
      <c r="WTP408" s="813"/>
      <c r="WTQ408" s="813"/>
      <c r="WTR408" s="813"/>
      <c r="WTS408" s="813"/>
      <c r="WTT408" s="813"/>
      <c r="WTU408" s="813"/>
      <c r="WTV408" s="813"/>
      <c r="WTW408" s="813"/>
      <c r="WTX408" s="813"/>
      <c r="WTY408" s="813"/>
      <c r="WTZ408" s="813"/>
      <c r="WUA408" s="813"/>
      <c r="WUB408" s="813"/>
      <c r="WUC408" s="813"/>
      <c r="WUD408" s="813"/>
      <c r="WUE408" s="813"/>
      <c r="WUF408" s="813"/>
      <c r="WUG408" s="813"/>
      <c r="WUH408" s="813"/>
      <c r="WUI408" s="813"/>
      <c r="WUJ408" s="813"/>
      <c r="WUK408" s="813"/>
      <c r="WUL408" s="813"/>
      <c r="WUM408" s="813"/>
      <c r="WUN408" s="813"/>
      <c r="WUO408" s="813"/>
      <c r="WUP408" s="813"/>
      <c r="WUQ408" s="813"/>
      <c r="WUR408" s="813"/>
      <c r="WUS408" s="813"/>
      <c r="WUT408" s="813"/>
      <c r="WUU408" s="813"/>
      <c r="WUV408" s="813"/>
      <c r="WUW408" s="813"/>
      <c r="WUX408" s="813"/>
      <c r="WUY408" s="813"/>
      <c r="WUZ408" s="813"/>
      <c r="WVA408" s="813"/>
      <c r="WVB408" s="813"/>
      <c r="WVC408" s="813"/>
      <c r="WVD408" s="813"/>
      <c r="WVE408" s="813"/>
      <c r="WVF408" s="813"/>
      <c r="WVG408" s="813"/>
      <c r="WVH408" s="813"/>
      <c r="WVI408" s="813"/>
      <c r="WVJ408" s="813"/>
      <c r="WVK408" s="813"/>
      <c r="WVL408" s="813"/>
      <c r="WVM408" s="813"/>
      <c r="WVN408" s="813"/>
      <c r="WVO408" s="813"/>
      <c r="WVP408" s="813"/>
      <c r="WVQ408" s="813"/>
      <c r="WVR408" s="813"/>
      <c r="WVS408" s="813"/>
      <c r="WVT408" s="813"/>
      <c r="WVU408" s="813"/>
      <c r="WVV408" s="813"/>
      <c r="WVW408" s="813"/>
      <c r="WVX408" s="813"/>
      <c r="WVY408" s="813"/>
      <c r="WVZ408" s="813"/>
      <c r="WWA408" s="813"/>
      <c r="WWB408" s="813"/>
      <c r="WWC408" s="813"/>
      <c r="WWD408" s="813"/>
      <c r="WWE408" s="813"/>
      <c r="WWF408" s="813"/>
      <c r="WWG408" s="813"/>
      <c r="WWH408" s="813"/>
      <c r="WWI408" s="813"/>
      <c r="WWJ408" s="813"/>
      <c r="WWK408" s="813"/>
      <c r="WWL408" s="813"/>
      <c r="WWM408" s="813"/>
      <c r="WWN408" s="813"/>
      <c r="WWO408" s="813"/>
      <c r="WWP408" s="813"/>
      <c r="WWQ408" s="813"/>
      <c r="WWR408" s="813"/>
      <c r="WWS408" s="813"/>
      <c r="WWT408" s="813"/>
      <c r="WWU408" s="813"/>
      <c r="WWV408" s="813"/>
      <c r="WWW408" s="813"/>
      <c r="WWX408" s="813"/>
      <c r="WWY408" s="813"/>
      <c r="WWZ408" s="813"/>
      <c r="WXA408" s="813"/>
      <c r="WXB408" s="813"/>
      <c r="WXC408" s="813"/>
      <c r="WXD408" s="813"/>
      <c r="WXE408" s="813"/>
      <c r="WXF408" s="813"/>
      <c r="WXG408" s="813"/>
      <c r="WXH408" s="813"/>
      <c r="WXI408" s="813"/>
      <c r="WXJ408" s="813"/>
      <c r="WXK408" s="813"/>
      <c r="WXL408" s="813"/>
      <c r="WXM408" s="813"/>
      <c r="WXN408" s="813"/>
      <c r="WXO408" s="813"/>
      <c r="WXP408" s="813"/>
      <c r="WXQ408" s="813"/>
      <c r="WXR408" s="813"/>
      <c r="WXS408" s="813"/>
      <c r="WXT408" s="813"/>
      <c r="WXU408" s="813"/>
      <c r="WXV408" s="813"/>
      <c r="WXW408" s="813"/>
      <c r="WXX408" s="813"/>
      <c r="WXY408" s="813"/>
      <c r="WXZ408" s="813"/>
      <c r="WYA408" s="813"/>
      <c r="WYB408" s="813"/>
      <c r="WYC408" s="813"/>
      <c r="WYD408" s="813"/>
      <c r="WYE408" s="813"/>
      <c r="WYF408" s="813"/>
      <c r="WYG408" s="813"/>
      <c r="WYH408" s="813"/>
      <c r="WYI408" s="813"/>
      <c r="WYJ408" s="813"/>
      <c r="WYK408" s="813"/>
      <c r="WYL408" s="813"/>
      <c r="WYM408" s="813"/>
      <c r="WYN408" s="813"/>
      <c r="WYO408" s="813"/>
      <c r="WYP408" s="813"/>
      <c r="WYQ408" s="813"/>
      <c r="WYR408" s="813"/>
      <c r="WYS408" s="813"/>
      <c r="WYT408" s="813"/>
      <c r="WYU408" s="813"/>
      <c r="WYV408" s="813"/>
      <c r="WYW408" s="813"/>
      <c r="WYX408" s="813"/>
      <c r="WYY408" s="813"/>
      <c r="WYZ408" s="813"/>
      <c r="WZA408" s="813"/>
      <c r="WZB408" s="813"/>
      <c r="WZC408" s="813"/>
      <c r="WZD408" s="813"/>
      <c r="WZE408" s="813"/>
      <c r="WZF408" s="813"/>
      <c r="WZG408" s="813"/>
      <c r="WZH408" s="813"/>
      <c r="WZI408" s="813"/>
      <c r="WZJ408" s="813"/>
      <c r="WZK408" s="813"/>
      <c r="WZL408" s="813"/>
      <c r="WZM408" s="813"/>
      <c r="WZN408" s="813"/>
      <c r="WZO408" s="813"/>
      <c r="WZP408" s="813"/>
      <c r="WZQ408" s="813"/>
      <c r="WZR408" s="813"/>
      <c r="WZS408" s="813"/>
      <c r="WZT408" s="813"/>
      <c r="WZU408" s="813"/>
      <c r="WZV408" s="813"/>
      <c r="WZW408" s="813"/>
      <c r="WZX408" s="813"/>
      <c r="WZY408" s="813"/>
      <c r="WZZ408" s="813"/>
      <c r="XAA408" s="813"/>
      <c r="XAB408" s="813"/>
      <c r="XAC408" s="813"/>
      <c r="XAD408" s="813"/>
      <c r="XAE408" s="813"/>
      <c r="XAF408" s="813"/>
      <c r="XAG408" s="813"/>
      <c r="XAH408" s="813"/>
      <c r="XAI408" s="813"/>
      <c r="XAJ408" s="813"/>
      <c r="XAK408" s="813"/>
      <c r="XAL408" s="813"/>
      <c r="XAM408" s="813"/>
      <c r="XAN408" s="813"/>
      <c r="XAO408" s="813"/>
      <c r="XAP408" s="813"/>
      <c r="XAQ408" s="813"/>
      <c r="XAR408" s="813"/>
      <c r="XAS408" s="813"/>
      <c r="XAT408" s="813"/>
      <c r="XAU408" s="813"/>
      <c r="XAV408" s="813"/>
      <c r="XAW408" s="813"/>
      <c r="XAX408" s="813"/>
      <c r="XAY408" s="813"/>
      <c r="XAZ408" s="813"/>
      <c r="XBA408" s="813"/>
      <c r="XBB408" s="813"/>
      <c r="XBC408" s="813"/>
      <c r="XBD408" s="813"/>
      <c r="XBE408" s="813"/>
      <c r="XBF408" s="813"/>
      <c r="XBG408" s="813"/>
      <c r="XBH408" s="813"/>
      <c r="XBI408" s="813"/>
      <c r="XBJ408" s="813"/>
      <c r="XBK408" s="813"/>
      <c r="XBL408" s="813"/>
      <c r="XBM408" s="813"/>
      <c r="XBN408" s="813"/>
      <c r="XBO408" s="813"/>
      <c r="XBP408" s="813"/>
      <c r="XBQ408" s="813"/>
      <c r="XBR408" s="813"/>
      <c r="XBS408" s="813"/>
      <c r="XBT408" s="813"/>
      <c r="XBU408" s="813"/>
      <c r="XBV408" s="813"/>
      <c r="XBW408" s="813"/>
      <c r="XBX408" s="813"/>
      <c r="XBY408" s="813"/>
      <c r="XBZ408" s="813"/>
      <c r="XCA408" s="813"/>
      <c r="XCB408" s="813"/>
      <c r="XCC408" s="813"/>
      <c r="XCD408" s="813"/>
      <c r="XCE408" s="813"/>
      <c r="XCF408" s="813"/>
      <c r="XCG408" s="813"/>
      <c r="XCH408" s="813"/>
      <c r="XCI408" s="813"/>
      <c r="XCJ408" s="813"/>
    </row>
  </sheetData>
  <protectedRanges>
    <protectedRange sqref="E71 D31:E33 D29:E29 D24:E25 D42:E45 E27:E28 D16:E22" name="Rango1_3_2_1_1"/>
    <protectedRange sqref="F100:F103 F106" name="Rango1_1_1_1_1_1_3"/>
    <protectedRange sqref="F103" name="Rango1_1_1_1_1_1_1_2"/>
    <protectedRange sqref="F105" name="Rango1_1_1_1_1_3_2"/>
    <protectedRange sqref="F111" name="Rango1_1_1_1_1_1_2_2"/>
    <protectedRange sqref="F104" name="Rango1_1_1_1_1_1_3_1"/>
    <protectedRange sqref="F104" name="Rango1_1_1_1_1_1_1_2_1"/>
    <protectedRange sqref="F107:F110" name="Rango1_1_1_1_1_1_2_2_1"/>
    <protectedRange sqref="E47:E48 E51:E55 E66" name="Rango1_2_1_1_2"/>
  </protectedRanges>
  <mergeCells count="61">
    <mergeCell ref="B107:H107"/>
    <mergeCell ref="B111:H111"/>
    <mergeCell ref="B101:H101"/>
    <mergeCell ref="B100:H100"/>
    <mergeCell ref="B102:H102"/>
    <mergeCell ref="B103:H103"/>
    <mergeCell ref="B104:H104"/>
    <mergeCell ref="B105:H105"/>
    <mergeCell ref="B106:H106"/>
    <mergeCell ref="B110:H110"/>
    <mergeCell ref="B82:C82"/>
    <mergeCell ref="B90:C90"/>
    <mergeCell ref="B34:G34"/>
    <mergeCell ref="B35:G35"/>
    <mergeCell ref="B36:G36"/>
    <mergeCell ref="B77:G77"/>
    <mergeCell ref="B78:G78"/>
    <mergeCell ref="D62:D64"/>
    <mergeCell ref="E62:E63"/>
    <mergeCell ref="B62:B63"/>
    <mergeCell ref="C62:C64"/>
    <mergeCell ref="B65:H65"/>
    <mergeCell ref="B70:H70"/>
    <mergeCell ref="F66:G69"/>
    <mergeCell ref="G37:G38"/>
    <mergeCell ref="H37:H38"/>
    <mergeCell ref="B2:E2"/>
    <mergeCell ref="B14:H14"/>
    <mergeCell ref="F11:F12"/>
    <mergeCell ref="G11:G12"/>
    <mergeCell ref="H11:H12"/>
    <mergeCell ref="B5:H5"/>
    <mergeCell ref="B6:H6"/>
    <mergeCell ref="B8:H10"/>
    <mergeCell ref="B79:G79"/>
    <mergeCell ref="B80:G80"/>
    <mergeCell ref="B40:H40"/>
    <mergeCell ref="B41:H41"/>
    <mergeCell ref="B46:H46"/>
    <mergeCell ref="B50:H50"/>
    <mergeCell ref="H62:H63"/>
    <mergeCell ref="F62:G64"/>
    <mergeCell ref="B59:H59"/>
    <mergeCell ref="B56:B57"/>
    <mergeCell ref="C56:C58"/>
    <mergeCell ref="D56:D58"/>
    <mergeCell ref="E56:E57"/>
    <mergeCell ref="F56:F57"/>
    <mergeCell ref="G56:G57"/>
    <mergeCell ref="H56:H57"/>
    <mergeCell ref="F71:G76"/>
    <mergeCell ref="B7:H7"/>
    <mergeCell ref="E11:E12"/>
    <mergeCell ref="B11:B12"/>
    <mergeCell ref="C11:C13"/>
    <mergeCell ref="D11:D12"/>
    <mergeCell ref="B37:B38"/>
    <mergeCell ref="C37:C39"/>
    <mergeCell ref="D37:D39"/>
    <mergeCell ref="F37:F38"/>
    <mergeCell ref="E37:E38"/>
  </mergeCells>
  <conditionalFormatting sqref="B34:B36 H34:H36 B70:H70 B67:E69 B65:H65 B62:F62 B63:E64 H62:H64 B71:B74 B11:H14 B47:D48 D51:D53 B54:D55 B66 D66 B29:H29 B37:H41 F47:H48 B49:H50 F51:H55 B56:H61 H66:H69 H71:H76 B31:H33 B27:B28 G27:H28 B43:H46 B42 D42:H42 B24:H25 B51:B53 E27:E28 D71:E74 B16:H22">
    <cfRule type="containsBlanks" dxfId="33" priority="25">
      <formula>LEN(TRIM(B11))=0</formula>
    </cfRule>
  </conditionalFormatting>
  <conditionalFormatting sqref="F66">
    <cfRule type="containsBlanks" dxfId="32" priority="21">
      <formula>LEN(TRIM(F66))=0</formula>
    </cfRule>
  </conditionalFormatting>
  <conditionalFormatting sqref="F71">
    <cfRule type="containsBlanks" dxfId="31" priority="20">
      <formula>LEN(TRIM(F71))=0</formula>
    </cfRule>
  </conditionalFormatting>
  <conditionalFormatting sqref="B8">
    <cfRule type="containsBlanks" dxfId="30" priority="18">
      <formula>LEN(TRIM(B8))=0</formula>
    </cfRule>
  </conditionalFormatting>
  <conditionalFormatting sqref="B77:B79 H77:H80">
    <cfRule type="containsBlanks" dxfId="29" priority="16">
      <formula>LEN(TRIM(B77))=0</formula>
    </cfRule>
  </conditionalFormatting>
  <conditionalFormatting sqref="B80">
    <cfRule type="containsBlanks" dxfId="28" priority="15">
      <formula>LEN(TRIM(B80))=0</formula>
    </cfRule>
  </conditionalFormatting>
  <conditionalFormatting sqref="D75:E75 B75">
    <cfRule type="containsBlanks" dxfId="27" priority="14">
      <formula>LEN(TRIM(B75))=0</formula>
    </cfRule>
  </conditionalFormatting>
  <conditionalFormatting sqref="B76 D76:E76">
    <cfRule type="containsBlanks" dxfId="26" priority="12">
      <formula>LEN(TRIM(B76))=0</formula>
    </cfRule>
  </conditionalFormatting>
  <conditionalFormatting sqref="E47">
    <cfRule type="containsBlanks" dxfId="25" priority="10">
      <formula>LEN(TRIM(E47))=0</formula>
    </cfRule>
  </conditionalFormatting>
  <conditionalFormatting sqref="E48">
    <cfRule type="containsBlanks" dxfId="24" priority="9">
      <formula>LEN(TRIM(E48))=0</formula>
    </cfRule>
  </conditionalFormatting>
  <conditionalFormatting sqref="C66">
    <cfRule type="containsBlanks" dxfId="23" priority="1">
      <formula>LEN(TRIM(C66))=0</formula>
    </cfRule>
  </conditionalFormatting>
  <conditionalFormatting sqref="E51:E52">
    <cfRule type="containsBlanks" dxfId="22" priority="8">
      <formula>LEN(TRIM(E51))=0</formula>
    </cfRule>
  </conditionalFormatting>
  <conditionalFormatting sqref="E66">
    <cfRule type="containsBlanks" dxfId="21" priority="2">
      <formula>LEN(TRIM(E66))=0</formula>
    </cfRule>
  </conditionalFormatting>
  <conditionalFormatting sqref="C51:C53">
    <cfRule type="containsBlanks" dxfId="20" priority="6">
      <formula>LEN(TRIM(C51))=0</formula>
    </cfRule>
  </conditionalFormatting>
  <conditionalFormatting sqref="E53">
    <cfRule type="containsBlanks" dxfId="19" priority="5">
      <formula>LEN(TRIM(E53))=0</formula>
    </cfRule>
  </conditionalFormatting>
  <conditionalFormatting sqref="E54">
    <cfRule type="containsBlanks" dxfId="18" priority="4">
      <formula>LEN(TRIM(E54))=0</formula>
    </cfRule>
  </conditionalFormatting>
  <conditionalFormatting sqref="E55">
    <cfRule type="containsBlanks" dxfId="17" priority="3">
      <formula>LEN(TRIM(E55))=0</formula>
    </cfRule>
  </conditionalFormatting>
  <printOptions horizontalCentered="1" verticalCentered="1"/>
  <pageMargins left="0.70866141732283472" right="0.70866141732283472" top="0.74803149606299213" bottom="0.74803149606299213" header="0.31496062992125984" footer="0.31496062992125984"/>
  <pageSetup scale="67" fitToHeight="0" orientation="portrait" r:id="rId1"/>
  <rowBreaks count="2" manualBreakCount="2">
    <brk id="55" max="8" man="1"/>
    <brk id="104"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XCI408"/>
  <sheetViews>
    <sheetView showGridLines="0" zoomScale="110" zoomScaleNormal="110" zoomScaleSheetLayoutView="110" workbookViewId="0">
      <selection activeCell="C71" sqref="C71:C76"/>
    </sheetView>
  </sheetViews>
  <sheetFormatPr baseColWidth="10" defaultColWidth="12.28515625" defaultRowHeight="16.5" x14ac:dyDescent="0.3"/>
  <cols>
    <col min="1" max="1" width="2" style="813" customWidth="1"/>
    <col min="2" max="2" width="9.5703125" style="822" customWidth="1"/>
    <col min="3" max="3" width="40.28515625" style="820" customWidth="1"/>
    <col min="4" max="4" width="15.5703125" style="820" customWidth="1"/>
    <col min="5" max="5" width="16.140625" style="821" customWidth="1"/>
    <col min="6" max="6" width="13.7109375" style="812" customWidth="1"/>
    <col min="7" max="7" width="12.7109375" style="812" customWidth="1"/>
    <col min="8" max="8" width="23.7109375" style="812" customWidth="1"/>
    <col min="9" max="9" width="2" style="815" customWidth="1"/>
    <col min="10" max="183" width="11.28515625" style="812" customWidth="1"/>
    <col min="184" max="223" width="12.28515625" style="813"/>
    <col min="224" max="224" width="1.7109375" style="813" customWidth="1"/>
    <col min="225" max="225" width="9.5703125" style="813" customWidth="1"/>
    <col min="226" max="226" width="47.42578125" style="813" customWidth="1"/>
    <col min="227" max="227" width="23.7109375" style="813" bestFit="1" customWidth="1"/>
    <col min="228" max="228" width="15.42578125" style="813" customWidth="1"/>
    <col min="229" max="229" width="22.28515625" style="813" customWidth="1"/>
    <col min="230" max="230" width="20.5703125" style="813" customWidth="1"/>
    <col min="231" max="231" width="23.28515625" style="813" customWidth="1"/>
    <col min="232" max="237" width="4.7109375" style="813" customWidth="1"/>
    <col min="238" max="239" width="3.7109375" style="813" customWidth="1"/>
    <col min="240" max="247" width="4.5703125" style="813" customWidth="1"/>
    <col min="248" max="439" width="11.28515625" style="813" customWidth="1"/>
    <col min="440" max="479" width="12.28515625" style="813"/>
    <col min="480" max="480" width="1.7109375" style="813" customWidth="1"/>
    <col min="481" max="481" width="9.5703125" style="813" customWidth="1"/>
    <col min="482" max="482" width="47.42578125" style="813" customWidth="1"/>
    <col min="483" max="483" width="23.7109375" style="813" bestFit="1" customWidth="1"/>
    <col min="484" max="484" width="15.42578125" style="813" customWidth="1"/>
    <col min="485" max="485" width="22.28515625" style="813" customWidth="1"/>
    <col min="486" max="486" width="20.5703125" style="813" customWidth="1"/>
    <col min="487" max="487" width="23.28515625" style="813" customWidth="1"/>
    <col min="488" max="493" width="4.7109375" style="813" customWidth="1"/>
    <col min="494" max="495" width="3.7109375" style="813" customWidth="1"/>
    <col min="496" max="503" width="4.5703125" style="813" customWidth="1"/>
    <col min="504" max="695" width="11.28515625" style="813" customWidth="1"/>
    <col min="696" max="735" width="12.28515625" style="813"/>
    <col min="736" max="736" width="1.7109375" style="813" customWidth="1"/>
    <col min="737" max="737" width="9.5703125" style="813" customWidth="1"/>
    <col min="738" max="738" width="47.42578125" style="813" customWidth="1"/>
    <col min="739" max="739" width="23.7109375" style="813" bestFit="1" customWidth="1"/>
    <col min="740" max="740" width="15.42578125" style="813" customWidth="1"/>
    <col min="741" max="741" width="22.28515625" style="813" customWidth="1"/>
    <col min="742" max="742" width="20.5703125" style="813" customWidth="1"/>
    <col min="743" max="743" width="23.28515625" style="813" customWidth="1"/>
    <col min="744" max="749" width="4.7109375" style="813" customWidth="1"/>
    <col min="750" max="751" width="3.7109375" style="813" customWidth="1"/>
    <col min="752" max="759" width="4.5703125" style="813" customWidth="1"/>
    <col min="760" max="951" width="11.28515625" style="813" customWidth="1"/>
    <col min="952" max="991" width="12.28515625" style="813"/>
    <col min="992" max="992" width="1.7109375" style="813" customWidth="1"/>
    <col min="993" max="993" width="9.5703125" style="813" customWidth="1"/>
    <col min="994" max="994" width="47.42578125" style="813" customWidth="1"/>
    <col min="995" max="995" width="23.7109375" style="813" bestFit="1" customWidth="1"/>
    <col min="996" max="996" width="15.42578125" style="813" customWidth="1"/>
    <col min="997" max="997" width="22.28515625" style="813" customWidth="1"/>
    <col min="998" max="998" width="20.5703125" style="813" customWidth="1"/>
    <col min="999" max="999" width="23.28515625" style="813" customWidth="1"/>
    <col min="1000" max="1005" width="4.7109375" style="813" customWidth="1"/>
    <col min="1006" max="1007" width="3.7109375" style="813" customWidth="1"/>
    <col min="1008" max="1015" width="4.5703125" style="813" customWidth="1"/>
    <col min="1016" max="1207" width="11.28515625" style="813" customWidth="1"/>
    <col min="1208" max="1247" width="12.28515625" style="813"/>
    <col min="1248" max="1248" width="1.7109375" style="813" customWidth="1"/>
    <col min="1249" max="1249" width="9.5703125" style="813" customWidth="1"/>
    <col min="1250" max="1250" width="47.42578125" style="813" customWidth="1"/>
    <col min="1251" max="1251" width="23.7109375" style="813" bestFit="1" customWidth="1"/>
    <col min="1252" max="1252" width="15.42578125" style="813" customWidth="1"/>
    <col min="1253" max="1253" width="22.28515625" style="813" customWidth="1"/>
    <col min="1254" max="1254" width="20.5703125" style="813" customWidth="1"/>
    <col min="1255" max="1255" width="23.28515625" style="813" customWidth="1"/>
    <col min="1256" max="1261" width="4.7109375" style="813" customWidth="1"/>
    <col min="1262" max="1263" width="3.7109375" style="813" customWidth="1"/>
    <col min="1264" max="1271" width="4.5703125" style="813" customWidth="1"/>
    <col min="1272" max="1463" width="11.28515625" style="813" customWidth="1"/>
    <col min="1464" max="1503" width="12.28515625" style="813"/>
    <col min="1504" max="1504" width="1.7109375" style="813" customWidth="1"/>
    <col min="1505" max="1505" width="9.5703125" style="813" customWidth="1"/>
    <col min="1506" max="1506" width="47.42578125" style="813" customWidth="1"/>
    <col min="1507" max="1507" width="23.7109375" style="813" bestFit="1" customWidth="1"/>
    <col min="1508" max="1508" width="15.42578125" style="813" customWidth="1"/>
    <col min="1509" max="1509" width="22.28515625" style="813" customWidth="1"/>
    <col min="1510" max="1510" width="20.5703125" style="813" customWidth="1"/>
    <col min="1511" max="1511" width="23.28515625" style="813" customWidth="1"/>
    <col min="1512" max="1517" width="4.7109375" style="813" customWidth="1"/>
    <col min="1518" max="1519" width="3.7109375" style="813" customWidth="1"/>
    <col min="1520" max="1527" width="4.5703125" style="813" customWidth="1"/>
    <col min="1528" max="1719" width="11.28515625" style="813" customWidth="1"/>
    <col min="1720" max="1759" width="12.28515625" style="813"/>
    <col min="1760" max="1760" width="1.7109375" style="813" customWidth="1"/>
    <col min="1761" max="1761" width="9.5703125" style="813" customWidth="1"/>
    <col min="1762" max="1762" width="47.42578125" style="813" customWidth="1"/>
    <col min="1763" max="1763" width="23.7109375" style="813" bestFit="1" customWidth="1"/>
    <col min="1764" max="1764" width="15.42578125" style="813" customWidth="1"/>
    <col min="1765" max="1765" width="22.28515625" style="813" customWidth="1"/>
    <col min="1766" max="1766" width="20.5703125" style="813" customWidth="1"/>
    <col min="1767" max="1767" width="23.28515625" style="813" customWidth="1"/>
    <col min="1768" max="1773" width="4.7109375" style="813" customWidth="1"/>
    <col min="1774" max="1775" width="3.7109375" style="813" customWidth="1"/>
    <col min="1776" max="1783" width="4.5703125" style="813" customWidth="1"/>
    <col min="1784" max="1975" width="11.28515625" style="813" customWidth="1"/>
    <col min="1976" max="2015" width="12.28515625" style="813"/>
    <col min="2016" max="2016" width="1.7109375" style="813" customWidth="1"/>
    <col min="2017" max="2017" width="9.5703125" style="813" customWidth="1"/>
    <col min="2018" max="2018" width="47.42578125" style="813" customWidth="1"/>
    <col min="2019" max="2019" width="23.7109375" style="813" bestFit="1" customWidth="1"/>
    <col min="2020" max="2020" width="15.42578125" style="813" customWidth="1"/>
    <col min="2021" max="2021" width="22.28515625" style="813" customWidth="1"/>
    <col min="2022" max="2022" width="20.5703125" style="813" customWidth="1"/>
    <col min="2023" max="2023" width="23.28515625" style="813" customWidth="1"/>
    <col min="2024" max="2029" width="4.7109375" style="813" customWidth="1"/>
    <col min="2030" max="2031" width="3.7109375" style="813" customWidth="1"/>
    <col min="2032" max="2039" width="4.5703125" style="813" customWidth="1"/>
    <col min="2040" max="2231" width="11.28515625" style="813" customWidth="1"/>
    <col min="2232" max="2271" width="12.28515625" style="813"/>
    <col min="2272" max="2272" width="1.7109375" style="813" customWidth="1"/>
    <col min="2273" max="2273" width="9.5703125" style="813" customWidth="1"/>
    <col min="2274" max="2274" width="47.42578125" style="813" customWidth="1"/>
    <col min="2275" max="2275" width="23.7109375" style="813" bestFit="1" customWidth="1"/>
    <col min="2276" max="2276" width="15.42578125" style="813" customWidth="1"/>
    <col min="2277" max="2277" width="22.28515625" style="813" customWidth="1"/>
    <col min="2278" max="2278" width="20.5703125" style="813" customWidth="1"/>
    <col min="2279" max="2279" width="23.28515625" style="813" customWidth="1"/>
    <col min="2280" max="2285" width="4.7109375" style="813" customWidth="1"/>
    <col min="2286" max="2287" width="3.7109375" style="813" customWidth="1"/>
    <col min="2288" max="2295" width="4.5703125" style="813" customWidth="1"/>
    <col min="2296" max="2487" width="11.28515625" style="813" customWidth="1"/>
    <col min="2488" max="2527" width="12.28515625" style="813"/>
    <col min="2528" max="2528" width="1.7109375" style="813" customWidth="1"/>
    <col min="2529" max="2529" width="9.5703125" style="813" customWidth="1"/>
    <col min="2530" max="2530" width="47.42578125" style="813" customWidth="1"/>
    <col min="2531" max="2531" width="23.7109375" style="813" bestFit="1" customWidth="1"/>
    <col min="2532" max="2532" width="15.42578125" style="813" customWidth="1"/>
    <col min="2533" max="2533" width="22.28515625" style="813" customWidth="1"/>
    <col min="2534" max="2534" width="20.5703125" style="813" customWidth="1"/>
    <col min="2535" max="2535" width="23.28515625" style="813" customWidth="1"/>
    <col min="2536" max="2541" width="4.7109375" style="813" customWidth="1"/>
    <col min="2542" max="2543" width="3.7109375" style="813" customWidth="1"/>
    <col min="2544" max="2551" width="4.5703125" style="813" customWidth="1"/>
    <col min="2552" max="2743" width="11.28515625" style="813" customWidth="1"/>
    <col min="2744" max="2783" width="12.28515625" style="813"/>
    <col min="2784" max="2784" width="1.7109375" style="813" customWidth="1"/>
    <col min="2785" max="2785" width="9.5703125" style="813" customWidth="1"/>
    <col min="2786" max="2786" width="47.42578125" style="813" customWidth="1"/>
    <col min="2787" max="2787" width="23.7109375" style="813" bestFit="1" customWidth="1"/>
    <col min="2788" max="2788" width="15.42578125" style="813" customWidth="1"/>
    <col min="2789" max="2789" width="22.28515625" style="813" customWidth="1"/>
    <col min="2790" max="2790" width="20.5703125" style="813" customWidth="1"/>
    <col min="2791" max="2791" width="23.28515625" style="813" customWidth="1"/>
    <col min="2792" max="2797" width="4.7109375" style="813" customWidth="1"/>
    <col min="2798" max="2799" width="3.7109375" style="813" customWidth="1"/>
    <col min="2800" max="2807" width="4.5703125" style="813" customWidth="1"/>
    <col min="2808" max="2999" width="11.28515625" style="813" customWidth="1"/>
    <col min="3000" max="3039" width="12.28515625" style="813"/>
    <col min="3040" max="3040" width="1.7109375" style="813" customWidth="1"/>
    <col min="3041" max="3041" width="9.5703125" style="813" customWidth="1"/>
    <col min="3042" max="3042" width="47.42578125" style="813" customWidth="1"/>
    <col min="3043" max="3043" width="23.7109375" style="813" bestFit="1" customWidth="1"/>
    <col min="3044" max="3044" width="15.42578125" style="813" customWidth="1"/>
    <col min="3045" max="3045" width="22.28515625" style="813" customWidth="1"/>
    <col min="3046" max="3046" width="20.5703125" style="813" customWidth="1"/>
    <col min="3047" max="3047" width="23.28515625" style="813" customWidth="1"/>
    <col min="3048" max="3053" width="4.7109375" style="813" customWidth="1"/>
    <col min="3054" max="3055" width="3.7109375" style="813" customWidth="1"/>
    <col min="3056" max="3063" width="4.5703125" style="813" customWidth="1"/>
    <col min="3064" max="3255" width="11.28515625" style="813" customWidth="1"/>
    <col min="3256" max="3295" width="12.28515625" style="813"/>
    <col min="3296" max="3296" width="1.7109375" style="813" customWidth="1"/>
    <col min="3297" max="3297" width="9.5703125" style="813" customWidth="1"/>
    <col min="3298" max="3298" width="47.42578125" style="813" customWidth="1"/>
    <col min="3299" max="3299" width="23.7109375" style="813" bestFit="1" customWidth="1"/>
    <col min="3300" max="3300" width="15.42578125" style="813" customWidth="1"/>
    <col min="3301" max="3301" width="22.28515625" style="813" customWidth="1"/>
    <col min="3302" max="3302" width="20.5703125" style="813" customWidth="1"/>
    <col min="3303" max="3303" width="23.28515625" style="813" customWidth="1"/>
    <col min="3304" max="3309" width="4.7109375" style="813" customWidth="1"/>
    <col min="3310" max="3311" width="3.7109375" style="813" customWidth="1"/>
    <col min="3312" max="3319" width="4.5703125" style="813" customWidth="1"/>
    <col min="3320" max="3511" width="11.28515625" style="813" customWidth="1"/>
    <col min="3512" max="3551" width="12.28515625" style="813"/>
    <col min="3552" max="3552" width="1.7109375" style="813" customWidth="1"/>
    <col min="3553" max="3553" width="9.5703125" style="813" customWidth="1"/>
    <col min="3554" max="3554" width="47.42578125" style="813" customWidth="1"/>
    <col min="3555" max="3555" width="23.7109375" style="813" bestFit="1" customWidth="1"/>
    <col min="3556" max="3556" width="15.42578125" style="813" customWidth="1"/>
    <col min="3557" max="3557" width="22.28515625" style="813" customWidth="1"/>
    <col min="3558" max="3558" width="20.5703125" style="813" customWidth="1"/>
    <col min="3559" max="3559" width="23.28515625" style="813" customWidth="1"/>
    <col min="3560" max="3565" width="4.7109375" style="813" customWidth="1"/>
    <col min="3566" max="3567" width="3.7109375" style="813" customWidth="1"/>
    <col min="3568" max="3575" width="4.5703125" style="813" customWidth="1"/>
    <col min="3576" max="3767" width="11.28515625" style="813" customWidth="1"/>
    <col min="3768" max="3807" width="12.28515625" style="813"/>
    <col min="3808" max="3808" width="1.7109375" style="813" customWidth="1"/>
    <col min="3809" max="3809" width="9.5703125" style="813" customWidth="1"/>
    <col min="3810" max="3810" width="47.42578125" style="813" customWidth="1"/>
    <col min="3811" max="3811" width="23.7109375" style="813" bestFit="1" customWidth="1"/>
    <col min="3812" max="3812" width="15.42578125" style="813" customWidth="1"/>
    <col min="3813" max="3813" width="22.28515625" style="813" customWidth="1"/>
    <col min="3814" max="3814" width="20.5703125" style="813" customWidth="1"/>
    <col min="3815" max="3815" width="23.28515625" style="813" customWidth="1"/>
    <col min="3816" max="3821" width="4.7109375" style="813" customWidth="1"/>
    <col min="3822" max="3823" width="3.7109375" style="813" customWidth="1"/>
    <col min="3824" max="3831" width="4.5703125" style="813" customWidth="1"/>
    <col min="3832" max="4023" width="11.28515625" style="813" customWidth="1"/>
    <col min="4024" max="4063" width="12.28515625" style="813"/>
    <col min="4064" max="4064" width="1.7109375" style="813" customWidth="1"/>
    <col min="4065" max="4065" width="9.5703125" style="813" customWidth="1"/>
    <col min="4066" max="4066" width="47.42578125" style="813" customWidth="1"/>
    <col min="4067" max="4067" width="23.7109375" style="813" bestFit="1" customWidth="1"/>
    <col min="4068" max="4068" width="15.42578125" style="813" customWidth="1"/>
    <col min="4069" max="4069" width="22.28515625" style="813" customWidth="1"/>
    <col min="4070" max="4070" width="20.5703125" style="813" customWidth="1"/>
    <col min="4071" max="4071" width="23.28515625" style="813" customWidth="1"/>
    <col min="4072" max="4077" width="4.7109375" style="813" customWidth="1"/>
    <col min="4078" max="4079" width="3.7109375" style="813" customWidth="1"/>
    <col min="4080" max="4087" width="4.5703125" style="813" customWidth="1"/>
    <col min="4088" max="4279" width="11.28515625" style="813" customWidth="1"/>
    <col min="4280" max="4319" width="12.28515625" style="813"/>
    <col min="4320" max="4320" width="1.7109375" style="813" customWidth="1"/>
    <col min="4321" max="4321" width="9.5703125" style="813" customWidth="1"/>
    <col min="4322" max="4322" width="47.42578125" style="813" customWidth="1"/>
    <col min="4323" max="4323" width="23.7109375" style="813" bestFit="1" customWidth="1"/>
    <col min="4324" max="4324" width="15.42578125" style="813" customWidth="1"/>
    <col min="4325" max="4325" width="22.28515625" style="813" customWidth="1"/>
    <col min="4326" max="4326" width="20.5703125" style="813" customWidth="1"/>
    <col min="4327" max="4327" width="23.28515625" style="813" customWidth="1"/>
    <col min="4328" max="4333" width="4.7109375" style="813" customWidth="1"/>
    <col min="4334" max="4335" width="3.7109375" style="813" customWidth="1"/>
    <col min="4336" max="4343" width="4.5703125" style="813" customWidth="1"/>
    <col min="4344" max="4535" width="11.28515625" style="813" customWidth="1"/>
    <col min="4536" max="4575" width="12.28515625" style="813"/>
    <col min="4576" max="4576" width="1.7109375" style="813" customWidth="1"/>
    <col min="4577" max="4577" width="9.5703125" style="813" customWidth="1"/>
    <col min="4578" max="4578" width="47.42578125" style="813" customWidth="1"/>
    <col min="4579" max="4579" width="23.7109375" style="813" bestFit="1" customWidth="1"/>
    <col min="4580" max="4580" width="15.42578125" style="813" customWidth="1"/>
    <col min="4581" max="4581" width="22.28515625" style="813" customWidth="1"/>
    <col min="4582" max="4582" width="20.5703125" style="813" customWidth="1"/>
    <col min="4583" max="4583" width="23.28515625" style="813" customWidth="1"/>
    <col min="4584" max="4589" width="4.7109375" style="813" customWidth="1"/>
    <col min="4590" max="4591" width="3.7109375" style="813" customWidth="1"/>
    <col min="4592" max="4599" width="4.5703125" style="813" customWidth="1"/>
    <col min="4600" max="4791" width="11.28515625" style="813" customWidth="1"/>
    <col min="4792" max="4831" width="12.28515625" style="813"/>
    <col min="4832" max="4832" width="1.7109375" style="813" customWidth="1"/>
    <col min="4833" max="4833" width="9.5703125" style="813" customWidth="1"/>
    <col min="4834" max="4834" width="47.42578125" style="813" customWidth="1"/>
    <col min="4835" max="4835" width="23.7109375" style="813" bestFit="1" customWidth="1"/>
    <col min="4836" max="4836" width="15.42578125" style="813" customWidth="1"/>
    <col min="4837" max="4837" width="22.28515625" style="813" customWidth="1"/>
    <col min="4838" max="4838" width="20.5703125" style="813" customWidth="1"/>
    <col min="4839" max="4839" width="23.28515625" style="813" customWidth="1"/>
    <col min="4840" max="4845" width="4.7109375" style="813" customWidth="1"/>
    <col min="4846" max="4847" width="3.7109375" style="813" customWidth="1"/>
    <col min="4848" max="4855" width="4.5703125" style="813" customWidth="1"/>
    <col min="4856" max="5047" width="11.28515625" style="813" customWidth="1"/>
    <col min="5048" max="5087" width="12.28515625" style="813"/>
    <col min="5088" max="5088" width="1.7109375" style="813" customWidth="1"/>
    <col min="5089" max="5089" width="9.5703125" style="813" customWidth="1"/>
    <col min="5090" max="5090" width="47.42578125" style="813" customWidth="1"/>
    <col min="5091" max="5091" width="23.7109375" style="813" bestFit="1" customWidth="1"/>
    <col min="5092" max="5092" width="15.42578125" style="813" customWidth="1"/>
    <col min="5093" max="5093" width="22.28515625" style="813" customWidth="1"/>
    <col min="5094" max="5094" width="20.5703125" style="813" customWidth="1"/>
    <col min="5095" max="5095" width="23.28515625" style="813" customWidth="1"/>
    <col min="5096" max="5101" width="4.7109375" style="813" customWidth="1"/>
    <col min="5102" max="5103" width="3.7109375" style="813" customWidth="1"/>
    <col min="5104" max="5111" width="4.5703125" style="813" customWidth="1"/>
    <col min="5112" max="5303" width="11.28515625" style="813" customWidth="1"/>
    <col min="5304" max="5343" width="12.28515625" style="813"/>
    <col min="5344" max="5344" width="1.7109375" style="813" customWidth="1"/>
    <col min="5345" max="5345" width="9.5703125" style="813" customWidth="1"/>
    <col min="5346" max="5346" width="47.42578125" style="813" customWidth="1"/>
    <col min="5347" max="5347" width="23.7109375" style="813" bestFit="1" customWidth="1"/>
    <col min="5348" max="5348" width="15.42578125" style="813" customWidth="1"/>
    <col min="5349" max="5349" width="22.28515625" style="813" customWidth="1"/>
    <col min="5350" max="5350" width="20.5703125" style="813" customWidth="1"/>
    <col min="5351" max="5351" width="23.28515625" style="813" customWidth="1"/>
    <col min="5352" max="5357" width="4.7109375" style="813" customWidth="1"/>
    <col min="5358" max="5359" width="3.7109375" style="813" customWidth="1"/>
    <col min="5360" max="5367" width="4.5703125" style="813" customWidth="1"/>
    <col min="5368" max="5559" width="11.28515625" style="813" customWidth="1"/>
    <col min="5560" max="5599" width="12.28515625" style="813"/>
    <col min="5600" max="5600" width="1.7109375" style="813" customWidth="1"/>
    <col min="5601" max="5601" width="9.5703125" style="813" customWidth="1"/>
    <col min="5602" max="5602" width="47.42578125" style="813" customWidth="1"/>
    <col min="5603" max="5603" width="23.7109375" style="813" bestFit="1" customWidth="1"/>
    <col min="5604" max="5604" width="15.42578125" style="813" customWidth="1"/>
    <col min="5605" max="5605" width="22.28515625" style="813" customWidth="1"/>
    <col min="5606" max="5606" width="20.5703125" style="813" customWidth="1"/>
    <col min="5607" max="5607" width="23.28515625" style="813" customWidth="1"/>
    <col min="5608" max="5613" width="4.7109375" style="813" customWidth="1"/>
    <col min="5614" max="5615" width="3.7109375" style="813" customWidth="1"/>
    <col min="5616" max="5623" width="4.5703125" style="813" customWidth="1"/>
    <col min="5624" max="5815" width="11.28515625" style="813" customWidth="1"/>
    <col min="5816" max="5855" width="12.28515625" style="813"/>
    <col min="5856" max="5856" width="1.7109375" style="813" customWidth="1"/>
    <col min="5857" max="5857" width="9.5703125" style="813" customWidth="1"/>
    <col min="5858" max="5858" width="47.42578125" style="813" customWidth="1"/>
    <col min="5859" max="5859" width="23.7109375" style="813" bestFit="1" customWidth="1"/>
    <col min="5860" max="5860" width="15.42578125" style="813" customWidth="1"/>
    <col min="5861" max="5861" width="22.28515625" style="813" customWidth="1"/>
    <col min="5862" max="5862" width="20.5703125" style="813" customWidth="1"/>
    <col min="5863" max="5863" width="23.28515625" style="813" customWidth="1"/>
    <col min="5864" max="5869" width="4.7109375" style="813" customWidth="1"/>
    <col min="5870" max="5871" width="3.7109375" style="813" customWidth="1"/>
    <col min="5872" max="5879" width="4.5703125" style="813" customWidth="1"/>
    <col min="5880" max="6071" width="11.28515625" style="813" customWidth="1"/>
    <col min="6072" max="6111" width="12.28515625" style="813"/>
    <col min="6112" max="6112" width="1.7109375" style="813" customWidth="1"/>
    <col min="6113" max="6113" width="9.5703125" style="813" customWidth="1"/>
    <col min="6114" max="6114" width="47.42578125" style="813" customWidth="1"/>
    <col min="6115" max="6115" width="23.7109375" style="813" bestFit="1" customWidth="1"/>
    <col min="6116" max="6116" width="15.42578125" style="813" customWidth="1"/>
    <col min="6117" max="6117" width="22.28515625" style="813" customWidth="1"/>
    <col min="6118" max="6118" width="20.5703125" style="813" customWidth="1"/>
    <col min="6119" max="6119" width="23.28515625" style="813" customWidth="1"/>
    <col min="6120" max="6125" width="4.7109375" style="813" customWidth="1"/>
    <col min="6126" max="6127" width="3.7109375" style="813" customWidth="1"/>
    <col min="6128" max="6135" width="4.5703125" style="813" customWidth="1"/>
    <col min="6136" max="6327" width="11.28515625" style="813" customWidth="1"/>
    <col min="6328" max="6367" width="12.28515625" style="813"/>
    <col min="6368" max="6368" width="1.7109375" style="813" customWidth="1"/>
    <col min="6369" max="6369" width="9.5703125" style="813" customWidth="1"/>
    <col min="6370" max="6370" width="47.42578125" style="813" customWidth="1"/>
    <col min="6371" max="6371" width="23.7109375" style="813" bestFit="1" customWidth="1"/>
    <col min="6372" max="6372" width="15.42578125" style="813" customWidth="1"/>
    <col min="6373" max="6373" width="22.28515625" style="813" customWidth="1"/>
    <col min="6374" max="6374" width="20.5703125" style="813" customWidth="1"/>
    <col min="6375" max="6375" width="23.28515625" style="813" customWidth="1"/>
    <col min="6376" max="6381" width="4.7109375" style="813" customWidth="1"/>
    <col min="6382" max="6383" width="3.7109375" style="813" customWidth="1"/>
    <col min="6384" max="6391" width="4.5703125" style="813" customWidth="1"/>
    <col min="6392" max="6583" width="11.28515625" style="813" customWidth="1"/>
    <col min="6584" max="6623" width="12.28515625" style="813"/>
    <col min="6624" max="6624" width="1.7109375" style="813" customWidth="1"/>
    <col min="6625" max="6625" width="9.5703125" style="813" customWidth="1"/>
    <col min="6626" max="6626" width="47.42578125" style="813" customWidth="1"/>
    <col min="6627" max="6627" width="23.7109375" style="813" bestFit="1" customWidth="1"/>
    <col min="6628" max="6628" width="15.42578125" style="813" customWidth="1"/>
    <col min="6629" max="6629" width="22.28515625" style="813" customWidth="1"/>
    <col min="6630" max="6630" width="20.5703125" style="813" customWidth="1"/>
    <col min="6631" max="6631" width="23.28515625" style="813" customWidth="1"/>
    <col min="6632" max="6637" width="4.7109375" style="813" customWidth="1"/>
    <col min="6638" max="6639" width="3.7109375" style="813" customWidth="1"/>
    <col min="6640" max="6647" width="4.5703125" style="813" customWidth="1"/>
    <col min="6648" max="6839" width="11.28515625" style="813" customWidth="1"/>
    <col min="6840" max="6879" width="12.28515625" style="813"/>
    <col min="6880" max="6880" width="1.7109375" style="813" customWidth="1"/>
    <col min="6881" max="6881" width="9.5703125" style="813" customWidth="1"/>
    <col min="6882" max="6882" width="47.42578125" style="813" customWidth="1"/>
    <col min="6883" max="6883" width="23.7109375" style="813" bestFit="1" customWidth="1"/>
    <col min="6884" max="6884" width="15.42578125" style="813" customWidth="1"/>
    <col min="6885" max="6885" width="22.28515625" style="813" customWidth="1"/>
    <col min="6886" max="6886" width="20.5703125" style="813" customWidth="1"/>
    <col min="6887" max="6887" width="23.28515625" style="813" customWidth="1"/>
    <col min="6888" max="6893" width="4.7109375" style="813" customWidth="1"/>
    <col min="6894" max="6895" width="3.7109375" style="813" customWidth="1"/>
    <col min="6896" max="6903" width="4.5703125" style="813" customWidth="1"/>
    <col min="6904" max="7095" width="11.28515625" style="813" customWidth="1"/>
    <col min="7096" max="7135" width="12.28515625" style="813"/>
    <col min="7136" max="7136" width="1.7109375" style="813" customWidth="1"/>
    <col min="7137" max="7137" width="9.5703125" style="813" customWidth="1"/>
    <col min="7138" max="7138" width="47.42578125" style="813" customWidth="1"/>
    <col min="7139" max="7139" width="23.7109375" style="813" bestFit="1" customWidth="1"/>
    <col min="7140" max="7140" width="15.42578125" style="813" customWidth="1"/>
    <col min="7141" max="7141" width="22.28515625" style="813" customWidth="1"/>
    <col min="7142" max="7142" width="20.5703125" style="813" customWidth="1"/>
    <col min="7143" max="7143" width="23.28515625" style="813" customWidth="1"/>
    <col min="7144" max="7149" width="4.7109375" style="813" customWidth="1"/>
    <col min="7150" max="7151" width="3.7109375" style="813" customWidth="1"/>
    <col min="7152" max="7159" width="4.5703125" style="813" customWidth="1"/>
    <col min="7160" max="7351" width="11.28515625" style="813" customWidth="1"/>
    <col min="7352" max="7391" width="12.28515625" style="813"/>
    <col min="7392" max="7392" width="1.7109375" style="813" customWidth="1"/>
    <col min="7393" max="7393" width="9.5703125" style="813" customWidth="1"/>
    <col min="7394" max="7394" width="47.42578125" style="813" customWidth="1"/>
    <col min="7395" max="7395" width="23.7109375" style="813" bestFit="1" customWidth="1"/>
    <col min="7396" max="7396" width="15.42578125" style="813" customWidth="1"/>
    <col min="7397" max="7397" width="22.28515625" style="813" customWidth="1"/>
    <col min="7398" max="7398" width="20.5703125" style="813" customWidth="1"/>
    <col min="7399" max="7399" width="23.28515625" style="813" customWidth="1"/>
    <col min="7400" max="7405" width="4.7109375" style="813" customWidth="1"/>
    <col min="7406" max="7407" width="3.7109375" style="813" customWidth="1"/>
    <col min="7408" max="7415" width="4.5703125" style="813" customWidth="1"/>
    <col min="7416" max="7607" width="11.28515625" style="813" customWidth="1"/>
    <col min="7608" max="7647" width="12.28515625" style="813"/>
    <col min="7648" max="7648" width="1.7109375" style="813" customWidth="1"/>
    <col min="7649" max="7649" width="9.5703125" style="813" customWidth="1"/>
    <col min="7650" max="7650" width="47.42578125" style="813" customWidth="1"/>
    <col min="7651" max="7651" width="23.7109375" style="813" bestFit="1" customWidth="1"/>
    <col min="7652" max="7652" width="15.42578125" style="813" customWidth="1"/>
    <col min="7653" max="7653" width="22.28515625" style="813" customWidth="1"/>
    <col min="7654" max="7654" width="20.5703125" style="813" customWidth="1"/>
    <col min="7655" max="7655" width="23.28515625" style="813" customWidth="1"/>
    <col min="7656" max="7661" width="4.7109375" style="813" customWidth="1"/>
    <col min="7662" max="7663" width="3.7109375" style="813" customWidth="1"/>
    <col min="7664" max="7671" width="4.5703125" style="813" customWidth="1"/>
    <col min="7672" max="7863" width="11.28515625" style="813" customWidth="1"/>
    <col min="7864" max="7903" width="12.28515625" style="813"/>
    <col min="7904" max="7904" width="1.7109375" style="813" customWidth="1"/>
    <col min="7905" max="7905" width="9.5703125" style="813" customWidth="1"/>
    <col min="7906" max="7906" width="47.42578125" style="813" customWidth="1"/>
    <col min="7907" max="7907" width="23.7109375" style="813" bestFit="1" customWidth="1"/>
    <col min="7908" max="7908" width="15.42578125" style="813" customWidth="1"/>
    <col min="7909" max="7909" width="22.28515625" style="813" customWidth="1"/>
    <col min="7910" max="7910" width="20.5703125" style="813" customWidth="1"/>
    <col min="7911" max="7911" width="23.28515625" style="813" customWidth="1"/>
    <col min="7912" max="7917" width="4.7109375" style="813" customWidth="1"/>
    <col min="7918" max="7919" width="3.7109375" style="813" customWidth="1"/>
    <col min="7920" max="7927" width="4.5703125" style="813" customWidth="1"/>
    <col min="7928" max="8119" width="11.28515625" style="813" customWidth="1"/>
    <col min="8120" max="8159" width="12.28515625" style="813"/>
    <col min="8160" max="8160" width="1.7109375" style="813" customWidth="1"/>
    <col min="8161" max="8161" width="9.5703125" style="813" customWidth="1"/>
    <col min="8162" max="8162" width="47.42578125" style="813" customWidth="1"/>
    <col min="8163" max="8163" width="23.7109375" style="813" bestFit="1" customWidth="1"/>
    <col min="8164" max="8164" width="15.42578125" style="813" customWidth="1"/>
    <col min="8165" max="8165" width="22.28515625" style="813" customWidth="1"/>
    <col min="8166" max="8166" width="20.5703125" style="813" customWidth="1"/>
    <col min="8167" max="8167" width="23.28515625" style="813" customWidth="1"/>
    <col min="8168" max="8173" width="4.7109375" style="813" customWidth="1"/>
    <col min="8174" max="8175" width="3.7109375" style="813" customWidth="1"/>
    <col min="8176" max="8183" width="4.5703125" style="813" customWidth="1"/>
    <col min="8184" max="8375" width="11.28515625" style="813" customWidth="1"/>
    <col min="8376" max="8415" width="12.28515625" style="813"/>
    <col min="8416" max="8416" width="1.7109375" style="813" customWidth="1"/>
    <col min="8417" max="8417" width="9.5703125" style="813" customWidth="1"/>
    <col min="8418" max="8418" width="47.42578125" style="813" customWidth="1"/>
    <col min="8419" max="8419" width="23.7109375" style="813" bestFit="1" customWidth="1"/>
    <col min="8420" max="8420" width="15.42578125" style="813" customWidth="1"/>
    <col min="8421" max="8421" width="22.28515625" style="813" customWidth="1"/>
    <col min="8422" max="8422" width="20.5703125" style="813" customWidth="1"/>
    <col min="8423" max="8423" width="23.28515625" style="813" customWidth="1"/>
    <col min="8424" max="8429" width="4.7109375" style="813" customWidth="1"/>
    <col min="8430" max="8431" width="3.7109375" style="813" customWidth="1"/>
    <col min="8432" max="8439" width="4.5703125" style="813" customWidth="1"/>
    <col min="8440" max="8631" width="11.28515625" style="813" customWidth="1"/>
    <col min="8632" max="8671" width="12.28515625" style="813"/>
    <col min="8672" max="8672" width="1.7109375" style="813" customWidth="1"/>
    <col min="8673" max="8673" width="9.5703125" style="813" customWidth="1"/>
    <col min="8674" max="8674" width="47.42578125" style="813" customWidth="1"/>
    <col min="8675" max="8675" width="23.7109375" style="813" bestFit="1" customWidth="1"/>
    <col min="8676" max="8676" width="15.42578125" style="813" customWidth="1"/>
    <col min="8677" max="8677" width="22.28515625" style="813" customWidth="1"/>
    <col min="8678" max="8678" width="20.5703125" style="813" customWidth="1"/>
    <col min="8679" max="8679" width="23.28515625" style="813" customWidth="1"/>
    <col min="8680" max="8685" width="4.7109375" style="813" customWidth="1"/>
    <col min="8686" max="8687" width="3.7109375" style="813" customWidth="1"/>
    <col min="8688" max="8695" width="4.5703125" style="813" customWidth="1"/>
    <col min="8696" max="8887" width="11.28515625" style="813" customWidth="1"/>
    <col min="8888" max="8927" width="12.28515625" style="813"/>
    <col min="8928" max="8928" width="1.7109375" style="813" customWidth="1"/>
    <col min="8929" max="8929" width="9.5703125" style="813" customWidth="1"/>
    <col min="8930" max="8930" width="47.42578125" style="813" customWidth="1"/>
    <col min="8931" max="8931" width="23.7109375" style="813" bestFit="1" customWidth="1"/>
    <col min="8932" max="8932" width="15.42578125" style="813" customWidth="1"/>
    <col min="8933" max="8933" width="22.28515625" style="813" customWidth="1"/>
    <col min="8934" max="8934" width="20.5703125" style="813" customWidth="1"/>
    <col min="8935" max="8935" width="23.28515625" style="813" customWidth="1"/>
    <col min="8936" max="8941" width="4.7109375" style="813" customWidth="1"/>
    <col min="8942" max="8943" width="3.7109375" style="813" customWidth="1"/>
    <col min="8944" max="8951" width="4.5703125" style="813" customWidth="1"/>
    <col min="8952" max="9143" width="11.28515625" style="813" customWidth="1"/>
    <col min="9144" max="9183" width="12.28515625" style="813"/>
    <col min="9184" max="9184" width="1.7109375" style="813" customWidth="1"/>
    <col min="9185" max="9185" width="9.5703125" style="813" customWidth="1"/>
    <col min="9186" max="9186" width="47.42578125" style="813" customWidth="1"/>
    <col min="9187" max="9187" width="23.7109375" style="813" bestFit="1" customWidth="1"/>
    <col min="9188" max="9188" width="15.42578125" style="813" customWidth="1"/>
    <col min="9189" max="9189" width="22.28515625" style="813" customWidth="1"/>
    <col min="9190" max="9190" width="20.5703125" style="813" customWidth="1"/>
    <col min="9191" max="9191" width="23.28515625" style="813" customWidth="1"/>
    <col min="9192" max="9197" width="4.7109375" style="813" customWidth="1"/>
    <col min="9198" max="9199" width="3.7109375" style="813" customWidth="1"/>
    <col min="9200" max="9207" width="4.5703125" style="813" customWidth="1"/>
    <col min="9208" max="9399" width="11.28515625" style="813" customWidth="1"/>
    <col min="9400" max="9439" width="12.28515625" style="813"/>
    <col min="9440" max="9440" width="1.7109375" style="813" customWidth="1"/>
    <col min="9441" max="9441" width="9.5703125" style="813" customWidth="1"/>
    <col min="9442" max="9442" width="47.42578125" style="813" customWidth="1"/>
    <col min="9443" max="9443" width="23.7109375" style="813" bestFit="1" customWidth="1"/>
    <col min="9444" max="9444" width="15.42578125" style="813" customWidth="1"/>
    <col min="9445" max="9445" width="22.28515625" style="813" customWidth="1"/>
    <col min="9446" max="9446" width="20.5703125" style="813" customWidth="1"/>
    <col min="9447" max="9447" width="23.28515625" style="813" customWidth="1"/>
    <col min="9448" max="9453" width="4.7109375" style="813" customWidth="1"/>
    <col min="9454" max="9455" width="3.7109375" style="813" customWidth="1"/>
    <col min="9456" max="9463" width="4.5703125" style="813" customWidth="1"/>
    <col min="9464" max="9655" width="11.28515625" style="813" customWidth="1"/>
    <col min="9656" max="9695" width="12.28515625" style="813"/>
    <col min="9696" max="9696" width="1.7109375" style="813" customWidth="1"/>
    <col min="9697" max="9697" width="9.5703125" style="813" customWidth="1"/>
    <col min="9698" max="9698" width="47.42578125" style="813" customWidth="1"/>
    <col min="9699" max="9699" width="23.7109375" style="813" bestFit="1" customWidth="1"/>
    <col min="9700" max="9700" width="15.42578125" style="813" customWidth="1"/>
    <col min="9701" max="9701" width="22.28515625" style="813" customWidth="1"/>
    <col min="9702" max="9702" width="20.5703125" style="813" customWidth="1"/>
    <col min="9703" max="9703" width="23.28515625" style="813" customWidth="1"/>
    <col min="9704" max="9709" width="4.7109375" style="813" customWidth="1"/>
    <col min="9710" max="9711" width="3.7109375" style="813" customWidth="1"/>
    <col min="9712" max="9719" width="4.5703125" style="813" customWidth="1"/>
    <col min="9720" max="9911" width="11.28515625" style="813" customWidth="1"/>
    <col min="9912" max="9951" width="12.28515625" style="813"/>
    <col min="9952" max="9952" width="1.7109375" style="813" customWidth="1"/>
    <col min="9953" max="9953" width="9.5703125" style="813" customWidth="1"/>
    <col min="9954" max="9954" width="47.42578125" style="813" customWidth="1"/>
    <col min="9955" max="9955" width="23.7109375" style="813" bestFit="1" customWidth="1"/>
    <col min="9956" max="9956" width="15.42578125" style="813" customWidth="1"/>
    <col min="9957" max="9957" width="22.28515625" style="813" customWidth="1"/>
    <col min="9958" max="9958" width="20.5703125" style="813" customWidth="1"/>
    <col min="9959" max="9959" width="23.28515625" style="813" customWidth="1"/>
    <col min="9960" max="9965" width="4.7109375" style="813" customWidth="1"/>
    <col min="9966" max="9967" width="3.7109375" style="813" customWidth="1"/>
    <col min="9968" max="9975" width="4.5703125" style="813" customWidth="1"/>
    <col min="9976" max="10167" width="11.28515625" style="813" customWidth="1"/>
    <col min="10168" max="10207" width="12.28515625" style="813"/>
    <col min="10208" max="10208" width="1.7109375" style="813" customWidth="1"/>
    <col min="10209" max="10209" width="9.5703125" style="813" customWidth="1"/>
    <col min="10210" max="10210" width="47.42578125" style="813" customWidth="1"/>
    <col min="10211" max="10211" width="23.7109375" style="813" bestFit="1" customWidth="1"/>
    <col min="10212" max="10212" width="15.42578125" style="813" customWidth="1"/>
    <col min="10213" max="10213" width="22.28515625" style="813" customWidth="1"/>
    <col min="10214" max="10214" width="20.5703125" style="813" customWidth="1"/>
    <col min="10215" max="10215" width="23.28515625" style="813" customWidth="1"/>
    <col min="10216" max="10221" width="4.7109375" style="813" customWidth="1"/>
    <col min="10222" max="10223" width="3.7109375" style="813" customWidth="1"/>
    <col min="10224" max="10231" width="4.5703125" style="813" customWidth="1"/>
    <col min="10232" max="10423" width="11.28515625" style="813" customWidth="1"/>
    <col min="10424" max="10463" width="12.28515625" style="813"/>
    <col min="10464" max="10464" width="1.7109375" style="813" customWidth="1"/>
    <col min="10465" max="10465" width="9.5703125" style="813" customWidth="1"/>
    <col min="10466" max="10466" width="47.42578125" style="813" customWidth="1"/>
    <col min="10467" max="10467" width="23.7109375" style="813" bestFit="1" customWidth="1"/>
    <col min="10468" max="10468" width="15.42578125" style="813" customWidth="1"/>
    <col min="10469" max="10469" width="22.28515625" style="813" customWidth="1"/>
    <col min="10470" max="10470" width="20.5703125" style="813" customWidth="1"/>
    <col min="10471" max="10471" width="23.28515625" style="813" customWidth="1"/>
    <col min="10472" max="10477" width="4.7109375" style="813" customWidth="1"/>
    <col min="10478" max="10479" width="3.7109375" style="813" customWidth="1"/>
    <col min="10480" max="10487" width="4.5703125" style="813" customWidth="1"/>
    <col min="10488" max="10679" width="11.28515625" style="813" customWidth="1"/>
    <col min="10680" max="10719" width="12.28515625" style="813"/>
    <col min="10720" max="10720" width="1.7109375" style="813" customWidth="1"/>
    <col min="10721" max="10721" width="9.5703125" style="813" customWidth="1"/>
    <col min="10722" max="10722" width="47.42578125" style="813" customWidth="1"/>
    <col min="10723" max="10723" width="23.7109375" style="813" bestFit="1" customWidth="1"/>
    <col min="10724" max="10724" width="15.42578125" style="813" customWidth="1"/>
    <col min="10725" max="10725" width="22.28515625" style="813" customWidth="1"/>
    <col min="10726" max="10726" width="20.5703125" style="813" customWidth="1"/>
    <col min="10727" max="10727" width="23.28515625" style="813" customWidth="1"/>
    <col min="10728" max="10733" width="4.7109375" style="813" customWidth="1"/>
    <col min="10734" max="10735" width="3.7109375" style="813" customWidth="1"/>
    <col min="10736" max="10743" width="4.5703125" style="813" customWidth="1"/>
    <col min="10744" max="10935" width="11.28515625" style="813" customWidth="1"/>
    <col min="10936" max="10975" width="12.28515625" style="813"/>
    <col min="10976" max="10976" width="1.7109375" style="813" customWidth="1"/>
    <col min="10977" max="10977" width="9.5703125" style="813" customWidth="1"/>
    <col min="10978" max="10978" width="47.42578125" style="813" customWidth="1"/>
    <col min="10979" max="10979" width="23.7109375" style="813" bestFit="1" customWidth="1"/>
    <col min="10980" max="10980" width="15.42578125" style="813" customWidth="1"/>
    <col min="10981" max="10981" width="22.28515625" style="813" customWidth="1"/>
    <col min="10982" max="10982" width="20.5703125" style="813" customWidth="1"/>
    <col min="10983" max="10983" width="23.28515625" style="813" customWidth="1"/>
    <col min="10984" max="10989" width="4.7109375" style="813" customWidth="1"/>
    <col min="10990" max="10991" width="3.7109375" style="813" customWidth="1"/>
    <col min="10992" max="10999" width="4.5703125" style="813" customWidth="1"/>
    <col min="11000" max="11191" width="11.28515625" style="813" customWidth="1"/>
    <col min="11192" max="11231" width="12.28515625" style="813"/>
    <col min="11232" max="11232" width="1.7109375" style="813" customWidth="1"/>
    <col min="11233" max="11233" width="9.5703125" style="813" customWidth="1"/>
    <col min="11234" max="11234" width="47.42578125" style="813" customWidth="1"/>
    <col min="11235" max="11235" width="23.7109375" style="813" bestFit="1" customWidth="1"/>
    <col min="11236" max="11236" width="15.42578125" style="813" customWidth="1"/>
    <col min="11237" max="11237" width="22.28515625" style="813" customWidth="1"/>
    <col min="11238" max="11238" width="20.5703125" style="813" customWidth="1"/>
    <col min="11239" max="11239" width="23.28515625" style="813" customWidth="1"/>
    <col min="11240" max="11245" width="4.7109375" style="813" customWidth="1"/>
    <col min="11246" max="11247" width="3.7109375" style="813" customWidth="1"/>
    <col min="11248" max="11255" width="4.5703125" style="813" customWidth="1"/>
    <col min="11256" max="11447" width="11.28515625" style="813" customWidth="1"/>
    <col min="11448" max="11487" width="12.28515625" style="813"/>
    <col min="11488" max="11488" width="1.7109375" style="813" customWidth="1"/>
    <col min="11489" max="11489" width="9.5703125" style="813" customWidth="1"/>
    <col min="11490" max="11490" width="47.42578125" style="813" customWidth="1"/>
    <col min="11491" max="11491" width="23.7109375" style="813" bestFit="1" customWidth="1"/>
    <col min="11492" max="11492" width="15.42578125" style="813" customWidth="1"/>
    <col min="11493" max="11493" width="22.28515625" style="813" customWidth="1"/>
    <col min="11494" max="11494" width="20.5703125" style="813" customWidth="1"/>
    <col min="11495" max="11495" width="23.28515625" style="813" customWidth="1"/>
    <col min="11496" max="11501" width="4.7109375" style="813" customWidth="1"/>
    <col min="11502" max="11503" width="3.7109375" style="813" customWidth="1"/>
    <col min="11504" max="11511" width="4.5703125" style="813" customWidth="1"/>
    <col min="11512" max="11703" width="11.28515625" style="813" customWidth="1"/>
    <col min="11704" max="11743" width="12.28515625" style="813"/>
    <col min="11744" max="11744" width="1.7109375" style="813" customWidth="1"/>
    <col min="11745" max="11745" width="9.5703125" style="813" customWidth="1"/>
    <col min="11746" max="11746" width="47.42578125" style="813" customWidth="1"/>
    <col min="11747" max="11747" width="23.7109375" style="813" bestFit="1" customWidth="1"/>
    <col min="11748" max="11748" width="15.42578125" style="813" customWidth="1"/>
    <col min="11749" max="11749" width="22.28515625" style="813" customWidth="1"/>
    <col min="11750" max="11750" width="20.5703125" style="813" customWidth="1"/>
    <col min="11751" max="11751" width="23.28515625" style="813" customWidth="1"/>
    <col min="11752" max="11757" width="4.7109375" style="813" customWidth="1"/>
    <col min="11758" max="11759" width="3.7109375" style="813" customWidth="1"/>
    <col min="11760" max="11767" width="4.5703125" style="813" customWidth="1"/>
    <col min="11768" max="11959" width="11.28515625" style="813" customWidth="1"/>
    <col min="11960" max="11999" width="12.28515625" style="813"/>
    <col min="12000" max="12000" width="1.7109375" style="813" customWidth="1"/>
    <col min="12001" max="12001" width="9.5703125" style="813" customWidth="1"/>
    <col min="12002" max="12002" width="47.42578125" style="813" customWidth="1"/>
    <col min="12003" max="12003" width="23.7109375" style="813" bestFit="1" customWidth="1"/>
    <col min="12004" max="12004" width="15.42578125" style="813" customWidth="1"/>
    <col min="12005" max="12005" width="22.28515625" style="813" customWidth="1"/>
    <col min="12006" max="12006" width="20.5703125" style="813" customWidth="1"/>
    <col min="12007" max="12007" width="23.28515625" style="813" customWidth="1"/>
    <col min="12008" max="12013" width="4.7109375" style="813" customWidth="1"/>
    <col min="12014" max="12015" width="3.7109375" style="813" customWidth="1"/>
    <col min="12016" max="12023" width="4.5703125" style="813" customWidth="1"/>
    <col min="12024" max="12215" width="11.28515625" style="813" customWidth="1"/>
    <col min="12216" max="12255" width="12.28515625" style="813"/>
    <col min="12256" max="12256" width="1.7109375" style="813" customWidth="1"/>
    <col min="12257" max="12257" width="9.5703125" style="813" customWidth="1"/>
    <col min="12258" max="12258" width="47.42578125" style="813" customWidth="1"/>
    <col min="12259" max="12259" width="23.7109375" style="813" bestFit="1" customWidth="1"/>
    <col min="12260" max="12260" width="15.42578125" style="813" customWidth="1"/>
    <col min="12261" max="12261" width="22.28515625" style="813" customWidth="1"/>
    <col min="12262" max="12262" width="20.5703125" style="813" customWidth="1"/>
    <col min="12263" max="12263" width="23.28515625" style="813" customWidth="1"/>
    <col min="12264" max="12269" width="4.7109375" style="813" customWidth="1"/>
    <col min="12270" max="12271" width="3.7109375" style="813" customWidth="1"/>
    <col min="12272" max="12279" width="4.5703125" style="813" customWidth="1"/>
    <col min="12280" max="12471" width="11.28515625" style="813" customWidth="1"/>
    <col min="12472" max="12511" width="12.28515625" style="813"/>
    <col min="12512" max="12512" width="1.7109375" style="813" customWidth="1"/>
    <col min="12513" max="12513" width="9.5703125" style="813" customWidth="1"/>
    <col min="12514" max="12514" width="47.42578125" style="813" customWidth="1"/>
    <col min="12515" max="12515" width="23.7109375" style="813" bestFit="1" customWidth="1"/>
    <col min="12516" max="12516" width="15.42578125" style="813" customWidth="1"/>
    <col min="12517" max="12517" width="22.28515625" style="813" customWidth="1"/>
    <col min="12518" max="12518" width="20.5703125" style="813" customWidth="1"/>
    <col min="12519" max="12519" width="23.28515625" style="813" customWidth="1"/>
    <col min="12520" max="12525" width="4.7109375" style="813" customWidth="1"/>
    <col min="12526" max="12527" width="3.7109375" style="813" customWidth="1"/>
    <col min="12528" max="12535" width="4.5703125" style="813" customWidth="1"/>
    <col min="12536" max="12727" width="11.28515625" style="813" customWidth="1"/>
    <col min="12728" max="12767" width="12.28515625" style="813"/>
    <col min="12768" max="12768" width="1.7109375" style="813" customWidth="1"/>
    <col min="12769" max="12769" width="9.5703125" style="813" customWidth="1"/>
    <col min="12770" max="12770" width="47.42578125" style="813" customWidth="1"/>
    <col min="12771" max="12771" width="23.7109375" style="813" bestFit="1" customWidth="1"/>
    <col min="12772" max="12772" width="15.42578125" style="813" customWidth="1"/>
    <col min="12773" max="12773" width="22.28515625" style="813" customWidth="1"/>
    <col min="12774" max="12774" width="20.5703125" style="813" customWidth="1"/>
    <col min="12775" max="12775" width="23.28515625" style="813" customWidth="1"/>
    <col min="12776" max="12781" width="4.7109375" style="813" customWidth="1"/>
    <col min="12782" max="12783" width="3.7109375" style="813" customWidth="1"/>
    <col min="12784" max="12791" width="4.5703125" style="813" customWidth="1"/>
    <col min="12792" max="12983" width="11.28515625" style="813" customWidth="1"/>
    <col min="12984" max="13023" width="12.28515625" style="813"/>
    <col min="13024" max="13024" width="1.7109375" style="813" customWidth="1"/>
    <col min="13025" max="13025" width="9.5703125" style="813" customWidth="1"/>
    <col min="13026" max="13026" width="47.42578125" style="813" customWidth="1"/>
    <col min="13027" max="13027" width="23.7109375" style="813" bestFit="1" customWidth="1"/>
    <col min="13028" max="13028" width="15.42578125" style="813" customWidth="1"/>
    <col min="13029" max="13029" width="22.28515625" style="813" customWidth="1"/>
    <col min="13030" max="13030" width="20.5703125" style="813" customWidth="1"/>
    <col min="13031" max="13031" width="23.28515625" style="813" customWidth="1"/>
    <col min="13032" max="13037" width="4.7109375" style="813" customWidth="1"/>
    <col min="13038" max="13039" width="3.7109375" style="813" customWidth="1"/>
    <col min="13040" max="13047" width="4.5703125" style="813" customWidth="1"/>
    <col min="13048" max="13239" width="11.28515625" style="813" customWidth="1"/>
    <col min="13240" max="13279" width="12.28515625" style="813"/>
    <col min="13280" max="13280" width="1.7109375" style="813" customWidth="1"/>
    <col min="13281" max="13281" width="9.5703125" style="813" customWidth="1"/>
    <col min="13282" max="13282" width="47.42578125" style="813" customWidth="1"/>
    <col min="13283" max="13283" width="23.7109375" style="813" bestFit="1" customWidth="1"/>
    <col min="13284" max="13284" width="15.42578125" style="813" customWidth="1"/>
    <col min="13285" max="13285" width="22.28515625" style="813" customWidth="1"/>
    <col min="13286" max="13286" width="20.5703125" style="813" customWidth="1"/>
    <col min="13287" max="13287" width="23.28515625" style="813" customWidth="1"/>
    <col min="13288" max="13293" width="4.7109375" style="813" customWidth="1"/>
    <col min="13294" max="13295" width="3.7109375" style="813" customWidth="1"/>
    <col min="13296" max="13303" width="4.5703125" style="813" customWidth="1"/>
    <col min="13304" max="13495" width="11.28515625" style="813" customWidth="1"/>
    <col min="13496" max="13535" width="12.28515625" style="813"/>
    <col min="13536" max="13536" width="1.7109375" style="813" customWidth="1"/>
    <col min="13537" max="13537" width="9.5703125" style="813" customWidth="1"/>
    <col min="13538" max="13538" width="47.42578125" style="813" customWidth="1"/>
    <col min="13539" max="13539" width="23.7109375" style="813" bestFit="1" customWidth="1"/>
    <col min="13540" max="13540" width="15.42578125" style="813" customWidth="1"/>
    <col min="13541" max="13541" width="22.28515625" style="813" customWidth="1"/>
    <col min="13542" max="13542" width="20.5703125" style="813" customWidth="1"/>
    <col min="13543" max="13543" width="23.28515625" style="813" customWidth="1"/>
    <col min="13544" max="13549" width="4.7109375" style="813" customWidth="1"/>
    <col min="13550" max="13551" width="3.7109375" style="813" customWidth="1"/>
    <col min="13552" max="13559" width="4.5703125" style="813" customWidth="1"/>
    <col min="13560" max="13751" width="11.28515625" style="813" customWidth="1"/>
    <col min="13752" max="13791" width="12.28515625" style="813"/>
    <col min="13792" max="13792" width="1.7109375" style="813" customWidth="1"/>
    <col min="13793" max="13793" width="9.5703125" style="813" customWidth="1"/>
    <col min="13794" max="13794" width="47.42578125" style="813" customWidth="1"/>
    <col min="13795" max="13795" width="23.7109375" style="813" bestFit="1" customWidth="1"/>
    <col min="13796" max="13796" width="15.42578125" style="813" customWidth="1"/>
    <col min="13797" max="13797" width="22.28515625" style="813" customWidth="1"/>
    <col min="13798" max="13798" width="20.5703125" style="813" customWidth="1"/>
    <col min="13799" max="13799" width="23.28515625" style="813" customWidth="1"/>
    <col min="13800" max="13805" width="4.7109375" style="813" customWidth="1"/>
    <col min="13806" max="13807" width="3.7109375" style="813" customWidth="1"/>
    <col min="13808" max="13815" width="4.5703125" style="813" customWidth="1"/>
    <col min="13816" max="14007" width="11.28515625" style="813" customWidth="1"/>
    <col min="14008" max="14047" width="12.28515625" style="813"/>
    <col min="14048" max="14048" width="1.7109375" style="813" customWidth="1"/>
    <col min="14049" max="14049" width="9.5703125" style="813" customWidth="1"/>
    <col min="14050" max="14050" width="47.42578125" style="813" customWidth="1"/>
    <col min="14051" max="14051" width="23.7109375" style="813" bestFit="1" customWidth="1"/>
    <col min="14052" max="14052" width="15.42578125" style="813" customWidth="1"/>
    <col min="14053" max="14053" width="22.28515625" style="813" customWidth="1"/>
    <col min="14054" max="14054" width="20.5703125" style="813" customWidth="1"/>
    <col min="14055" max="14055" width="23.28515625" style="813" customWidth="1"/>
    <col min="14056" max="14061" width="4.7109375" style="813" customWidth="1"/>
    <col min="14062" max="14063" width="3.7109375" style="813" customWidth="1"/>
    <col min="14064" max="14071" width="4.5703125" style="813" customWidth="1"/>
    <col min="14072" max="14263" width="11.28515625" style="813" customWidth="1"/>
    <col min="14264" max="14303" width="12.28515625" style="813"/>
    <col min="14304" max="14304" width="1.7109375" style="813" customWidth="1"/>
    <col min="14305" max="14305" width="9.5703125" style="813" customWidth="1"/>
    <col min="14306" max="14306" width="47.42578125" style="813" customWidth="1"/>
    <col min="14307" max="14307" width="23.7109375" style="813" bestFit="1" customWidth="1"/>
    <col min="14308" max="14308" width="15.42578125" style="813" customWidth="1"/>
    <col min="14309" max="14309" width="22.28515625" style="813" customWidth="1"/>
    <col min="14310" max="14310" width="20.5703125" style="813" customWidth="1"/>
    <col min="14311" max="14311" width="23.28515625" style="813" customWidth="1"/>
    <col min="14312" max="14317" width="4.7109375" style="813" customWidth="1"/>
    <col min="14318" max="14319" width="3.7109375" style="813" customWidth="1"/>
    <col min="14320" max="14327" width="4.5703125" style="813" customWidth="1"/>
    <col min="14328" max="14519" width="11.28515625" style="813" customWidth="1"/>
    <col min="14520" max="14559" width="12.28515625" style="813"/>
    <col min="14560" max="14560" width="1.7109375" style="813" customWidth="1"/>
    <col min="14561" max="14561" width="9.5703125" style="813" customWidth="1"/>
    <col min="14562" max="14562" width="47.42578125" style="813" customWidth="1"/>
    <col min="14563" max="14563" width="23.7109375" style="813" bestFit="1" customWidth="1"/>
    <col min="14564" max="14564" width="15.42578125" style="813" customWidth="1"/>
    <col min="14565" max="14565" width="22.28515625" style="813" customWidth="1"/>
    <col min="14566" max="14566" width="20.5703125" style="813" customWidth="1"/>
    <col min="14567" max="14567" width="23.28515625" style="813" customWidth="1"/>
    <col min="14568" max="14573" width="4.7109375" style="813" customWidth="1"/>
    <col min="14574" max="14575" width="3.7109375" style="813" customWidth="1"/>
    <col min="14576" max="14583" width="4.5703125" style="813" customWidth="1"/>
    <col min="14584" max="14775" width="11.28515625" style="813" customWidth="1"/>
    <col min="14776" max="14815" width="12.28515625" style="813"/>
    <col min="14816" max="14816" width="1.7109375" style="813" customWidth="1"/>
    <col min="14817" max="14817" width="9.5703125" style="813" customWidth="1"/>
    <col min="14818" max="14818" width="47.42578125" style="813" customWidth="1"/>
    <col min="14819" max="14819" width="23.7109375" style="813" bestFit="1" customWidth="1"/>
    <col min="14820" max="14820" width="15.42578125" style="813" customWidth="1"/>
    <col min="14821" max="14821" width="22.28515625" style="813" customWidth="1"/>
    <col min="14822" max="14822" width="20.5703125" style="813" customWidth="1"/>
    <col min="14823" max="14823" width="23.28515625" style="813" customWidth="1"/>
    <col min="14824" max="14829" width="4.7109375" style="813" customWidth="1"/>
    <col min="14830" max="14831" width="3.7109375" style="813" customWidth="1"/>
    <col min="14832" max="14839" width="4.5703125" style="813" customWidth="1"/>
    <col min="14840" max="15031" width="11.28515625" style="813" customWidth="1"/>
    <col min="15032" max="15071" width="12.28515625" style="813"/>
    <col min="15072" max="15072" width="1.7109375" style="813" customWidth="1"/>
    <col min="15073" max="15073" width="9.5703125" style="813" customWidth="1"/>
    <col min="15074" max="15074" width="47.42578125" style="813" customWidth="1"/>
    <col min="15075" max="15075" width="23.7109375" style="813" bestFit="1" customWidth="1"/>
    <col min="15076" max="15076" width="15.42578125" style="813" customWidth="1"/>
    <col min="15077" max="15077" width="22.28515625" style="813" customWidth="1"/>
    <col min="15078" max="15078" width="20.5703125" style="813" customWidth="1"/>
    <col min="15079" max="15079" width="23.28515625" style="813" customWidth="1"/>
    <col min="15080" max="15085" width="4.7109375" style="813" customWidth="1"/>
    <col min="15086" max="15087" width="3.7109375" style="813" customWidth="1"/>
    <col min="15088" max="15095" width="4.5703125" style="813" customWidth="1"/>
    <col min="15096" max="15287" width="11.28515625" style="813" customWidth="1"/>
    <col min="15288" max="15327" width="12.28515625" style="813"/>
    <col min="15328" max="15328" width="1.7109375" style="813" customWidth="1"/>
    <col min="15329" max="15329" width="9.5703125" style="813" customWidth="1"/>
    <col min="15330" max="15330" width="47.42578125" style="813" customWidth="1"/>
    <col min="15331" max="15331" width="23.7109375" style="813" bestFit="1" customWidth="1"/>
    <col min="15332" max="15332" width="15.42578125" style="813" customWidth="1"/>
    <col min="15333" max="15333" width="22.28515625" style="813" customWidth="1"/>
    <col min="15334" max="15334" width="20.5703125" style="813" customWidth="1"/>
    <col min="15335" max="15335" width="23.28515625" style="813" customWidth="1"/>
    <col min="15336" max="15341" width="4.7109375" style="813" customWidth="1"/>
    <col min="15342" max="15343" width="3.7109375" style="813" customWidth="1"/>
    <col min="15344" max="15351" width="4.5703125" style="813" customWidth="1"/>
    <col min="15352" max="15543" width="11.28515625" style="813" customWidth="1"/>
    <col min="15544" max="15583" width="12.28515625" style="813"/>
    <col min="15584" max="15584" width="1.7109375" style="813" customWidth="1"/>
    <col min="15585" max="15585" width="9.5703125" style="813" customWidth="1"/>
    <col min="15586" max="15586" width="47.42578125" style="813" customWidth="1"/>
    <col min="15587" max="15587" width="23.7109375" style="813" bestFit="1" customWidth="1"/>
    <col min="15588" max="15588" width="15.42578125" style="813" customWidth="1"/>
    <col min="15589" max="15589" width="22.28515625" style="813" customWidth="1"/>
    <col min="15590" max="15590" width="20.5703125" style="813" customWidth="1"/>
    <col min="15591" max="15591" width="23.28515625" style="813" customWidth="1"/>
    <col min="15592" max="15597" width="4.7109375" style="813" customWidth="1"/>
    <col min="15598" max="15599" width="3.7109375" style="813" customWidth="1"/>
    <col min="15600" max="15607" width="4.5703125" style="813" customWidth="1"/>
    <col min="15608" max="15799" width="11.28515625" style="813" customWidth="1"/>
    <col min="15800" max="15839" width="12.28515625" style="813"/>
    <col min="15840" max="15840" width="1.7109375" style="813" customWidth="1"/>
    <col min="15841" max="15841" width="9.5703125" style="813" customWidth="1"/>
    <col min="15842" max="15842" width="47.42578125" style="813" customWidth="1"/>
    <col min="15843" max="15843" width="23.7109375" style="813" bestFit="1" customWidth="1"/>
    <col min="15844" max="15844" width="15.42578125" style="813" customWidth="1"/>
    <col min="15845" max="15845" width="22.28515625" style="813" customWidth="1"/>
    <col min="15846" max="15846" width="20.5703125" style="813" customWidth="1"/>
    <col min="15847" max="15847" width="23.28515625" style="813" customWidth="1"/>
    <col min="15848" max="15853" width="4.7109375" style="813" customWidth="1"/>
    <col min="15854" max="15855" width="3.7109375" style="813" customWidth="1"/>
    <col min="15856" max="15863" width="4.5703125" style="813" customWidth="1"/>
    <col min="15864" max="16055" width="11.28515625" style="813" customWidth="1"/>
    <col min="16056" max="16095" width="12.28515625" style="813"/>
    <col min="16096" max="16096" width="1.7109375" style="813" customWidth="1"/>
    <col min="16097" max="16097" width="9.5703125" style="813" customWidth="1"/>
    <col min="16098" max="16098" width="47.42578125" style="813" customWidth="1"/>
    <col min="16099" max="16099" width="23.7109375" style="813" bestFit="1" customWidth="1"/>
    <col min="16100" max="16100" width="15.42578125" style="813" customWidth="1"/>
    <col min="16101" max="16101" width="22.28515625" style="813" customWidth="1"/>
    <col min="16102" max="16102" width="20.5703125" style="813" customWidth="1"/>
    <col min="16103" max="16103" width="23.28515625" style="813" customWidth="1"/>
    <col min="16104" max="16109" width="4.7109375" style="813" customWidth="1"/>
    <col min="16110" max="16111" width="3.7109375" style="813" customWidth="1"/>
    <col min="16112" max="16119" width="4.5703125" style="813" customWidth="1"/>
    <col min="16120" max="16311" width="11.28515625" style="813" customWidth="1"/>
    <col min="16312" max="16384" width="12.28515625" style="813"/>
  </cols>
  <sheetData>
    <row r="1" spans="1:183" ht="9" customHeight="1" x14ac:dyDescent="0.3">
      <c r="A1" s="806"/>
      <c r="B1" s="807"/>
      <c r="C1" s="808"/>
      <c r="D1" s="808"/>
      <c r="E1" s="809"/>
      <c r="F1" s="810"/>
      <c r="G1" s="810"/>
      <c r="H1" s="810"/>
      <c r="I1" s="847"/>
    </row>
    <row r="2" spans="1:183" ht="12.6" customHeight="1" x14ac:dyDescent="0.3">
      <c r="A2" s="814"/>
      <c r="B2" s="1091" t="s">
        <v>1491</v>
      </c>
      <c r="C2" s="1092"/>
      <c r="D2" s="1092"/>
      <c r="E2" s="1093"/>
      <c r="I2" s="848"/>
    </row>
    <row r="3" spans="1:183" ht="13.9" customHeight="1" x14ac:dyDescent="0.3">
      <c r="A3" s="814"/>
      <c r="B3" s="817" t="s">
        <v>1492</v>
      </c>
      <c r="C3" s="843" t="s">
        <v>1493</v>
      </c>
      <c r="D3" s="818" t="s">
        <v>1494</v>
      </c>
      <c r="E3" s="819">
        <v>1</v>
      </c>
      <c r="I3" s="848"/>
    </row>
    <row r="4" spans="1:183" ht="8.4499999999999993" customHeight="1" thickBot="1" x14ac:dyDescent="0.35">
      <c r="A4" s="814"/>
      <c r="I4" s="848"/>
    </row>
    <row r="5" spans="1:183" ht="15.6" customHeight="1" x14ac:dyDescent="0.3">
      <c r="A5" s="814"/>
      <c r="B5" s="1094" t="s">
        <v>1809</v>
      </c>
      <c r="C5" s="1095"/>
      <c r="D5" s="1095"/>
      <c r="E5" s="1095"/>
      <c r="F5" s="1095"/>
      <c r="G5" s="1095"/>
      <c r="H5" s="1096"/>
      <c r="I5" s="848"/>
    </row>
    <row r="6" spans="1:183" x14ac:dyDescent="0.2">
      <c r="A6" s="814"/>
      <c r="B6" s="1097" t="s">
        <v>1483</v>
      </c>
      <c r="C6" s="1098"/>
      <c r="D6" s="1098"/>
      <c r="E6" s="1098"/>
      <c r="F6" s="1098"/>
      <c r="G6" s="1098"/>
      <c r="H6" s="1099"/>
      <c r="I6" s="816"/>
    </row>
    <row r="7" spans="1:183" ht="17.25" thickBot="1" x14ac:dyDescent="0.25">
      <c r="A7" s="814"/>
      <c r="B7" s="1058" t="s">
        <v>52</v>
      </c>
      <c r="C7" s="1059"/>
      <c r="D7" s="1059"/>
      <c r="E7" s="1059"/>
      <c r="F7" s="1059"/>
      <c r="G7" s="1059"/>
      <c r="H7" s="1060"/>
      <c r="I7" s="816"/>
    </row>
    <row r="8" spans="1:183" x14ac:dyDescent="0.2">
      <c r="A8" s="814"/>
      <c r="B8" s="1100" t="s">
        <v>1806</v>
      </c>
      <c r="C8" s="1101"/>
      <c r="D8" s="1101"/>
      <c r="E8" s="1101"/>
      <c r="F8" s="1101"/>
      <c r="G8" s="1101"/>
      <c r="H8" s="1102"/>
      <c r="I8" s="816"/>
    </row>
    <row r="9" spans="1:183" x14ac:dyDescent="0.2">
      <c r="A9" s="814"/>
      <c r="B9" s="1103"/>
      <c r="C9" s="1104"/>
      <c r="D9" s="1104"/>
      <c r="E9" s="1104"/>
      <c r="F9" s="1104"/>
      <c r="G9" s="1104"/>
      <c r="H9" s="1105"/>
      <c r="I9" s="816"/>
    </row>
    <row r="10" spans="1:183" ht="17.25" thickBot="1" x14ac:dyDescent="0.25">
      <c r="A10" s="814"/>
      <c r="B10" s="1106"/>
      <c r="C10" s="1107"/>
      <c r="D10" s="1107"/>
      <c r="E10" s="1107"/>
      <c r="F10" s="1107"/>
      <c r="G10" s="1107"/>
      <c r="H10" s="1108"/>
      <c r="I10" s="816"/>
    </row>
    <row r="11" spans="1:183" s="824" customFormat="1" ht="15.6" customHeight="1" x14ac:dyDescent="0.2">
      <c r="A11" s="823"/>
      <c r="B11" s="1063" t="s">
        <v>46</v>
      </c>
      <c r="C11" s="1065" t="s">
        <v>1495</v>
      </c>
      <c r="D11" s="1061" t="s">
        <v>1496</v>
      </c>
      <c r="E11" s="1061" t="s">
        <v>1497</v>
      </c>
      <c r="F11" s="1061" t="s">
        <v>1498</v>
      </c>
      <c r="G11" s="1061" t="s">
        <v>1499</v>
      </c>
      <c r="H11" s="1090" t="s">
        <v>1500</v>
      </c>
      <c r="I11" s="816"/>
      <c r="J11" s="812"/>
      <c r="K11" s="812"/>
      <c r="L11" s="812"/>
      <c r="M11" s="812"/>
      <c r="N11" s="812"/>
      <c r="O11" s="812"/>
      <c r="P11" s="812"/>
      <c r="Q11" s="812"/>
      <c r="R11" s="812"/>
      <c r="S11" s="812"/>
      <c r="T11" s="812"/>
      <c r="U11" s="812"/>
      <c r="V11" s="812"/>
      <c r="W11" s="812"/>
      <c r="X11" s="812"/>
      <c r="Y11" s="812"/>
      <c r="Z11" s="812"/>
      <c r="AA11" s="812"/>
      <c r="AB11" s="812"/>
      <c r="AC11" s="812"/>
      <c r="AD11" s="812"/>
      <c r="AE11" s="812"/>
      <c r="AF11" s="812"/>
      <c r="AG11" s="812"/>
      <c r="AH11" s="812"/>
      <c r="AI11" s="812"/>
      <c r="AJ11" s="812"/>
      <c r="AK11" s="812"/>
      <c r="AL11" s="812"/>
      <c r="AM11" s="812"/>
      <c r="AN11" s="812"/>
      <c r="AO11" s="812"/>
      <c r="AP11" s="812"/>
      <c r="AQ11" s="812"/>
      <c r="AR11" s="812"/>
      <c r="AS11" s="812"/>
      <c r="AT11" s="812"/>
      <c r="AU11" s="812"/>
      <c r="AV11" s="812"/>
      <c r="AW11" s="812"/>
      <c r="AX11" s="812"/>
      <c r="AY11" s="812"/>
      <c r="AZ11" s="812"/>
      <c r="BA11" s="812"/>
      <c r="BB11" s="812"/>
      <c r="BC11" s="812"/>
      <c r="BD11" s="812"/>
      <c r="BE11" s="812"/>
      <c r="BF11" s="812"/>
      <c r="BG11" s="812"/>
      <c r="BH11" s="812"/>
      <c r="BI11" s="812"/>
      <c r="BJ11" s="812"/>
      <c r="BK11" s="812"/>
      <c r="BL11" s="812"/>
      <c r="BM11" s="812"/>
      <c r="BN11" s="812"/>
      <c r="BO11" s="812"/>
      <c r="BP11" s="812"/>
      <c r="BQ11" s="812"/>
      <c r="BR11" s="812"/>
      <c r="BS11" s="812"/>
      <c r="BT11" s="812"/>
      <c r="BU11" s="812"/>
      <c r="BV11" s="812"/>
      <c r="BW11" s="812"/>
      <c r="BX11" s="812"/>
      <c r="BY11" s="812"/>
      <c r="BZ11" s="812"/>
      <c r="CA11" s="812"/>
      <c r="CB11" s="812"/>
      <c r="CC11" s="812"/>
      <c r="CD11" s="812"/>
      <c r="CE11" s="812"/>
      <c r="CF11" s="812"/>
      <c r="CG11" s="812"/>
      <c r="CH11" s="812"/>
      <c r="CI11" s="812"/>
      <c r="CJ11" s="812"/>
      <c r="CK11" s="812"/>
      <c r="CL11" s="812"/>
      <c r="CM11" s="812"/>
      <c r="CN11" s="812"/>
      <c r="CO11" s="812"/>
      <c r="CP11" s="812"/>
      <c r="CQ11" s="812"/>
      <c r="CR11" s="812"/>
      <c r="CS11" s="812"/>
      <c r="CT11" s="812"/>
      <c r="CU11" s="812"/>
      <c r="CV11" s="812"/>
      <c r="CW11" s="812"/>
      <c r="CX11" s="812"/>
      <c r="CY11" s="812"/>
      <c r="CZ11" s="812"/>
      <c r="DA11" s="812"/>
      <c r="DB11" s="812"/>
      <c r="DC11" s="812"/>
      <c r="DD11" s="812"/>
      <c r="DE11" s="812"/>
      <c r="DF11" s="812"/>
      <c r="DG11" s="812"/>
      <c r="DH11" s="812"/>
      <c r="DI11" s="812"/>
      <c r="DJ11" s="812"/>
      <c r="DK11" s="812"/>
      <c r="DL11" s="812"/>
      <c r="DM11" s="812"/>
      <c r="DN11" s="812"/>
      <c r="DO11" s="812"/>
      <c r="DP11" s="812"/>
      <c r="DQ11" s="812"/>
      <c r="DR11" s="812"/>
      <c r="DS11" s="812"/>
      <c r="DT11" s="812"/>
      <c r="DU11" s="812"/>
      <c r="DV11" s="812"/>
      <c r="DW11" s="812"/>
      <c r="DX11" s="812"/>
      <c r="DY11" s="812"/>
      <c r="DZ11" s="812"/>
      <c r="EA11" s="812"/>
      <c r="EB11" s="812"/>
      <c r="EC11" s="812"/>
      <c r="ED11" s="812"/>
      <c r="EE11" s="812"/>
      <c r="EF11" s="812"/>
      <c r="EG11" s="812"/>
      <c r="EH11" s="812"/>
      <c r="EI11" s="812"/>
      <c r="EJ11" s="812"/>
      <c r="EK11" s="812"/>
      <c r="EL11" s="812"/>
      <c r="EM11" s="812"/>
      <c r="EN11" s="812"/>
      <c r="EO11" s="812"/>
      <c r="EP11" s="812"/>
      <c r="EQ11" s="812"/>
      <c r="ER11" s="812"/>
      <c r="ES11" s="812"/>
      <c r="ET11" s="812"/>
      <c r="EU11" s="812"/>
      <c r="EV11" s="812"/>
      <c r="EW11" s="812"/>
      <c r="EX11" s="812"/>
      <c r="EY11" s="812"/>
      <c r="EZ11" s="812"/>
      <c r="FA11" s="812"/>
      <c r="FB11" s="812"/>
      <c r="FC11" s="812"/>
      <c r="FD11" s="812"/>
      <c r="FE11" s="812"/>
      <c r="FF11" s="812"/>
      <c r="FG11" s="812"/>
      <c r="FH11" s="812"/>
      <c r="FI11" s="812"/>
      <c r="FJ11" s="812"/>
      <c r="FK11" s="812"/>
      <c r="FL11" s="812"/>
      <c r="FM11" s="812"/>
      <c r="FN11" s="812"/>
      <c r="FO11" s="812"/>
      <c r="FP11" s="812"/>
      <c r="FQ11" s="812"/>
      <c r="FR11" s="812"/>
      <c r="FS11" s="812"/>
      <c r="FT11" s="812"/>
      <c r="FU11" s="812"/>
      <c r="FV11" s="812"/>
      <c r="FW11" s="812"/>
      <c r="FX11" s="812"/>
      <c r="FY11" s="812"/>
      <c r="FZ11" s="812"/>
      <c r="GA11" s="812"/>
    </row>
    <row r="12" spans="1:183" s="824" customFormat="1" x14ac:dyDescent="0.2">
      <c r="A12" s="823"/>
      <c r="B12" s="1064"/>
      <c r="C12" s="1066"/>
      <c r="D12" s="1062" t="s">
        <v>1501</v>
      </c>
      <c r="E12" s="1062" t="s">
        <v>1502</v>
      </c>
      <c r="F12" s="1062" t="s">
        <v>1503</v>
      </c>
      <c r="G12" s="1062" t="s">
        <v>1504</v>
      </c>
      <c r="H12" s="1086" t="s">
        <v>1505</v>
      </c>
      <c r="I12" s="816"/>
      <c r="J12" s="812"/>
      <c r="K12" s="812"/>
      <c r="L12" s="812"/>
      <c r="M12" s="812"/>
      <c r="N12" s="812"/>
      <c r="O12" s="812"/>
      <c r="P12" s="812"/>
      <c r="Q12" s="812"/>
      <c r="R12" s="812"/>
      <c r="S12" s="812"/>
      <c r="T12" s="812"/>
      <c r="U12" s="812"/>
      <c r="V12" s="812"/>
      <c r="W12" s="812"/>
      <c r="X12" s="812"/>
      <c r="Y12" s="812"/>
      <c r="Z12" s="812"/>
      <c r="AA12" s="812"/>
      <c r="AB12" s="812"/>
      <c r="AC12" s="812"/>
      <c r="AD12" s="812"/>
      <c r="AE12" s="812"/>
      <c r="AF12" s="812"/>
      <c r="AG12" s="812"/>
      <c r="AH12" s="812"/>
      <c r="AI12" s="812"/>
      <c r="AJ12" s="812"/>
      <c r="AK12" s="812"/>
      <c r="AL12" s="812"/>
      <c r="AM12" s="812"/>
      <c r="AN12" s="812"/>
      <c r="AO12" s="812"/>
      <c r="AP12" s="812"/>
      <c r="AQ12" s="812"/>
      <c r="AR12" s="812"/>
      <c r="AS12" s="812"/>
      <c r="AT12" s="812"/>
      <c r="AU12" s="812"/>
      <c r="AV12" s="812"/>
      <c r="AW12" s="812"/>
      <c r="AX12" s="812"/>
      <c r="AY12" s="812"/>
      <c r="AZ12" s="812"/>
      <c r="BA12" s="812"/>
      <c r="BB12" s="812"/>
      <c r="BC12" s="812"/>
      <c r="BD12" s="812"/>
      <c r="BE12" s="812"/>
      <c r="BF12" s="812"/>
      <c r="BG12" s="812"/>
      <c r="BH12" s="812"/>
      <c r="BI12" s="812"/>
      <c r="BJ12" s="812"/>
      <c r="BK12" s="812"/>
      <c r="BL12" s="812"/>
      <c r="BM12" s="812"/>
      <c r="BN12" s="812"/>
      <c r="BO12" s="812"/>
      <c r="BP12" s="812"/>
      <c r="BQ12" s="812"/>
      <c r="BR12" s="812"/>
      <c r="BS12" s="812"/>
      <c r="BT12" s="812"/>
      <c r="BU12" s="812"/>
      <c r="BV12" s="812"/>
      <c r="BW12" s="812"/>
      <c r="BX12" s="812"/>
      <c r="BY12" s="812"/>
      <c r="BZ12" s="812"/>
      <c r="CA12" s="812"/>
      <c r="CB12" s="812"/>
      <c r="CC12" s="812"/>
      <c r="CD12" s="812"/>
      <c r="CE12" s="812"/>
      <c r="CF12" s="812"/>
      <c r="CG12" s="812"/>
      <c r="CH12" s="812"/>
      <c r="CI12" s="812"/>
      <c r="CJ12" s="812"/>
      <c r="CK12" s="812"/>
      <c r="CL12" s="812"/>
      <c r="CM12" s="812"/>
      <c r="CN12" s="812"/>
      <c r="CO12" s="812"/>
      <c r="CP12" s="812"/>
      <c r="CQ12" s="812"/>
      <c r="CR12" s="812"/>
      <c r="CS12" s="812"/>
      <c r="CT12" s="812"/>
      <c r="CU12" s="812"/>
      <c r="CV12" s="812"/>
      <c r="CW12" s="812"/>
      <c r="CX12" s="812"/>
      <c r="CY12" s="812"/>
      <c r="CZ12" s="812"/>
      <c r="DA12" s="812"/>
      <c r="DB12" s="812"/>
      <c r="DC12" s="812"/>
      <c r="DD12" s="812"/>
      <c r="DE12" s="812"/>
      <c r="DF12" s="812"/>
      <c r="DG12" s="812"/>
      <c r="DH12" s="812"/>
      <c r="DI12" s="812"/>
      <c r="DJ12" s="812"/>
      <c r="DK12" s="812"/>
      <c r="DL12" s="812"/>
      <c r="DM12" s="812"/>
      <c r="DN12" s="812"/>
      <c r="DO12" s="812"/>
      <c r="DP12" s="812"/>
      <c r="DQ12" s="812"/>
      <c r="DR12" s="812"/>
      <c r="DS12" s="812"/>
      <c r="DT12" s="812"/>
      <c r="DU12" s="812"/>
      <c r="DV12" s="812"/>
      <c r="DW12" s="812"/>
      <c r="DX12" s="812"/>
      <c r="DY12" s="812"/>
      <c r="DZ12" s="812"/>
      <c r="EA12" s="812"/>
      <c r="EB12" s="812"/>
      <c r="EC12" s="812"/>
      <c r="ED12" s="812"/>
      <c r="EE12" s="812"/>
      <c r="EF12" s="812"/>
      <c r="EG12" s="812"/>
      <c r="EH12" s="812"/>
      <c r="EI12" s="812"/>
      <c r="EJ12" s="812"/>
      <c r="EK12" s="812"/>
      <c r="EL12" s="812"/>
      <c r="EM12" s="812"/>
      <c r="EN12" s="812"/>
      <c r="EO12" s="812"/>
      <c r="EP12" s="812"/>
      <c r="EQ12" s="812"/>
      <c r="ER12" s="812"/>
      <c r="ES12" s="812"/>
      <c r="ET12" s="812"/>
      <c r="EU12" s="812"/>
      <c r="EV12" s="812"/>
      <c r="EW12" s="812"/>
      <c r="EX12" s="812"/>
      <c r="EY12" s="812"/>
      <c r="EZ12" s="812"/>
      <c r="FA12" s="812"/>
      <c r="FB12" s="812"/>
      <c r="FC12" s="812"/>
      <c r="FD12" s="812"/>
      <c r="FE12" s="812"/>
      <c r="FF12" s="812"/>
      <c r="FG12" s="812"/>
      <c r="FH12" s="812"/>
      <c r="FI12" s="812"/>
      <c r="FJ12" s="812"/>
      <c r="FK12" s="812"/>
      <c r="FL12" s="812"/>
      <c r="FM12" s="812"/>
      <c r="FN12" s="812"/>
      <c r="FO12" s="812"/>
      <c r="FP12" s="812"/>
      <c r="FQ12" s="812"/>
      <c r="FR12" s="812"/>
      <c r="FS12" s="812"/>
      <c r="FT12" s="812"/>
      <c r="FU12" s="812"/>
      <c r="FV12" s="812"/>
      <c r="FW12" s="812"/>
      <c r="FX12" s="812"/>
      <c r="FY12" s="812"/>
      <c r="FZ12" s="812"/>
      <c r="GA12" s="812"/>
    </row>
    <row r="13" spans="1:183" s="824" customFormat="1" ht="30.75" thickBot="1" x14ac:dyDescent="0.25">
      <c r="A13" s="823"/>
      <c r="B13" s="825" t="s">
        <v>1506</v>
      </c>
      <c r="C13" s="1067"/>
      <c r="D13" s="826" t="s">
        <v>1507</v>
      </c>
      <c r="E13" s="826" t="s">
        <v>1508</v>
      </c>
      <c r="F13" s="826" t="s">
        <v>1509</v>
      </c>
      <c r="G13" s="826" t="s">
        <v>1510</v>
      </c>
      <c r="H13" s="827" t="s">
        <v>1511</v>
      </c>
      <c r="I13" s="816"/>
      <c r="J13" s="812"/>
      <c r="K13" s="812"/>
      <c r="L13" s="812"/>
      <c r="M13" s="812"/>
      <c r="N13" s="812"/>
      <c r="O13" s="812"/>
      <c r="P13" s="812"/>
      <c r="Q13" s="812"/>
      <c r="R13" s="812"/>
      <c r="S13" s="812"/>
      <c r="T13" s="812"/>
      <c r="U13" s="812"/>
      <c r="V13" s="812"/>
      <c r="W13" s="812"/>
      <c r="X13" s="812"/>
      <c r="Y13" s="812"/>
      <c r="Z13" s="812"/>
      <c r="AA13" s="812"/>
      <c r="AB13" s="812"/>
      <c r="AC13" s="812"/>
      <c r="AD13" s="812"/>
      <c r="AE13" s="812"/>
      <c r="AF13" s="812"/>
      <c r="AG13" s="812"/>
      <c r="AH13" s="812"/>
      <c r="AI13" s="812"/>
      <c r="AJ13" s="812"/>
      <c r="AK13" s="812"/>
      <c r="AL13" s="812"/>
      <c r="AM13" s="812"/>
      <c r="AN13" s="812"/>
      <c r="AO13" s="812"/>
      <c r="AP13" s="812"/>
      <c r="AQ13" s="812"/>
      <c r="AR13" s="812"/>
      <c r="AS13" s="812"/>
      <c r="AT13" s="812"/>
      <c r="AU13" s="812"/>
      <c r="AV13" s="812"/>
      <c r="AW13" s="812"/>
      <c r="AX13" s="812"/>
      <c r="AY13" s="812"/>
      <c r="AZ13" s="812"/>
      <c r="BA13" s="812"/>
      <c r="BB13" s="812"/>
      <c r="BC13" s="812"/>
      <c r="BD13" s="812"/>
      <c r="BE13" s="812"/>
      <c r="BF13" s="812"/>
      <c r="BG13" s="812"/>
      <c r="BH13" s="812"/>
      <c r="BI13" s="812"/>
      <c r="BJ13" s="812"/>
      <c r="BK13" s="812"/>
      <c r="BL13" s="812"/>
      <c r="BM13" s="812"/>
      <c r="BN13" s="812"/>
      <c r="BO13" s="812"/>
      <c r="BP13" s="812"/>
      <c r="BQ13" s="812"/>
      <c r="BR13" s="812"/>
      <c r="BS13" s="812"/>
      <c r="BT13" s="812"/>
      <c r="BU13" s="812"/>
      <c r="BV13" s="812"/>
      <c r="BW13" s="812"/>
      <c r="BX13" s="812"/>
      <c r="BY13" s="812"/>
      <c r="BZ13" s="812"/>
      <c r="CA13" s="812"/>
      <c r="CB13" s="812"/>
      <c r="CC13" s="812"/>
      <c r="CD13" s="812"/>
      <c r="CE13" s="812"/>
      <c r="CF13" s="812"/>
      <c r="CG13" s="812"/>
      <c r="CH13" s="812"/>
      <c r="CI13" s="812"/>
      <c r="CJ13" s="812"/>
      <c r="CK13" s="812"/>
      <c r="CL13" s="812"/>
      <c r="CM13" s="812"/>
      <c r="CN13" s="812"/>
      <c r="CO13" s="812"/>
      <c r="CP13" s="812"/>
      <c r="CQ13" s="812"/>
      <c r="CR13" s="812"/>
      <c r="CS13" s="812"/>
      <c r="CT13" s="812"/>
      <c r="CU13" s="812"/>
      <c r="CV13" s="812"/>
      <c r="CW13" s="812"/>
      <c r="CX13" s="812"/>
      <c r="CY13" s="812"/>
      <c r="CZ13" s="812"/>
      <c r="DA13" s="812"/>
      <c r="DB13" s="812"/>
      <c r="DC13" s="812"/>
      <c r="DD13" s="812"/>
      <c r="DE13" s="812"/>
      <c r="DF13" s="812"/>
      <c r="DG13" s="812"/>
      <c r="DH13" s="812"/>
      <c r="DI13" s="812"/>
      <c r="DJ13" s="812"/>
      <c r="DK13" s="812"/>
      <c r="DL13" s="812"/>
      <c r="DM13" s="812"/>
      <c r="DN13" s="812"/>
      <c r="DO13" s="812"/>
      <c r="DP13" s="812"/>
      <c r="DQ13" s="812"/>
      <c r="DR13" s="812"/>
      <c r="DS13" s="812"/>
      <c r="DT13" s="812"/>
      <c r="DU13" s="812"/>
      <c r="DV13" s="812"/>
      <c r="DW13" s="812"/>
      <c r="DX13" s="812"/>
      <c r="DY13" s="812"/>
      <c r="DZ13" s="812"/>
      <c r="EA13" s="812"/>
      <c r="EB13" s="812"/>
      <c r="EC13" s="812"/>
      <c r="ED13" s="812"/>
      <c r="EE13" s="812"/>
      <c r="EF13" s="812"/>
      <c r="EG13" s="812"/>
      <c r="EH13" s="812"/>
      <c r="EI13" s="812"/>
      <c r="EJ13" s="812"/>
      <c r="EK13" s="812"/>
      <c r="EL13" s="812"/>
      <c r="EM13" s="812"/>
      <c r="EN13" s="812"/>
      <c r="EO13" s="812"/>
      <c r="EP13" s="812"/>
      <c r="EQ13" s="812"/>
      <c r="ER13" s="812"/>
      <c r="ES13" s="812"/>
      <c r="ET13" s="812"/>
      <c r="EU13" s="812"/>
      <c r="EV13" s="812"/>
      <c r="EW13" s="812"/>
      <c r="EX13" s="812"/>
      <c r="EY13" s="812"/>
      <c r="EZ13" s="812"/>
      <c r="FA13" s="812"/>
      <c r="FB13" s="812"/>
      <c r="FC13" s="812"/>
      <c r="FD13" s="812"/>
      <c r="FE13" s="812"/>
      <c r="FF13" s="812"/>
      <c r="FG13" s="812"/>
      <c r="FH13" s="812"/>
      <c r="FI13" s="812"/>
      <c r="FJ13" s="812"/>
      <c r="FK13" s="812"/>
      <c r="FL13" s="812"/>
      <c r="FM13" s="812"/>
      <c r="FN13" s="812"/>
      <c r="FO13" s="812"/>
      <c r="FP13" s="812"/>
      <c r="FQ13" s="812"/>
      <c r="FR13" s="812"/>
      <c r="FS13" s="812"/>
      <c r="FT13" s="812"/>
      <c r="FU13" s="812"/>
      <c r="FV13" s="812"/>
      <c r="FW13" s="812"/>
      <c r="FX13" s="812"/>
      <c r="FY13" s="812"/>
      <c r="FZ13" s="812"/>
      <c r="GA13" s="812"/>
    </row>
    <row r="14" spans="1:183" s="824" customFormat="1" ht="20.45" customHeight="1" x14ac:dyDescent="0.2">
      <c r="A14" s="823"/>
      <c r="B14" s="1074" t="s">
        <v>1512</v>
      </c>
      <c r="C14" s="1075"/>
      <c r="D14" s="1075"/>
      <c r="E14" s="1075"/>
      <c r="F14" s="1075"/>
      <c r="G14" s="1075"/>
      <c r="H14" s="1076"/>
      <c r="I14" s="816"/>
      <c r="J14" s="812"/>
      <c r="K14" s="812"/>
      <c r="L14" s="812"/>
      <c r="M14" s="812"/>
      <c r="N14" s="812"/>
      <c r="O14" s="812"/>
      <c r="P14" s="812"/>
      <c r="Q14" s="812"/>
      <c r="R14" s="812"/>
      <c r="S14" s="812"/>
      <c r="T14" s="812"/>
      <c r="U14" s="812"/>
      <c r="V14" s="812"/>
      <c r="W14" s="812"/>
      <c r="X14" s="812"/>
      <c r="Y14" s="812"/>
      <c r="Z14" s="812"/>
      <c r="AA14" s="812"/>
      <c r="AB14" s="812"/>
      <c r="AC14" s="812"/>
      <c r="AD14" s="812"/>
      <c r="AE14" s="812"/>
      <c r="AF14" s="812"/>
      <c r="AG14" s="812"/>
      <c r="AH14" s="812"/>
      <c r="AI14" s="812"/>
      <c r="AJ14" s="812"/>
      <c r="AK14" s="812"/>
      <c r="AL14" s="812"/>
      <c r="AM14" s="812"/>
      <c r="AN14" s="812"/>
      <c r="AO14" s="812"/>
      <c r="AP14" s="812"/>
      <c r="AQ14" s="812"/>
      <c r="AR14" s="812"/>
      <c r="AS14" s="812"/>
      <c r="AT14" s="812"/>
      <c r="AU14" s="812"/>
      <c r="AV14" s="812"/>
      <c r="AW14" s="812"/>
      <c r="AX14" s="812"/>
      <c r="AY14" s="812"/>
      <c r="AZ14" s="812"/>
      <c r="BA14" s="812"/>
      <c r="BB14" s="812"/>
      <c r="BC14" s="812"/>
      <c r="BD14" s="812"/>
      <c r="BE14" s="812"/>
      <c r="BF14" s="812"/>
      <c r="BG14" s="812"/>
      <c r="BH14" s="812"/>
      <c r="BI14" s="812"/>
      <c r="BJ14" s="812"/>
      <c r="BK14" s="812"/>
      <c r="BL14" s="812"/>
      <c r="BM14" s="812"/>
      <c r="BN14" s="812"/>
      <c r="BO14" s="812"/>
      <c r="BP14" s="812"/>
      <c r="BQ14" s="812"/>
      <c r="BR14" s="812"/>
      <c r="BS14" s="812"/>
      <c r="BT14" s="812"/>
      <c r="BU14" s="812"/>
      <c r="BV14" s="812"/>
      <c r="BW14" s="812"/>
      <c r="BX14" s="812"/>
      <c r="BY14" s="812"/>
      <c r="BZ14" s="812"/>
      <c r="CA14" s="812"/>
      <c r="CB14" s="812"/>
      <c r="CC14" s="812"/>
      <c r="CD14" s="812"/>
      <c r="CE14" s="812"/>
      <c r="CF14" s="812"/>
      <c r="CG14" s="812"/>
      <c r="CH14" s="812"/>
      <c r="CI14" s="812"/>
      <c r="CJ14" s="812"/>
      <c r="CK14" s="812"/>
      <c r="CL14" s="812"/>
      <c r="CM14" s="812"/>
      <c r="CN14" s="812"/>
      <c r="CO14" s="812"/>
      <c r="CP14" s="812"/>
      <c r="CQ14" s="812"/>
      <c r="CR14" s="812"/>
      <c r="CS14" s="812"/>
      <c r="CT14" s="812"/>
      <c r="CU14" s="812"/>
      <c r="CV14" s="812"/>
      <c r="CW14" s="812"/>
      <c r="CX14" s="812"/>
      <c r="CY14" s="812"/>
      <c r="CZ14" s="812"/>
      <c r="DA14" s="812"/>
      <c r="DB14" s="812"/>
      <c r="DC14" s="812"/>
      <c r="DD14" s="812"/>
      <c r="DE14" s="812"/>
      <c r="DF14" s="812"/>
      <c r="DG14" s="812"/>
      <c r="DH14" s="812"/>
      <c r="DI14" s="812"/>
      <c r="DJ14" s="812"/>
      <c r="DK14" s="812"/>
      <c r="DL14" s="812"/>
      <c r="DM14" s="812"/>
      <c r="DN14" s="812"/>
      <c r="DO14" s="812"/>
      <c r="DP14" s="812"/>
      <c r="DQ14" s="812"/>
      <c r="DR14" s="812"/>
      <c r="DS14" s="812"/>
      <c r="DT14" s="812"/>
      <c r="DU14" s="812"/>
      <c r="DV14" s="812"/>
      <c r="DW14" s="812"/>
      <c r="DX14" s="812"/>
      <c r="DY14" s="812"/>
      <c r="DZ14" s="812"/>
      <c r="EA14" s="812"/>
      <c r="EB14" s="812"/>
      <c r="EC14" s="812"/>
      <c r="ED14" s="812"/>
      <c r="EE14" s="812"/>
      <c r="EF14" s="812"/>
      <c r="EG14" s="812"/>
      <c r="EH14" s="812"/>
      <c r="EI14" s="812"/>
      <c r="EJ14" s="812"/>
      <c r="EK14" s="812"/>
      <c r="EL14" s="812"/>
      <c r="EM14" s="812"/>
      <c r="EN14" s="812"/>
      <c r="EO14" s="812"/>
      <c r="EP14" s="812"/>
      <c r="EQ14" s="812"/>
      <c r="ER14" s="812"/>
      <c r="ES14" s="812"/>
      <c r="ET14" s="812"/>
      <c r="EU14" s="812"/>
      <c r="EV14" s="812"/>
      <c r="EW14" s="812"/>
      <c r="EX14" s="812"/>
      <c r="EY14" s="812"/>
      <c r="EZ14" s="812"/>
      <c r="FA14" s="812"/>
      <c r="FB14" s="812"/>
      <c r="FC14" s="812"/>
      <c r="FD14" s="812"/>
      <c r="FE14" s="812"/>
      <c r="FF14" s="812"/>
      <c r="FG14" s="812"/>
      <c r="FH14" s="812"/>
      <c r="FI14" s="812"/>
      <c r="FJ14" s="812"/>
      <c r="FK14" s="812"/>
      <c r="FL14" s="812"/>
      <c r="FM14" s="812"/>
      <c r="FN14" s="812"/>
      <c r="FO14" s="812"/>
      <c r="FP14" s="812"/>
      <c r="FQ14" s="812"/>
      <c r="FR14" s="812"/>
      <c r="FS14" s="812"/>
      <c r="FT14" s="812"/>
      <c r="FU14" s="812"/>
      <c r="FV14" s="812"/>
      <c r="FW14" s="812"/>
      <c r="FX14" s="812"/>
      <c r="FY14" s="812"/>
      <c r="FZ14" s="812"/>
      <c r="GA14" s="812"/>
    </row>
    <row r="15" spans="1:183" s="824" customFormat="1" x14ac:dyDescent="0.2">
      <c r="A15" s="823"/>
      <c r="B15" s="887" t="s">
        <v>1513</v>
      </c>
      <c r="C15" s="885"/>
      <c r="D15" s="885"/>
      <c r="E15" s="885"/>
      <c r="F15" s="885"/>
      <c r="G15" s="885"/>
      <c r="H15" s="886"/>
      <c r="I15" s="816"/>
      <c r="J15" s="812"/>
      <c r="K15" s="812"/>
      <c r="L15" s="812"/>
      <c r="M15" s="812"/>
      <c r="N15" s="812"/>
      <c r="O15" s="812"/>
      <c r="P15" s="812"/>
      <c r="Q15" s="812"/>
      <c r="R15" s="812"/>
      <c r="S15" s="812"/>
      <c r="T15" s="812"/>
      <c r="U15" s="812"/>
      <c r="V15" s="812"/>
      <c r="W15" s="812"/>
      <c r="X15" s="812"/>
      <c r="Y15" s="812"/>
      <c r="Z15" s="812"/>
      <c r="AA15" s="812"/>
      <c r="AB15" s="812"/>
      <c r="AC15" s="812"/>
      <c r="AD15" s="812"/>
      <c r="AE15" s="812"/>
      <c r="AF15" s="812"/>
      <c r="AG15" s="812"/>
      <c r="AH15" s="812"/>
      <c r="AI15" s="812"/>
      <c r="AJ15" s="812"/>
      <c r="AK15" s="812"/>
      <c r="AL15" s="812"/>
      <c r="AM15" s="812"/>
      <c r="AN15" s="812"/>
      <c r="AO15" s="812"/>
      <c r="AP15" s="812"/>
      <c r="AQ15" s="812"/>
      <c r="AR15" s="812"/>
      <c r="AS15" s="812"/>
      <c r="AT15" s="812"/>
      <c r="AU15" s="812"/>
      <c r="AV15" s="812"/>
      <c r="AW15" s="812"/>
      <c r="AX15" s="812"/>
      <c r="AY15" s="812"/>
      <c r="AZ15" s="812"/>
      <c r="BA15" s="812"/>
      <c r="BB15" s="812"/>
      <c r="BC15" s="812"/>
      <c r="BD15" s="812"/>
      <c r="BE15" s="812"/>
      <c r="BF15" s="812"/>
      <c r="BG15" s="812"/>
      <c r="BH15" s="812"/>
      <c r="BI15" s="812"/>
      <c r="BJ15" s="812"/>
      <c r="BK15" s="812"/>
      <c r="BL15" s="812"/>
      <c r="BM15" s="812"/>
      <c r="BN15" s="812"/>
      <c r="BO15" s="812"/>
      <c r="BP15" s="812"/>
      <c r="BQ15" s="812"/>
      <c r="BR15" s="812"/>
      <c r="BS15" s="812"/>
      <c r="BT15" s="812"/>
      <c r="BU15" s="812"/>
      <c r="BV15" s="812"/>
      <c r="BW15" s="812"/>
      <c r="BX15" s="812"/>
      <c r="BY15" s="812"/>
      <c r="BZ15" s="812"/>
      <c r="CA15" s="812"/>
      <c r="CB15" s="812"/>
      <c r="CC15" s="812"/>
      <c r="CD15" s="812"/>
      <c r="CE15" s="812"/>
      <c r="CF15" s="812"/>
      <c r="CG15" s="812"/>
      <c r="CH15" s="812"/>
      <c r="CI15" s="812"/>
      <c r="CJ15" s="812"/>
      <c r="CK15" s="812"/>
      <c r="CL15" s="812"/>
      <c r="CM15" s="812"/>
      <c r="CN15" s="812"/>
      <c r="CO15" s="812"/>
      <c r="CP15" s="812"/>
      <c r="CQ15" s="812"/>
      <c r="CR15" s="812"/>
      <c r="CS15" s="812"/>
      <c r="CT15" s="812"/>
      <c r="CU15" s="812"/>
      <c r="CV15" s="812"/>
      <c r="CW15" s="812"/>
      <c r="CX15" s="812"/>
      <c r="CY15" s="812"/>
      <c r="CZ15" s="812"/>
      <c r="DA15" s="812"/>
      <c r="DB15" s="812"/>
      <c r="DC15" s="812"/>
      <c r="DD15" s="812"/>
      <c r="DE15" s="812"/>
      <c r="DF15" s="812"/>
      <c r="DG15" s="812"/>
      <c r="DH15" s="812"/>
      <c r="DI15" s="812"/>
      <c r="DJ15" s="812"/>
      <c r="DK15" s="812"/>
      <c r="DL15" s="812"/>
      <c r="DM15" s="812"/>
      <c r="DN15" s="812"/>
      <c r="DO15" s="812"/>
      <c r="DP15" s="812"/>
      <c r="DQ15" s="812"/>
      <c r="DR15" s="812"/>
      <c r="DS15" s="812"/>
      <c r="DT15" s="812"/>
      <c r="DU15" s="812"/>
      <c r="DV15" s="812"/>
      <c r="DW15" s="812"/>
      <c r="DX15" s="812"/>
      <c r="DY15" s="812"/>
      <c r="DZ15" s="812"/>
      <c r="EA15" s="812"/>
      <c r="EB15" s="812"/>
      <c r="EC15" s="812"/>
      <c r="ED15" s="812"/>
      <c r="EE15" s="812"/>
      <c r="EF15" s="812"/>
      <c r="EG15" s="812"/>
      <c r="EH15" s="812"/>
      <c r="EI15" s="812"/>
      <c r="EJ15" s="812"/>
      <c r="EK15" s="812"/>
      <c r="EL15" s="812"/>
      <c r="EM15" s="812"/>
      <c r="EN15" s="812"/>
      <c r="EO15" s="812"/>
      <c r="EP15" s="812"/>
      <c r="EQ15" s="812"/>
      <c r="ER15" s="812"/>
      <c r="ES15" s="812"/>
      <c r="ET15" s="812"/>
      <c r="EU15" s="812"/>
      <c r="EV15" s="812"/>
      <c r="EW15" s="812"/>
      <c r="EX15" s="812"/>
      <c r="EY15" s="812"/>
      <c r="EZ15" s="812"/>
      <c r="FA15" s="812"/>
      <c r="FB15" s="812"/>
      <c r="FC15" s="812"/>
      <c r="FD15" s="812"/>
      <c r="FE15" s="812"/>
      <c r="FF15" s="812"/>
      <c r="FG15" s="812"/>
      <c r="FH15" s="812"/>
      <c r="FI15" s="812"/>
      <c r="FJ15" s="812"/>
      <c r="FK15" s="812"/>
      <c r="FL15" s="812"/>
      <c r="FM15" s="812"/>
      <c r="FN15" s="812"/>
      <c r="FO15" s="812"/>
      <c r="FP15" s="812"/>
      <c r="FQ15" s="812"/>
      <c r="FR15" s="812"/>
      <c r="FS15" s="812"/>
      <c r="FT15" s="812"/>
      <c r="FU15" s="812"/>
      <c r="FV15" s="812"/>
      <c r="FW15" s="812"/>
      <c r="FX15" s="812"/>
      <c r="FY15" s="812"/>
      <c r="FZ15" s="812"/>
      <c r="GA15" s="812"/>
    </row>
    <row r="16" spans="1:183" s="824" customFormat="1" ht="13.9" customHeight="1" x14ac:dyDescent="0.2">
      <c r="A16" s="823"/>
      <c r="B16" s="911">
        <v>1</v>
      </c>
      <c r="C16" s="903" t="s">
        <v>1272</v>
      </c>
      <c r="D16" s="905"/>
      <c r="E16" s="905">
        <v>0</v>
      </c>
      <c r="F16" s="912">
        <v>1</v>
      </c>
      <c r="G16" s="910">
        <v>6</v>
      </c>
      <c r="H16" s="841">
        <f>IF(B16="","",ROUND(B16*(D16+E16)*F16*G16,0))</f>
        <v>0</v>
      </c>
      <c r="I16" s="816"/>
      <c r="J16" s="812"/>
      <c r="K16" s="812"/>
      <c r="L16" s="812"/>
      <c r="M16" s="812"/>
      <c r="N16" s="812"/>
      <c r="O16" s="812"/>
      <c r="P16" s="812"/>
      <c r="Q16" s="812"/>
      <c r="R16" s="812"/>
      <c r="S16" s="812"/>
      <c r="T16" s="812"/>
      <c r="U16" s="812"/>
      <c r="V16" s="812"/>
      <c r="W16" s="812"/>
      <c r="X16" s="812"/>
      <c r="Y16" s="812"/>
      <c r="Z16" s="812"/>
      <c r="AA16" s="812"/>
      <c r="AB16" s="812"/>
      <c r="AC16" s="812"/>
      <c r="AD16" s="812"/>
      <c r="AE16" s="812"/>
      <c r="AF16" s="812"/>
      <c r="AG16" s="812"/>
      <c r="AH16" s="812"/>
      <c r="AI16" s="812"/>
      <c r="AJ16" s="812"/>
      <c r="AK16" s="812"/>
      <c r="AL16" s="812"/>
      <c r="AM16" s="812"/>
      <c r="AN16" s="812"/>
      <c r="AO16" s="812"/>
      <c r="AP16" s="812"/>
      <c r="AQ16" s="812"/>
      <c r="AR16" s="812"/>
      <c r="AS16" s="812"/>
      <c r="AT16" s="812"/>
      <c r="AU16" s="812"/>
      <c r="AV16" s="812"/>
      <c r="AW16" s="812"/>
      <c r="AX16" s="812"/>
      <c r="AY16" s="812"/>
      <c r="AZ16" s="812"/>
      <c r="BA16" s="812"/>
      <c r="BB16" s="812"/>
      <c r="BC16" s="812"/>
      <c r="BD16" s="812"/>
      <c r="BE16" s="812"/>
      <c r="BF16" s="812"/>
      <c r="BG16" s="812"/>
      <c r="BH16" s="812"/>
      <c r="BI16" s="812"/>
      <c r="BJ16" s="812"/>
      <c r="BK16" s="812"/>
      <c r="BL16" s="812"/>
      <c r="BM16" s="812"/>
      <c r="BN16" s="812"/>
      <c r="BO16" s="812"/>
      <c r="BP16" s="812"/>
      <c r="BQ16" s="812"/>
      <c r="BR16" s="812"/>
      <c r="BS16" s="812"/>
      <c r="BT16" s="812"/>
      <c r="BU16" s="812"/>
      <c r="BV16" s="812"/>
      <c r="BW16" s="812"/>
      <c r="BX16" s="812"/>
      <c r="BY16" s="812"/>
      <c r="BZ16" s="812"/>
      <c r="CA16" s="812"/>
      <c r="CB16" s="812"/>
      <c r="CC16" s="812"/>
      <c r="CD16" s="812"/>
      <c r="CE16" s="812"/>
      <c r="CF16" s="812"/>
      <c r="CG16" s="812"/>
      <c r="CH16" s="812"/>
      <c r="CI16" s="812"/>
      <c r="CJ16" s="812"/>
      <c r="CK16" s="812"/>
      <c r="CL16" s="812"/>
      <c r="CM16" s="812"/>
      <c r="CN16" s="812"/>
      <c r="CO16" s="812"/>
      <c r="CP16" s="812"/>
      <c r="CQ16" s="812"/>
      <c r="CR16" s="812"/>
      <c r="CS16" s="812"/>
      <c r="CT16" s="812"/>
      <c r="CU16" s="812"/>
      <c r="CV16" s="812"/>
      <c r="CW16" s="812"/>
      <c r="CX16" s="812"/>
      <c r="CY16" s="812"/>
      <c r="CZ16" s="812"/>
      <c r="DA16" s="812"/>
      <c r="DB16" s="812"/>
      <c r="DC16" s="812"/>
      <c r="DD16" s="812"/>
      <c r="DE16" s="812"/>
      <c r="DF16" s="812"/>
      <c r="DG16" s="812"/>
      <c r="DH16" s="812"/>
      <c r="DI16" s="812"/>
      <c r="DJ16" s="812"/>
      <c r="DK16" s="812"/>
      <c r="DL16" s="812"/>
      <c r="DM16" s="812"/>
      <c r="DN16" s="812"/>
      <c r="DO16" s="812"/>
      <c r="DP16" s="812"/>
      <c r="DQ16" s="812"/>
      <c r="DR16" s="812"/>
      <c r="DS16" s="812"/>
      <c r="DT16" s="812"/>
      <c r="DU16" s="812"/>
      <c r="DV16" s="812"/>
      <c r="DW16" s="812"/>
      <c r="DX16" s="812"/>
      <c r="DY16" s="812"/>
      <c r="DZ16" s="812"/>
      <c r="EA16" s="812"/>
      <c r="EB16" s="812"/>
      <c r="EC16" s="812"/>
      <c r="ED16" s="812"/>
      <c r="EE16" s="812"/>
      <c r="EF16" s="812"/>
      <c r="EG16" s="812"/>
      <c r="EH16" s="812"/>
      <c r="EI16" s="812"/>
      <c r="EJ16" s="812"/>
      <c r="EK16" s="812"/>
      <c r="EL16" s="812"/>
      <c r="EM16" s="812"/>
      <c r="EN16" s="812"/>
      <c r="EO16" s="812"/>
      <c r="EP16" s="812"/>
      <c r="EQ16" s="812"/>
      <c r="ER16" s="812"/>
      <c r="ES16" s="812"/>
      <c r="ET16" s="812"/>
      <c r="EU16" s="812"/>
      <c r="EV16" s="812"/>
      <c r="EW16" s="812"/>
      <c r="EX16" s="812"/>
      <c r="EY16" s="812"/>
      <c r="EZ16" s="812"/>
      <c r="FA16" s="812"/>
      <c r="FB16" s="812"/>
      <c r="FC16" s="812"/>
      <c r="FD16" s="812"/>
      <c r="FE16" s="812"/>
      <c r="FF16" s="812"/>
      <c r="FG16" s="812"/>
      <c r="FH16" s="812"/>
      <c r="FI16" s="812"/>
      <c r="FJ16" s="812"/>
      <c r="FK16" s="812"/>
      <c r="FL16" s="812"/>
      <c r="FM16" s="812"/>
      <c r="FN16" s="812"/>
      <c r="FO16" s="812"/>
      <c r="FP16" s="812"/>
      <c r="FQ16" s="812"/>
      <c r="FR16" s="812"/>
      <c r="FS16" s="812"/>
      <c r="FT16" s="812"/>
      <c r="FU16" s="812"/>
      <c r="FV16" s="812"/>
      <c r="FW16" s="812"/>
      <c r="FX16" s="812"/>
      <c r="FY16" s="812"/>
      <c r="FZ16" s="812"/>
      <c r="GA16" s="812"/>
    </row>
    <row r="17" spans="1:183" s="824" customFormat="1" x14ac:dyDescent="0.2">
      <c r="A17" s="823"/>
      <c r="B17" s="911">
        <v>2</v>
      </c>
      <c r="C17" s="903" t="s">
        <v>1275</v>
      </c>
      <c r="D17" s="905"/>
      <c r="E17" s="905">
        <v>0</v>
      </c>
      <c r="F17" s="912">
        <v>1</v>
      </c>
      <c r="G17" s="910">
        <v>6</v>
      </c>
      <c r="H17" s="841">
        <f t="shared" ref="H17:H18" si="0">IF(B17="","",ROUND(B17*(D17+E17)*F17*G17,0))</f>
        <v>0</v>
      </c>
      <c r="I17" s="816"/>
      <c r="J17" s="812"/>
      <c r="K17" s="812"/>
      <c r="L17" s="812"/>
      <c r="M17" s="812"/>
      <c r="N17" s="812"/>
      <c r="O17" s="812"/>
      <c r="P17" s="812"/>
      <c r="Q17" s="812"/>
      <c r="R17" s="812"/>
      <c r="S17" s="812"/>
      <c r="T17" s="812"/>
      <c r="U17" s="812"/>
      <c r="V17" s="812"/>
      <c r="W17" s="812"/>
      <c r="X17" s="812"/>
      <c r="Y17" s="812"/>
      <c r="Z17" s="812"/>
      <c r="AA17" s="812"/>
      <c r="AB17" s="812"/>
      <c r="AC17" s="812"/>
      <c r="AD17" s="812"/>
      <c r="AE17" s="812"/>
      <c r="AF17" s="812"/>
      <c r="AG17" s="812"/>
      <c r="AH17" s="812"/>
      <c r="AI17" s="812"/>
      <c r="AJ17" s="812"/>
      <c r="AK17" s="812"/>
      <c r="AL17" s="812"/>
      <c r="AM17" s="812"/>
      <c r="AN17" s="812"/>
      <c r="AO17" s="812"/>
      <c r="AP17" s="812"/>
      <c r="AQ17" s="812"/>
      <c r="AR17" s="812"/>
      <c r="AS17" s="812"/>
      <c r="AT17" s="812"/>
      <c r="AU17" s="812"/>
      <c r="AV17" s="812"/>
      <c r="AW17" s="812"/>
      <c r="AX17" s="812"/>
      <c r="AY17" s="812"/>
      <c r="AZ17" s="812"/>
      <c r="BA17" s="812"/>
      <c r="BB17" s="812"/>
      <c r="BC17" s="812"/>
      <c r="BD17" s="812"/>
      <c r="BE17" s="812"/>
      <c r="BF17" s="812"/>
      <c r="BG17" s="812"/>
      <c r="BH17" s="812"/>
      <c r="BI17" s="812"/>
      <c r="BJ17" s="812"/>
      <c r="BK17" s="812"/>
      <c r="BL17" s="812"/>
      <c r="BM17" s="812"/>
      <c r="BN17" s="812"/>
      <c r="BO17" s="812"/>
      <c r="BP17" s="812"/>
      <c r="BQ17" s="812"/>
      <c r="BR17" s="812"/>
      <c r="BS17" s="812"/>
      <c r="BT17" s="812"/>
      <c r="BU17" s="812"/>
      <c r="BV17" s="812"/>
      <c r="BW17" s="812"/>
      <c r="BX17" s="812"/>
      <c r="BY17" s="812"/>
      <c r="BZ17" s="812"/>
      <c r="CA17" s="812"/>
      <c r="CB17" s="812"/>
      <c r="CC17" s="812"/>
      <c r="CD17" s="812"/>
      <c r="CE17" s="812"/>
      <c r="CF17" s="812"/>
      <c r="CG17" s="812"/>
      <c r="CH17" s="812"/>
      <c r="CI17" s="812"/>
      <c r="CJ17" s="812"/>
      <c r="CK17" s="812"/>
      <c r="CL17" s="812"/>
      <c r="CM17" s="812"/>
      <c r="CN17" s="812"/>
      <c r="CO17" s="812"/>
      <c r="CP17" s="812"/>
      <c r="CQ17" s="812"/>
      <c r="CR17" s="812"/>
      <c r="CS17" s="812"/>
      <c r="CT17" s="812"/>
      <c r="CU17" s="812"/>
      <c r="CV17" s="812"/>
      <c r="CW17" s="812"/>
      <c r="CX17" s="812"/>
      <c r="CY17" s="812"/>
      <c r="CZ17" s="812"/>
      <c r="DA17" s="812"/>
      <c r="DB17" s="812"/>
      <c r="DC17" s="812"/>
      <c r="DD17" s="812"/>
      <c r="DE17" s="812"/>
      <c r="DF17" s="812"/>
      <c r="DG17" s="812"/>
      <c r="DH17" s="812"/>
      <c r="DI17" s="812"/>
      <c r="DJ17" s="812"/>
      <c r="DK17" s="812"/>
      <c r="DL17" s="812"/>
      <c r="DM17" s="812"/>
      <c r="DN17" s="812"/>
      <c r="DO17" s="812"/>
      <c r="DP17" s="812"/>
      <c r="DQ17" s="812"/>
      <c r="DR17" s="812"/>
      <c r="DS17" s="812"/>
      <c r="DT17" s="812"/>
      <c r="DU17" s="812"/>
      <c r="DV17" s="812"/>
      <c r="DW17" s="812"/>
      <c r="DX17" s="812"/>
      <c r="DY17" s="812"/>
      <c r="DZ17" s="812"/>
      <c r="EA17" s="812"/>
      <c r="EB17" s="812"/>
      <c r="EC17" s="812"/>
      <c r="ED17" s="812"/>
      <c r="EE17" s="812"/>
      <c r="EF17" s="812"/>
      <c r="EG17" s="812"/>
      <c r="EH17" s="812"/>
      <c r="EI17" s="812"/>
      <c r="EJ17" s="812"/>
      <c r="EK17" s="812"/>
      <c r="EL17" s="812"/>
      <c r="EM17" s="812"/>
      <c r="EN17" s="812"/>
      <c r="EO17" s="812"/>
      <c r="EP17" s="812"/>
      <c r="EQ17" s="812"/>
      <c r="ER17" s="812"/>
      <c r="ES17" s="812"/>
      <c r="ET17" s="812"/>
      <c r="EU17" s="812"/>
      <c r="EV17" s="812"/>
      <c r="EW17" s="812"/>
      <c r="EX17" s="812"/>
      <c r="EY17" s="812"/>
      <c r="EZ17" s="812"/>
      <c r="FA17" s="812"/>
      <c r="FB17" s="812"/>
      <c r="FC17" s="812"/>
      <c r="FD17" s="812"/>
      <c r="FE17" s="812"/>
      <c r="FF17" s="812"/>
      <c r="FG17" s="812"/>
      <c r="FH17" s="812"/>
      <c r="FI17" s="812"/>
      <c r="FJ17" s="812"/>
      <c r="FK17" s="812"/>
      <c r="FL17" s="812"/>
      <c r="FM17" s="812"/>
      <c r="FN17" s="812"/>
      <c r="FO17" s="812"/>
      <c r="FP17" s="812"/>
      <c r="FQ17" s="812"/>
      <c r="FR17" s="812"/>
      <c r="FS17" s="812"/>
      <c r="FT17" s="812"/>
      <c r="FU17" s="812"/>
      <c r="FV17" s="812"/>
      <c r="FW17" s="812"/>
      <c r="FX17" s="812"/>
      <c r="FY17" s="812"/>
      <c r="FZ17" s="812"/>
      <c r="GA17" s="812"/>
    </row>
    <row r="18" spans="1:183" s="824" customFormat="1" x14ac:dyDescent="0.2">
      <c r="A18" s="823"/>
      <c r="B18" s="911">
        <v>1</v>
      </c>
      <c r="C18" s="903" t="s">
        <v>1796</v>
      </c>
      <c r="D18" s="905"/>
      <c r="E18" s="905">
        <v>0</v>
      </c>
      <c r="F18" s="912">
        <v>1</v>
      </c>
      <c r="G18" s="910">
        <v>6</v>
      </c>
      <c r="H18" s="841">
        <f t="shared" si="0"/>
        <v>0</v>
      </c>
      <c r="I18" s="816"/>
      <c r="J18" s="812"/>
      <c r="K18" s="812"/>
      <c r="L18" s="812"/>
      <c r="M18" s="812"/>
      <c r="N18" s="812"/>
      <c r="O18" s="812"/>
      <c r="P18" s="812"/>
      <c r="Q18" s="812"/>
      <c r="R18" s="812"/>
      <c r="S18" s="812"/>
      <c r="T18" s="812"/>
      <c r="U18" s="812"/>
      <c r="V18" s="812"/>
      <c r="W18" s="812"/>
      <c r="X18" s="812"/>
      <c r="Y18" s="812"/>
      <c r="Z18" s="812"/>
      <c r="AA18" s="812"/>
      <c r="AB18" s="812"/>
      <c r="AC18" s="812"/>
      <c r="AD18" s="812"/>
      <c r="AE18" s="812"/>
      <c r="AF18" s="812"/>
      <c r="AG18" s="812"/>
      <c r="AH18" s="812"/>
      <c r="AI18" s="812"/>
      <c r="AJ18" s="812"/>
      <c r="AK18" s="812"/>
      <c r="AL18" s="812"/>
      <c r="AM18" s="812"/>
      <c r="AN18" s="812"/>
      <c r="AO18" s="812"/>
      <c r="AP18" s="812"/>
      <c r="AQ18" s="812"/>
      <c r="AR18" s="812"/>
      <c r="AS18" s="812"/>
      <c r="AT18" s="812"/>
      <c r="AU18" s="812"/>
      <c r="AV18" s="812"/>
      <c r="AW18" s="812"/>
      <c r="AX18" s="812"/>
      <c r="AY18" s="812"/>
      <c r="AZ18" s="812"/>
      <c r="BA18" s="812"/>
      <c r="BB18" s="812"/>
      <c r="BC18" s="812"/>
      <c r="BD18" s="812"/>
      <c r="BE18" s="812"/>
      <c r="BF18" s="812"/>
      <c r="BG18" s="812"/>
      <c r="BH18" s="812"/>
      <c r="BI18" s="812"/>
      <c r="BJ18" s="812"/>
      <c r="BK18" s="812"/>
      <c r="BL18" s="812"/>
      <c r="BM18" s="812"/>
      <c r="BN18" s="812"/>
      <c r="BO18" s="812"/>
      <c r="BP18" s="812"/>
      <c r="BQ18" s="812"/>
      <c r="BR18" s="812"/>
      <c r="BS18" s="812"/>
      <c r="BT18" s="812"/>
      <c r="BU18" s="812"/>
      <c r="BV18" s="812"/>
      <c r="BW18" s="812"/>
      <c r="BX18" s="812"/>
      <c r="BY18" s="812"/>
      <c r="BZ18" s="812"/>
      <c r="CA18" s="812"/>
      <c r="CB18" s="812"/>
      <c r="CC18" s="812"/>
      <c r="CD18" s="812"/>
      <c r="CE18" s="812"/>
      <c r="CF18" s="812"/>
      <c r="CG18" s="812"/>
      <c r="CH18" s="812"/>
      <c r="CI18" s="812"/>
      <c r="CJ18" s="812"/>
      <c r="CK18" s="812"/>
      <c r="CL18" s="812"/>
      <c r="CM18" s="812"/>
      <c r="CN18" s="812"/>
      <c r="CO18" s="812"/>
      <c r="CP18" s="812"/>
      <c r="CQ18" s="812"/>
      <c r="CR18" s="812"/>
      <c r="CS18" s="812"/>
      <c r="CT18" s="812"/>
      <c r="CU18" s="812"/>
      <c r="CV18" s="812"/>
      <c r="CW18" s="812"/>
      <c r="CX18" s="812"/>
      <c r="CY18" s="812"/>
      <c r="CZ18" s="812"/>
      <c r="DA18" s="812"/>
      <c r="DB18" s="812"/>
      <c r="DC18" s="812"/>
      <c r="DD18" s="812"/>
      <c r="DE18" s="812"/>
      <c r="DF18" s="812"/>
      <c r="DG18" s="812"/>
      <c r="DH18" s="812"/>
      <c r="DI18" s="812"/>
      <c r="DJ18" s="812"/>
      <c r="DK18" s="812"/>
      <c r="DL18" s="812"/>
      <c r="DM18" s="812"/>
      <c r="DN18" s="812"/>
      <c r="DO18" s="812"/>
      <c r="DP18" s="812"/>
      <c r="DQ18" s="812"/>
      <c r="DR18" s="812"/>
      <c r="DS18" s="812"/>
      <c r="DT18" s="812"/>
      <c r="DU18" s="812"/>
      <c r="DV18" s="812"/>
      <c r="DW18" s="812"/>
      <c r="DX18" s="812"/>
      <c r="DY18" s="812"/>
      <c r="DZ18" s="812"/>
      <c r="EA18" s="812"/>
      <c r="EB18" s="812"/>
      <c r="EC18" s="812"/>
      <c r="ED18" s="812"/>
      <c r="EE18" s="812"/>
      <c r="EF18" s="812"/>
      <c r="EG18" s="812"/>
      <c r="EH18" s="812"/>
      <c r="EI18" s="812"/>
      <c r="EJ18" s="812"/>
      <c r="EK18" s="812"/>
      <c r="EL18" s="812"/>
      <c r="EM18" s="812"/>
      <c r="EN18" s="812"/>
      <c r="EO18" s="812"/>
      <c r="EP18" s="812"/>
      <c r="EQ18" s="812"/>
      <c r="ER18" s="812"/>
      <c r="ES18" s="812"/>
      <c r="ET18" s="812"/>
      <c r="EU18" s="812"/>
      <c r="EV18" s="812"/>
      <c r="EW18" s="812"/>
      <c r="EX18" s="812"/>
      <c r="EY18" s="812"/>
      <c r="EZ18" s="812"/>
      <c r="FA18" s="812"/>
      <c r="FB18" s="812"/>
      <c r="FC18" s="812"/>
      <c r="FD18" s="812"/>
      <c r="FE18" s="812"/>
      <c r="FF18" s="812"/>
      <c r="FG18" s="812"/>
      <c r="FH18" s="812"/>
      <c r="FI18" s="812"/>
      <c r="FJ18" s="812"/>
      <c r="FK18" s="812"/>
      <c r="FL18" s="812"/>
      <c r="FM18" s="812"/>
      <c r="FN18" s="812"/>
      <c r="FO18" s="812"/>
      <c r="FP18" s="812"/>
      <c r="FQ18" s="812"/>
      <c r="FR18" s="812"/>
      <c r="FS18" s="812"/>
      <c r="FT18" s="812"/>
      <c r="FU18" s="812"/>
      <c r="FV18" s="812"/>
      <c r="FW18" s="812"/>
      <c r="FX18" s="812"/>
      <c r="FY18" s="812"/>
      <c r="FZ18" s="812"/>
      <c r="GA18" s="812"/>
    </row>
    <row r="19" spans="1:183" s="824" customFormat="1" x14ac:dyDescent="0.2">
      <c r="A19" s="823"/>
      <c r="B19" s="911">
        <v>1</v>
      </c>
      <c r="C19" s="903" t="s">
        <v>1797</v>
      </c>
      <c r="D19" s="905"/>
      <c r="E19" s="905">
        <v>0</v>
      </c>
      <c r="F19" s="912">
        <v>1</v>
      </c>
      <c r="G19" s="910">
        <v>6</v>
      </c>
      <c r="H19" s="841">
        <f>IF(B19="","",ROUND(B19*(D19+E19)*F19*G19,0))</f>
        <v>0</v>
      </c>
      <c r="I19" s="816"/>
      <c r="J19" s="812"/>
      <c r="K19" s="812"/>
      <c r="L19" s="812"/>
      <c r="M19" s="812"/>
      <c r="N19" s="812"/>
      <c r="O19" s="812"/>
      <c r="P19" s="812"/>
      <c r="Q19" s="812"/>
      <c r="R19" s="812"/>
      <c r="S19" s="812"/>
      <c r="T19" s="812"/>
      <c r="U19" s="812"/>
      <c r="V19" s="812"/>
      <c r="W19" s="812"/>
      <c r="X19" s="812"/>
      <c r="Y19" s="812"/>
      <c r="Z19" s="812"/>
      <c r="AA19" s="812"/>
      <c r="AB19" s="812"/>
      <c r="AC19" s="812"/>
      <c r="AD19" s="812"/>
      <c r="AE19" s="812"/>
      <c r="AF19" s="812"/>
      <c r="AG19" s="812"/>
      <c r="AH19" s="812"/>
      <c r="AI19" s="812"/>
      <c r="AJ19" s="812"/>
      <c r="AK19" s="812"/>
      <c r="AL19" s="812"/>
      <c r="AM19" s="812"/>
      <c r="AN19" s="812"/>
      <c r="AO19" s="812"/>
      <c r="AP19" s="812"/>
      <c r="AQ19" s="812"/>
      <c r="AR19" s="812"/>
      <c r="AS19" s="812"/>
      <c r="AT19" s="812"/>
      <c r="AU19" s="812"/>
      <c r="AV19" s="812"/>
      <c r="AW19" s="812"/>
      <c r="AX19" s="812"/>
      <c r="AY19" s="812"/>
      <c r="AZ19" s="812"/>
      <c r="BA19" s="812"/>
      <c r="BB19" s="812"/>
      <c r="BC19" s="812"/>
      <c r="BD19" s="812"/>
      <c r="BE19" s="812"/>
      <c r="BF19" s="812"/>
      <c r="BG19" s="812"/>
      <c r="BH19" s="812"/>
      <c r="BI19" s="812"/>
      <c r="BJ19" s="812"/>
      <c r="BK19" s="812"/>
      <c r="BL19" s="812"/>
      <c r="BM19" s="812"/>
      <c r="BN19" s="812"/>
      <c r="BO19" s="812"/>
      <c r="BP19" s="812"/>
      <c r="BQ19" s="812"/>
      <c r="BR19" s="812"/>
      <c r="BS19" s="812"/>
      <c r="BT19" s="812"/>
      <c r="BU19" s="812"/>
      <c r="BV19" s="812"/>
      <c r="BW19" s="812"/>
      <c r="BX19" s="812"/>
      <c r="BY19" s="812"/>
      <c r="BZ19" s="812"/>
      <c r="CA19" s="812"/>
      <c r="CB19" s="812"/>
      <c r="CC19" s="812"/>
      <c r="CD19" s="812"/>
      <c r="CE19" s="812"/>
      <c r="CF19" s="812"/>
      <c r="CG19" s="812"/>
      <c r="CH19" s="812"/>
      <c r="CI19" s="812"/>
      <c r="CJ19" s="812"/>
      <c r="CK19" s="812"/>
      <c r="CL19" s="812"/>
      <c r="CM19" s="812"/>
      <c r="CN19" s="812"/>
      <c r="CO19" s="812"/>
      <c r="CP19" s="812"/>
      <c r="CQ19" s="812"/>
      <c r="CR19" s="812"/>
      <c r="CS19" s="812"/>
      <c r="CT19" s="812"/>
      <c r="CU19" s="812"/>
      <c r="CV19" s="812"/>
      <c r="CW19" s="812"/>
      <c r="CX19" s="812"/>
      <c r="CY19" s="812"/>
      <c r="CZ19" s="812"/>
      <c r="DA19" s="812"/>
      <c r="DB19" s="812"/>
      <c r="DC19" s="812"/>
      <c r="DD19" s="812"/>
      <c r="DE19" s="812"/>
      <c r="DF19" s="812"/>
      <c r="DG19" s="812"/>
      <c r="DH19" s="812"/>
      <c r="DI19" s="812"/>
      <c r="DJ19" s="812"/>
      <c r="DK19" s="812"/>
      <c r="DL19" s="812"/>
      <c r="DM19" s="812"/>
      <c r="DN19" s="812"/>
      <c r="DO19" s="812"/>
      <c r="DP19" s="812"/>
      <c r="DQ19" s="812"/>
      <c r="DR19" s="812"/>
      <c r="DS19" s="812"/>
      <c r="DT19" s="812"/>
      <c r="DU19" s="812"/>
      <c r="DV19" s="812"/>
      <c r="DW19" s="812"/>
      <c r="DX19" s="812"/>
      <c r="DY19" s="812"/>
      <c r="DZ19" s="812"/>
      <c r="EA19" s="812"/>
      <c r="EB19" s="812"/>
      <c r="EC19" s="812"/>
      <c r="ED19" s="812"/>
      <c r="EE19" s="812"/>
      <c r="EF19" s="812"/>
      <c r="EG19" s="812"/>
      <c r="EH19" s="812"/>
      <c r="EI19" s="812"/>
      <c r="EJ19" s="812"/>
      <c r="EK19" s="812"/>
      <c r="EL19" s="812"/>
      <c r="EM19" s="812"/>
      <c r="EN19" s="812"/>
      <c r="EO19" s="812"/>
      <c r="EP19" s="812"/>
      <c r="EQ19" s="812"/>
      <c r="ER19" s="812"/>
      <c r="ES19" s="812"/>
      <c r="ET19" s="812"/>
      <c r="EU19" s="812"/>
      <c r="EV19" s="812"/>
      <c r="EW19" s="812"/>
      <c r="EX19" s="812"/>
      <c r="EY19" s="812"/>
      <c r="EZ19" s="812"/>
      <c r="FA19" s="812"/>
      <c r="FB19" s="812"/>
      <c r="FC19" s="812"/>
      <c r="FD19" s="812"/>
      <c r="FE19" s="812"/>
      <c r="FF19" s="812"/>
      <c r="FG19" s="812"/>
      <c r="FH19" s="812"/>
      <c r="FI19" s="812"/>
      <c r="FJ19" s="812"/>
      <c r="FK19" s="812"/>
      <c r="FL19" s="812"/>
      <c r="FM19" s="812"/>
      <c r="FN19" s="812"/>
      <c r="FO19" s="812"/>
      <c r="FP19" s="812"/>
      <c r="FQ19" s="812"/>
      <c r="FR19" s="812"/>
      <c r="FS19" s="812"/>
      <c r="FT19" s="812"/>
      <c r="FU19" s="812"/>
      <c r="FV19" s="812"/>
      <c r="FW19" s="812"/>
      <c r="FX19" s="812"/>
      <c r="FY19" s="812"/>
      <c r="FZ19" s="812"/>
      <c r="GA19" s="812"/>
    </row>
    <row r="20" spans="1:183" s="824" customFormat="1" x14ac:dyDescent="0.2">
      <c r="A20" s="823"/>
      <c r="B20" s="911">
        <v>1</v>
      </c>
      <c r="C20" s="903" t="s">
        <v>1278</v>
      </c>
      <c r="D20" s="905"/>
      <c r="E20" s="905">
        <v>0</v>
      </c>
      <c r="F20" s="912">
        <v>1</v>
      </c>
      <c r="G20" s="910">
        <v>6</v>
      </c>
      <c r="H20" s="841">
        <f t="shared" ref="H20:H22" si="1">IF(B20="","",ROUND(B20*(D20+E20)*F20*G20,0))</f>
        <v>0</v>
      </c>
      <c r="I20" s="816"/>
      <c r="J20" s="812"/>
      <c r="K20" s="812"/>
      <c r="L20" s="812"/>
      <c r="M20" s="812"/>
      <c r="N20" s="812"/>
      <c r="O20" s="812"/>
      <c r="P20" s="812"/>
      <c r="Q20" s="812"/>
      <c r="R20" s="812"/>
      <c r="S20" s="812"/>
      <c r="T20" s="812"/>
      <c r="U20" s="812"/>
      <c r="V20" s="812"/>
      <c r="W20" s="812"/>
      <c r="X20" s="812"/>
      <c r="Y20" s="812"/>
      <c r="Z20" s="812"/>
      <c r="AA20" s="812"/>
      <c r="AB20" s="812"/>
      <c r="AC20" s="812"/>
      <c r="AD20" s="812"/>
      <c r="AE20" s="812"/>
      <c r="AF20" s="812"/>
      <c r="AG20" s="812"/>
      <c r="AH20" s="812"/>
      <c r="AI20" s="812"/>
      <c r="AJ20" s="812"/>
      <c r="AK20" s="812"/>
      <c r="AL20" s="812"/>
      <c r="AM20" s="812"/>
      <c r="AN20" s="812"/>
      <c r="AO20" s="812"/>
      <c r="AP20" s="812"/>
      <c r="AQ20" s="812"/>
      <c r="AR20" s="812"/>
      <c r="AS20" s="812"/>
      <c r="AT20" s="812"/>
      <c r="AU20" s="812"/>
      <c r="AV20" s="812"/>
      <c r="AW20" s="812"/>
      <c r="AX20" s="812"/>
      <c r="AY20" s="812"/>
      <c r="AZ20" s="812"/>
      <c r="BA20" s="812"/>
      <c r="BB20" s="812"/>
      <c r="BC20" s="812"/>
      <c r="BD20" s="812"/>
      <c r="BE20" s="812"/>
      <c r="BF20" s="812"/>
      <c r="BG20" s="812"/>
      <c r="BH20" s="812"/>
      <c r="BI20" s="812"/>
      <c r="BJ20" s="812"/>
      <c r="BK20" s="812"/>
      <c r="BL20" s="812"/>
      <c r="BM20" s="812"/>
      <c r="BN20" s="812"/>
      <c r="BO20" s="812"/>
      <c r="BP20" s="812"/>
      <c r="BQ20" s="812"/>
      <c r="BR20" s="812"/>
      <c r="BS20" s="812"/>
      <c r="BT20" s="812"/>
      <c r="BU20" s="812"/>
      <c r="BV20" s="812"/>
      <c r="BW20" s="812"/>
      <c r="BX20" s="812"/>
      <c r="BY20" s="812"/>
      <c r="BZ20" s="812"/>
      <c r="CA20" s="812"/>
      <c r="CB20" s="812"/>
      <c r="CC20" s="812"/>
      <c r="CD20" s="812"/>
      <c r="CE20" s="812"/>
      <c r="CF20" s="812"/>
      <c r="CG20" s="812"/>
      <c r="CH20" s="812"/>
      <c r="CI20" s="812"/>
      <c r="CJ20" s="812"/>
      <c r="CK20" s="812"/>
      <c r="CL20" s="812"/>
      <c r="CM20" s="812"/>
      <c r="CN20" s="812"/>
      <c r="CO20" s="812"/>
      <c r="CP20" s="812"/>
      <c r="CQ20" s="812"/>
      <c r="CR20" s="812"/>
      <c r="CS20" s="812"/>
      <c r="CT20" s="812"/>
      <c r="CU20" s="812"/>
      <c r="CV20" s="812"/>
      <c r="CW20" s="812"/>
      <c r="CX20" s="812"/>
      <c r="CY20" s="812"/>
      <c r="CZ20" s="812"/>
      <c r="DA20" s="812"/>
      <c r="DB20" s="812"/>
      <c r="DC20" s="812"/>
      <c r="DD20" s="812"/>
      <c r="DE20" s="812"/>
      <c r="DF20" s="812"/>
      <c r="DG20" s="812"/>
      <c r="DH20" s="812"/>
      <c r="DI20" s="812"/>
      <c r="DJ20" s="812"/>
      <c r="DK20" s="812"/>
      <c r="DL20" s="812"/>
      <c r="DM20" s="812"/>
      <c r="DN20" s="812"/>
      <c r="DO20" s="812"/>
      <c r="DP20" s="812"/>
      <c r="DQ20" s="812"/>
      <c r="DR20" s="812"/>
      <c r="DS20" s="812"/>
      <c r="DT20" s="812"/>
      <c r="DU20" s="812"/>
      <c r="DV20" s="812"/>
      <c r="DW20" s="812"/>
      <c r="DX20" s="812"/>
      <c r="DY20" s="812"/>
      <c r="DZ20" s="812"/>
      <c r="EA20" s="812"/>
      <c r="EB20" s="812"/>
      <c r="EC20" s="812"/>
      <c r="ED20" s="812"/>
      <c r="EE20" s="812"/>
      <c r="EF20" s="812"/>
      <c r="EG20" s="812"/>
      <c r="EH20" s="812"/>
      <c r="EI20" s="812"/>
      <c r="EJ20" s="812"/>
      <c r="EK20" s="812"/>
      <c r="EL20" s="812"/>
      <c r="EM20" s="812"/>
      <c r="EN20" s="812"/>
      <c r="EO20" s="812"/>
      <c r="EP20" s="812"/>
      <c r="EQ20" s="812"/>
      <c r="ER20" s="812"/>
      <c r="ES20" s="812"/>
      <c r="ET20" s="812"/>
      <c r="EU20" s="812"/>
      <c r="EV20" s="812"/>
      <c r="EW20" s="812"/>
      <c r="EX20" s="812"/>
      <c r="EY20" s="812"/>
      <c r="EZ20" s="812"/>
      <c r="FA20" s="812"/>
      <c r="FB20" s="812"/>
      <c r="FC20" s="812"/>
      <c r="FD20" s="812"/>
      <c r="FE20" s="812"/>
      <c r="FF20" s="812"/>
      <c r="FG20" s="812"/>
      <c r="FH20" s="812"/>
      <c r="FI20" s="812"/>
      <c r="FJ20" s="812"/>
      <c r="FK20" s="812"/>
      <c r="FL20" s="812"/>
      <c r="FM20" s="812"/>
      <c r="FN20" s="812"/>
      <c r="FO20" s="812"/>
      <c r="FP20" s="812"/>
      <c r="FQ20" s="812"/>
      <c r="FR20" s="812"/>
      <c r="FS20" s="812"/>
      <c r="FT20" s="812"/>
      <c r="FU20" s="812"/>
      <c r="FV20" s="812"/>
      <c r="FW20" s="812"/>
      <c r="FX20" s="812"/>
      <c r="FY20" s="812"/>
      <c r="FZ20" s="812"/>
      <c r="GA20" s="812"/>
    </row>
    <row r="21" spans="1:183" s="824" customFormat="1" x14ac:dyDescent="0.2">
      <c r="A21" s="823"/>
      <c r="B21" s="911">
        <v>1</v>
      </c>
      <c r="C21" s="903" t="s">
        <v>1804</v>
      </c>
      <c r="D21" s="905"/>
      <c r="E21" s="905">
        <v>0</v>
      </c>
      <c r="F21" s="912">
        <v>0.5</v>
      </c>
      <c r="G21" s="910">
        <v>6</v>
      </c>
      <c r="H21" s="841">
        <f t="shared" si="1"/>
        <v>0</v>
      </c>
      <c r="I21" s="816"/>
      <c r="J21" s="812"/>
      <c r="K21" s="812"/>
      <c r="L21" s="812"/>
      <c r="M21" s="812"/>
      <c r="N21" s="812"/>
      <c r="O21" s="812"/>
      <c r="P21" s="812"/>
      <c r="Q21" s="812"/>
      <c r="R21" s="812"/>
      <c r="S21" s="812"/>
      <c r="T21" s="812"/>
      <c r="U21" s="812"/>
      <c r="V21" s="812"/>
      <c r="W21" s="812"/>
      <c r="X21" s="812"/>
      <c r="Y21" s="812"/>
      <c r="Z21" s="812"/>
      <c r="AA21" s="812"/>
      <c r="AB21" s="812"/>
      <c r="AC21" s="812"/>
      <c r="AD21" s="812"/>
      <c r="AE21" s="812"/>
      <c r="AF21" s="812"/>
      <c r="AG21" s="812"/>
      <c r="AH21" s="812"/>
      <c r="AI21" s="812"/>
      <c r="AJ21" s="812"/>
      <c r="AK21" s="812"/>
      <c r="AL21" s="812"/>
      <c r="AM21" s="812"/>
      <c r="AN21" s="812"/>
      <c r="AO21" s="812"/>
      <c r="AP21" s="812"/>
      <c r="AQ21" s="812"/>
      <c r="AR21" s="812"/>
      <c r="AS21" s="812"/>
      <c r="AT21" s="812"/>
      <c r="AU21" s="812"/>
      <c r="AV21" s="812"/>
      <c r="AW21" s="812"/>
      <c r="AX21" s="812"/>
      <c r="AY21" s="812"/>
      <c r="AZ21" s="812"/>
      <c r="BA21" s="812"/>
      <c r="BB21" s="812"/>
      <c r="BC21" s="812"/>
      <c r="BD21" s="812"/>
      <c r="BE21" s="812"/>
      <c r="BF21" s="812"/>
      <c r="BG21" s="812"/>
      <c r="BH21" s="812"/>
      <c r="BI21" s="812"/>
      <c r="BJ21" s="812"/>
      <c r="BK21" s="812"/>
      <c r="BL21" s="812"/>
      <c r="BM21" s="812"/>
      <c r="BN21" s="812"/>
      <c r="BO21" s="812"/>
      <c r="BP21" s="812"/>
      <c r="BQ21" s="812"/>
      <c r="BR21" s="812"/>
      <c r="BS21" s="812"/>
      <c r="BT21" s="812"/>
      <c r="BU21" s="812"/>
      <c r="BV21" s="812"/>
      <c r="BW21" s="812"/>
      <c r="BX21" s="812"/>
      <c r="BY21" s="812"/>
      <c r="BZ21" s="812"/>
      <c r="CA21" s="812"/>
      <c r="CB21" s="812"/>
      <c r="CC21" s="812"/>
      <c r="CD21" s="812"/>
      <c r="CE21" s="812"/>
      <c r="CF21" s="812"/>
      <c r="CG21" s="812"/>
      <c r="CH21" s="812"/>
      <c r="CI21" s="812"/>
      <c r="CJ21" s="812"/>
      <c r="CK21" s="812"/>
      <c r="CL21" s="812"/>
      <c r="CM21" s="812"/>
      <c r="CN21" s="812"/>
      <c r="CO21" s="812"/>
      <c r="CP21" s="812"/>
      <c r="CQ21" s="812"/>
      <c r="CR21" s="812"/>
      <c r="CS21" s="812"/>
      <c r="CT21" s="812"/>
      <c r="CU21" s="812"/>
      <c r="CV21" s="812"/>
      <c r="CW21" s="812"/>
      <c r="CX21" s="812"/>
      <c r="CY21" s="812"/>
      <c r="CZ21" s="812"/>
      <c r="DA21" s="812"/>
      <c r="DB21" s="812"/>
      <c r="DC21" s="812"/>
      <c r="DD21" s="812"/>
      <c r="DE21" s="812"/>
      <c r="DF21" s="812"/>
      <c r="DG21" s="812"/>
      <c r="DH21" s="812"/>
      <c r="DI21" s="812"/>
      <c r="DJ21" s="812"/>
      <c r="DK21" s="812"/>
      <c r="DL21" s="812"/>
      <c r="DM21" s="812"/>
      <c r="DN21" s="812"/>
      <c r="DO21" s="812"/>
      <c r="DP21" s="812"/>
      <c r="DQ21" s="812"/>
      <c r="DR21" s="812"/>
      <c r="DS21" s="812"/>
      <c r="DT21" s="812"/>
      <c r="DU21" s="812"/>
      <c r="DV21" s="812"/>
      <c r="DW21" s="812"/>
      <c r="DX21" s="812"/>
      <c r="DY21" s="812"/>
      <c r="DZ21" s="812"/>
      <c r="EA21" s="812"/>
      <c r="EB21" s="812"/>
      <c r="EC21" s="812"/>
      <c r="ED21" s="812"/>
      <c r="EE21" s="812"/>
      <c r="EF21" s="812"/>
      <c r="EG21" s="812"/>
      <c r="EH21" s="812"/>
      <c r="EI21" s="812"/>
      <c r="EJ21" s="812"/>
      <c r="EK21" s="812"/>
      <c r="EL21" s="812"/>
      <c r="EM21" s="812"/>
      <c r="EN21" s="812"/>
      <c r="EO21" s="812"/>
      <c r="EP21" s="812"/>
      <c r="EQ21" s="812"/>
      <c r="ER21" s="812"/>
      <c r="ES21" s="812"/>
      <c r="ET21" s="812"/>
      <c r="EU21" s="812"/>
      <c r="EV21" s="812"/>
      <c r="EW21" s="812"/>
      <c r="EX21" s="812"/>
      <c r="EY21" s="812"/>
      <c r="EZ21" s="812"/>
      <c r="FA21" s="812"/>
      <c r="FB21" s="812"/>
      <c r="FC21" s="812"/>
      <c r="FD21" s="812"/>
      <c r="FE21" s="812"/>
      <c r="FF21" s="812"/>
      <c r="FG21" s="812"/>
      <c r="FH21" s="812"/>
      <c r="FI21" s="812"/>
      <c r="FJ21" s="812"/>
      <c r="FK21" s="812"/>
      <c r="FL21" s="812"/>
      <c r="FM21" s="812"/>
      <c r="FN21" s="812"/>
      <c r="FO21" s="812"/>
      <c r="FP21" s="812"/>
      <c r="FQ21" s="812"/>
      <c r="FR21" s="812"/>
      <c r="FS21" s="812"/>
      <c r="FT21" s="812"/>
      <c r="FU21" s="812"/>
      <c r="FV21" s="812"/>
      <c r="FW21" s="812"/>
      <c r="FX21" s="812"/>
      <c r="FY21" s="812"/>
      <c r="FZ21" s="812"/>
      <c r="GA21" s="812"/>
    </row>
    <row r="22" spans="1:183" s="824" customFormat="1" x14ac:dyDescent="0.2">
      <c r="A22" s="823"/>
      <c r="B22" s="911">
        <v>1</v>
      </c>
      <c r="C22" s="903" t="s">
        <v>1803</v>
      </c>
      <c r="D22" s="905"/>
      <c r="E22" s="905">
        <v>0</v>
      </c>
      <c r="F22" s="912">
        <v>0.5</v>
      </c>
      <c r="G22" s="910">
        <v>6</v>
      </c>
      <c r="H22" s="841">
        <f t="shared" si="1"/>
        <v>0</v>
      </c>
      <c r="I22" s="816"/>
      <c r="J22" s="812"/>
      <c r="K22" s="812"/>
      <c r="L22" s="812"/>
      <c r="M22" s="812"/>
      <c r="N22" s="812"/>
      <c r="O22" s="812"/>
      <c r="P22" s="812"/>
      <c r="Q22" s="812"/>
      <c r="R22" s="812"/>
      <c r="S22" s="812"/>
      <c r="T22" s="812"/>
      <c r="U22" s="812"/>
      <c r="V22" s="812"/>
      <c r="W22" s="812"/>
      <c r="X22" s="812"/>
      <c r="Y22" s="812"/>
      <c r="Z22" s="812"/>
      <c r="AA22" s="812"/>
      <c r="AB22" s="812"/>
      <c r="AC22" s="812"/>
      <c r="AD22" s="812"/>
      <c r="AE22" s="812"/>
      <c r="AF22" s="812"/>
      <c r="AG22" s="812"/>
      <c r="AH22" s="812"/>
      <c r="AI22" s="812"/>
      <c r="AJ22" s="812"/>
      <c r="AK22" s="812"/>
      <c r="AL22" s="812"/>
      <c r="AM22" s="812"/>
      <c r="AN22" s="812"/>
      <c r="AO22" s="812"/>
      <c r="AP22" s="812"/>
      <c r="AQ22" s="812"/>
      <c r="AR22" s="812"/>
      <c r="AS22" s="812"/>
      <c r="AT22" s="812"/>
      <c r="AU22" s="812"/>
      <c r="AV22" s="812"/>
      <c r="AW22" s="812"/>
      <c r="AX22" s="812"/>
      <c r="AY22" s="812"/>
      <c r="AZ22" s="812"/>
      <c r="BA22" s="812"/>
      <c r="BB22" s="812"/>
      <c r="BC22" s="812"/>
      <c r="BD22" s="812"/>
      <c r="BE22" s="812"/>
      <c r="BF22" s="812"/>
      <c r="BG22" s="812"/>
      <c r="BH22" s="812"/>
      <c r="BI22" s="812"/>
      <c r="BJ22" s="812"/>
      <c r="BK22" s="812"/>
      <c r="BL22" s="812"/>
      <c r="BM22" s="812"/>
      <c r="BN22" s="812"/>
      <c r="BO22" s="812"/>
      <c r="BP22" s="812"/>
      <c r="BQ22" s="812"/>
      <c r="BR22" s="812"/>
      <c r="BS22" s="812"/>
      <c r="BT22" s="812"/>
      <c r="BU22" s="812"/>
      <c r="BV22" s="812"/>
      <c r="BW22" s="812"/>
      <c r="BX22" s="812"/>
      <c r="BY22" s="812"/>
      <c r="BZ22" s="812"/>
      <c r="CA22" s="812"/>
      <c r="CB22" s="812"/>
      <c r="CC22" s="812"/>
      <c r="CD22" s="812"/>
      <c r="CE22" s="812"/>
      <c r="CF22" s="812"/>
      <c r="CG22" s="812"/>
      <c r="CH22" s="812"/>
      <c r="CI22" s="812"/>
      <c r="CJ22" s="812"/>
      <c r="CK22" s="812"/>
      <c r="CL22" s="812"/>
      <c r="CM22" s="812"/>
      <c r="CN22" s="812"/>
      <c r="CO22" s="812"/>
      <c r="CP22" s="812"/>
      <c r="CQ22" s="812"/>
      <c r="CR22" s="812"/>
      <c r="CS22" s="812"/>
      <c r="CT22" s="812"/>
      <c r="CU22" s="812"/>
      <c r="CV22" s="812"/>
      <c r="CW22" s="812"/>
      <c r="CX22" s="812"/>
      <c r="CY22" s="812"/>
      <c r="CZ22" s="812"/>
      <c r="DA22" s="812"/>
      <c r="DB22" s="812"/>
      <c r="DC22" s="812"/>
      <c r="DD22" s="812"/>
      <c r="DE22" s="812"/>
      <c r="DF22" s="812"/>
      <c r="DG22" s="812"/>
      <c r="DH22" s="812"/>
      <c r="DI22" s="812"/>
      <c r="DJ22" s="812"/>
      <c r="DK22" s="812"/>
      <c r="DL22" s="812"/>
      <c r="DM22" s="812"/>
      <c r="DN22" s="812"/>
      <c r="DO22" s="812"/>
      <c r="DP22" s="812"/>
      <c r="DQ22" s="812"/>
      <c r="DR22" s="812"/>
      <c r="DS22" s="812"/>
      <c r="DT22" s="812"/>
      <c r="DU22" s="812"/>
      <c r="DV22" s="812"/>
      <c r="DW22" s="812"/>
      <c r="DX22" s="812"/>
      <c r="DY22" s="812"/>
      <c r="DZ22" s="812"/>
      <c r="EA22" s="812"/>
      <c r="EB22" s="812"/>
      <c r="EC22" s="812"/>
      <c r="ED22" s="812"/>
      <c r="EE22" s="812"/>
      <c r="EF22" s="812"/>
      <c r="EG22" s="812"/>
      <c r="EH22" s="812"/>
      <c r="EI22" s="812"/>
      <c r="EJ22" s="812"/>
      <c r="EK22" s="812"/>
      <c r="EL22" s="812"/>
      <c r="EM22" s="812"/>
      <c r="EN22" s="812"/>
      <c r="EO22" s="812"/>
      <c r="EP22" s="812"/>
      <c r="EQ22" s="812"/>
      <c r="ER22" s="812"/>
      <c r="ES22" s="812"/>
      <c r="ET22" s="812"/>
      <c r="EU22" s="812"/>
      <c r="EV22" s="812"/>
      <c r="EW22" s="812"/>
      <c r="EX22" s="812"/>
      <c r="EY22" s="812"/>
      <c r="EZ22" s="812"/>
      <c r="FA22" s="812"/>
      <c r="FB22" s="812"/>
      <c r="FC22" s="812"/>
      <c r="FD22" s="812"/>
      <c r="FE22" s="812"/>
      <c r="FF22" s="812"/>
      <c r="FG22" s="812"/>
      <c r="FH22" s="812"/>
      <c r="FI22" s="812"/>
      <c r="FJ22" s="812"/>
      <c r="FK22" s="812"/>
      <c r="FL22" s="812"/>
      <c r="FM22" s="812"/>
      <c r="FN22" s="812"/>
      <c r="FO22" s="812"/>
      <c r="FP22" s="812"/>
      <c r="FQ22" s="812"/>
      <c r="FR22" s="812"/>
      <c r="FS22" s="812"/>
      <c r="FT22" s="812"/>
      <c r="FU22" s="812"/>
      <c r="FV22" s="812"/>
      <c r="FW22" s="812"/>
      <c r="FX22" s="812"/>
      <c r="FY22" s="812"/>
      <c r="FZ22" s="812"/>
      <c r="GA22" s="812"/>
    </row>
    <row r="23" spans="1:183" s="824" customFormat="1" ht="16.5" customHeight="1" x14ac:dyDescent="0.2">
      <c r="A23" s="823"/>
      <c r="B23" s="887" t="s">
        <v>1514</v>
      </c>
      <c r="C23" s="885"/>
      <c r="D23" s="885"/>
      <c r="E23" s="885"/>
      <c r="F23" s="885"/>
      <c r="G23" s="885"/>
      <c r="H23" s="886"/>
      <c r="I23" s="816"/>
      <c r="J23" s="812"/>
      <c r="K23" s="812"/>
      <c r="L23" s="812"/>
      <c r="M23" s="812"/>
      <c r="N23" s="812"/>
      <c r="O23" s="812"/>
      <c r="P23" s="812"/>
      <c r="Q23" s="812"/>
      <c r="R23" s="812"/>
      <c r="S23" s="812"/>
      <c r="T23" s="812"/>
      <c r="U23" s="812"/>
      <c r="V23" s="812"/>
      <c r="W23" s="812"/>
      <c r="X23" s="812"/>
      <c r="Y23" s="812"/>
      <c r="Z23" s="812"/>
      <c r="AA23" s="812"/>
      <c r="AB23" s="812"/>
      <c r="AC23" s="812"/>
      <c r="AD23" s="812"/>
      <c r="AE23" s="812"/>
      <c r="AF23" s="812"/>
      <c r="AG23" s="812"/>
      <c r="AH23" s="812"/>
      <c r="AI23" s="812"/>
      <c r="AJ23" s="812"/>
      <c r="AK23" s="812"/>
      <c r="AL23" s="812"/>
      <c r="AM23" s="812"/>
      <c r="AN23" s="812"/>
      <c r="AO23" s="812"/>
      <c r="AP23" s="812"/>
      <c r="AQ23" s="812"/>
      <c r="AR23" s="812"/>
      <c r="AS23" s="812"/>
      <c r="AT23" s="812"/>
      <c r="AU23" s="812"/>
      <c r="AV23" s="812"/>
      <c r="AW23" s="812"/>
      <c r="AX23" s="812"/>
      <c r="AY23" s="812"/>
      <c r="AZ23" s="812"/>
      <c r="BA23" s="812"/>
      <c r="BB23" s="812"/>
      <c r="BC23" s="812"/>
      <c r="BD23" s="812"/>
      <c r="BE23" s="812"/>
      <c r="BF23" s="812"/>
      <c r="BG23" s="812"/>
      <c r="BH23" s="812"/>
      <c r="BI23" s="812"/>
      <c r="BJ23" s="812"/>
      <c r="BK23" s="812"/>
      <c r="BL23" s="812"/>
      <c r="BM23" s="812"/>
      <c r="BN23" s="812"/>
      <c r="BO23" s="812"/>
      <c r="BP23" s="812"/>
      <c r="BQ23" s="812"/>
      <c r="BR23" s="812"/>
      <c r="BS23" s="812"/>
      <c r="BT23" s="812"/>
      <c r="BU23" s="812"/>
      <c r="BV23" s="812"/>
      <c r="BW23" s="812"/>
      <c r="BX23" s="812"/>
      <c r="BY23" s="812"/>
      <c r="BZ23" s="812"/>
      <c r="CA23" s="812"/>
      <c r="CB23" s="812"/>
      <c r="CC23" s="812"/>
      <c r="CD23" s="812"/>
      <c r="CE23" s="812"/>
      <c r="CF23" s="812"/>
      <c r="CG23" s="812"/>
      <c r="CH23" s="812"/>
      <c r="CI23" s="812"/>
      <c r="CJ23" s="812"/>
      <c r="CK23" s="812"/>
      <c r="CL23" s="812"/>
      <c r="CM23" s="812"/>
      <c r="CN23" s="812"/>
      <c r="CO23" s="812"/>
      <c r="CP23" s="812"/>
      <c r="CQ23" s="812"/>
      <c r="CR23" s="812"/>
      <c r="CS23" s="812"/>
      <c r="CT23" s="812"/>
      <c r="CU23" s="812"/>
      <c r="CV23" s="812"/>
      <c r="CW23" s="812"/>
      <c r="CX23" s="812"/>
      <c r="CY23" s="812"/>
      <c r="CZ23" s="812"/>
      <c r="DA23" s="812"/>
      <c r="DB23" s="812"/>
      <c r="DC23" s="812"/>
      <c r="DD23" s="812"/>
      <c r="DE23" s="812"/>
      <c r="DF23" s="812"/>
      <c r="DG23" s="812"/>
      <c r="DH23" s="812"/>
      <c r="DI23" s="812"/>
      <c r="DJ23" s="812"/>
      <c r="DK23" s="812"/>
      <c r="DL23" s="812"/>
      <c r="DM23" s="812"/>
      <c r="DN23" s="812"/>
      <c r="DO23" s="812"/>
      <c r="DP23" s="812"/>
      <c r="DQ23" s="812"/>
      <c r="DR23" s="812"/>
      <c r="DS23" s="812"/>
      <c r="DT23" s="812"/>
      <c r="DU23" s="812"/>
      <c r="DV23" s="812"/>
      <c r="DW23" s="812"/>
      <c r="DX23" s="812"/>
      <c r="DY23" s="812"/>
      <c r="DZ23" s="812"/>
      <c r="EA23" s="812"/>
      <c r="EB23" s="812"/>
      <c r="EC23" s="812"/>
      <c r="ED23" s="812"/>
      <c r="EE23" s="812"/>
      <c r="EF23" s="812"/>
      <c r="EG23" s="812"/>
      <c r="EH23" s="812"/>
      <c r="EI23" s="812"/>
      <c r="EJ23" s="812"/>
      <c r="EK23" s="812"/>
      <c r="EL23" s="812"/>
      <c r="EM23" s="812"/>
      <c r="EN23" s="812"/>
      <c r="EO23" s="812"/>
      <c r="EP23" s="812"/>
      <c r="EQ23" s="812"/>
      <c r="ER23" s="812"/>
      <c r="ES23" s="812"/>
      <c r="ET23" s="812"/>
      <c r="EU23" s="812"/>
      <c r="EV23" s="812"/>
      <c r="EW23" s="812"/>
      <c r="EX23" s="812"/>
      <c r="EY23" s="812"/>
      <c r="EZ23" s="812"/>
      <c r="FA23" s="812"/>
      <c r="FB23" s="812"/>
      <c r="FC23" s="812"/>
      <c r="FD23" s="812"/>
      <c r="FE23" s="812"/>
      <c r="FF23" s="812"/>
      <c r="FG23" s="812"/>
      <c r="FH23" s="812"/>
      <c r="FI23" s="812"/>
      <c r="FJ23" s="812"/>
      <c r="FK23" s="812"/>
      <c r="FL23" s="812"/>
      <c r="FM23" s="812"/>
      <c r="FN23" s="812"/>
      <c r="FO23" s="812"/>
      <c r="FP23" s="812"/>
      <c r="FQ23" s="812"/>
      <c r="FR23" s="812"/>
      <c r="FS23" s="812"/>
      <c r="FT23" s="812"/>
      <c r="FU23" s="812"/>
      <c r="FV23" s="812"/>
      <c r="FW23" s="812"/>
      <c r="FX23" s="812"/>
      <c r="FY23" s="812"/>
      <c r="FZ23" s="812"/>
      <c r="GA23" s="812"/>
    </row>
    <row r="24" spans="1:183" s="824" customFormat="1" ht="13.9" customHeight="1" x14ac:dyDescent="0.2">
      <c r="A24" s="823"/>
      <c r="B24" s="911">
        <v>3</v>
      </c>
      <c r="C24" s="903" t="s">
        <v>1798</v>
      </c>
      <c r="D24" s="905"/>
      <c r="E24" s="905">
        <v>0</v>
      </c>
      <c r="F24" s="912">
        <v>1</v>
      </c>
      <c r="G24" s="910">
        <v>6</v>
      </c>
      <c r="H24" s="841">
        <f>IF(B24="","",ROUND(B24*(D24+E24)*F24*G24,0))</f>
        <v>0</v>
      </c>
      <c r="I24" s="816"/>
      <c r="J24" s="812"/>
      <c r="K24" s="812"/>
      <c r="L24" s="812"/>
      <c r="M24" s="812"/>
      <c r="N24" s="812"/>
      <c r="O24" s="812"/>
      <c r="P24" s="812"/>
      <c r="Q24" s="812"/>
      <c r="R24" s="812"/>
      <c r="S24" s="812"/>
      <c r="T24" s="812"/>
      <c r="U24" s="812"/>
      <c r="V24" s="812"/>
      <c r="W24" s="812"/>
      <c r="X24" s="812"/>
      <c r="Y24" s="812"/>
      <c r="Z24" s="812"/>
      <c r="AA24" s="812"/>
      <c r="AB24" s="812"/>
      <c r="AC24" s="812"/>
      <c r="AD24" s="812"/>
      <c r="AE24" s="812"/>
      <c r="AF24" s="812"/>
      <c r="AG24" s="812"/>
      <c r="AH24" s="812"/>
      <c r="AI24" s="812"/>
      <c r="AJ24" s="812"/>
      <c r="AK24" s="812"/>
      <c r="AL24" s="812"/>
      <c r="AM24" s="812"/>
      <c r="AN24" s="812"/>
      <c r="AO24" s="812"/>
      <c r="AP24" s="812"/>
      <c r="AQ24" s="812"/>
      <c r="AR24" s="812"/>
      <c r="AS24" s="812"/>
      <c r="AT24" s="812"/>
      <c r="AU24" s="812"/>
      <c r="AV24" s="812"/>
      <c r="AW24" s="812"/>
      <c r="AX24" s="812"/>
      <c r="AY24" s="812"/>
      <c r="AZ24" s="812"/>
      <c r="BA24" s="812"/>
      <c r="BB24" s="812"/>
      <c r="BC24" s="812"/>
      <c r="BD24" s="812"/>
      <c r="BE24" s="812"/>
      <c r="BF24" s="812"/>
      <c r="BG24" s="812"/>
      <c r="BH24" s="812"/>
      <c r="BI24" s="812"/>
      <c r="BJ24" s="812"/>
      <c r="BK24" s="812"/>
      <c r="BL24" s="812"/>
      <c r="BM24" s="812"/>
      <c r="BN24" s="812"/>
      <c r="BO24" s="812"/>
      <c r="BP24" s="812"/>
      <c r="BQ24" s="812"/>
      <c r="BR24" s="812"/>
      <c r="BS24" s="812"/>
      <c r="BT24" s="812"/>
      <c r="BU24" s="812"/>
      <c r="BV24" s="812"/>
      <c r="BW24" s="812"/>
      <c r="BX24" s="812"/>
      <c r="BY24" s="812"/>
      <c r="BZ24" s="812"/>
      <c r="CA24" s="812"/>
      <c r="CB24" s="812"/>
      <c r="CC24" s="812"/>
      <c r="CD24" s="812"/>
      <c r="CE24" s="812"/>
      <c r="CF24" s="812"/>
      <c r="CG24" s="812"/>
      <c r="CH24" s="812"/>
      <c r="CI24" s="812"/>
      <c r="CJ24" s="812"/>
      <c r="CK24" s="812"/>
      <c r="CL24" s="812"/>
      <c r="CM24" s="812"/>
      <c r="CN24" s="812"/>
      <c r="CO24" s="812"/>
      <c r="CP24" s="812"/>
      <c r="CQ24" s="812"/>
      <c r="CR24" s="812"/>
      <c r="CS24" s="812"/>
      <c r="CT24" s="812"/>
      <c r="CU24" s="812"/>
      <c r="CV24" s="812"/>
      <c r="CW24" s="812"/>
      <c r="CX24" s="812"/>
      <c r="CY24" s="812"/>
      <c r="CZ24" s="812"/>
      <c r="DA24" s="812"/>
      <c r="DB24" s="812"/>
      <c r="DC24" s="812"/>
      <c r="DD24" s="812"/>
      <c r="DE24" s="812"/>
      <c r="DF24" s="812"/>
      <c r="DG24" s="812"/>
      <c r="DH24" s="812"/>
      <c r="DI24" s="812"/>
      <c r="DJ24" s="812"/>
      <c r="DK24" s="812"/>
      <c r="DL24" s="812"/>
      <c r="DM24" s="812"/>
      <c r="DN24" s="812"/>
      <c r="DO24" s="812"/>
      <c r="DP24" s="812"/>
      <c r="DQ24" s="812"/>
      <c r="DR24" s="812"/>
      <c r="DS24" s="812"/>
      <c r="DT24" s="812"/>
      <c r="DU24" s="812"/>
      <c r="DV24" s="812"/>
      <c r="DW24" s="812"/>
      <c r="DX24" s="812"/>
      <c r="DY24" s="812"/>
      <c r="DZ24" s="812"/>
      <c r="EA24" s="812"/>
      <c r="EB24" s="812"/>
      <c r="EC24" s="812"/>
      <c r="ED24" s="812"/>
      <c r="EE24" s="812"/>
      <c r="EF24" s="812"/>
      <c r="EG24" s="812"/>
      <c r="EH24" s="812"/>
      <c r="EI24" s="812"/>
      <c r="EJ24" s="812"/>
      <c r="EK24" s="812"/>
      <c r="EL24" s="812"/>
      <c r="EM24" s="812"/>
      <c r="EN24" s="812"/>
      <c r="EO24" s="812"/>
      <c r="EP24" s="812"/>
      <c r="EQ24" s="812"/>
      <c r="ER24" s="812"/>
      <c r="ES24" s="812"/>
      <c r="ET24" s="812"/>
      <c r="EU24" s="812"/>
      <c r="EV24" s="812"/>
      <c r="EW24" s="812"/>
      <c r="EX24" s="812"/>
      <c r="EY24" s="812"/>
      <c r="EZ24" s="812"/>
      <c r="FA24" s="812"/>
      <c r="FB24" s="812"/>
      <c r="FC24" s="812"/>
      <c r="FD24" s="812"/>
      <c r="FE24" s="812"/>
      <c r="FF24" s="812"/>
      <c r="FG24" s="812"/>
      <c r="FH24" s="812"/>
      <c r="FI24" s="812"/>
      <c r="FJ24" s="812"/>
      <c r="FK24" s="812"/>
      <c r="FL24" s="812"/>
      <c r="FM24" s="812"/>
      <c r="FN24" s="812"/>
      <c r="FO24" s="812"/>
      <c r="FP24" s="812"/>
      <c r="FQ24" s="812"/>
      <c r="FR24" s="812"/>
      <c r="FS24" s="812"/>
      <c r="FT24" s="812"/>
      <c r="FU24" s="812"/>
      <c r="FV24" s="812"/>
      <c r="FW24" s="812"/>
      <c r="FX24" s="812"/>
      <c r="FY24" s="812"/>
      <c r="FZ24" s="812"/>
      <c r="GA24" s="812"/>
    </row>
    <row r="25" spans="1:183" s="824" customFormat="1" x14ac:dyDescent="0.2">
      <c r="A25" s="823"/>
      <c r="B25" s="911">
        <v>1</v>
      </c>
      <c r="C25" s="903" t="s">
        <v>1799</v>
      </c>
      <c r="D25" s="905"/>
      <c r="E25" s="905">
        <v>0</v>
      </c>
      <c r="F25" s="912">
        <v>1</v>
      </c>
      <c r="G25" s="910">
        <v>6</v>
      </c>
      <c r="H25" s="841">
        <f>IF(B25="","",ROUND(B25*(D25+E25)*F25*G25,0))</f>
        <v>0</v>
      </c>
      <c r="I25" s="816"/>
      <c r="J25" s="812"/>
      <c r="K25" s="812"/>
      <c r="L25" s="812"/>
      <c r="M25" s="812"/>
      <c r="N25" s="812"/>
      <c r="O25" s="812"/>
      <c r="P25" s="812"/>
      <c r="Q25" s="812"/>
      <c r="R25" s="812"/>
      <c r="S25" s="812"/>
      <c r="T25" s="812"/>
      <c r="U25" s="812"/>
      <c r="V25" s="812"/>
      <c r="W25" s="812"/>
      <c r="X25" s="812"/>
      <c r="Y25" s="812"/>
      <c r="Z25" s="812"/>
      <c r="AA25" s="812"/>
      <c r="AB25" s="812"/>
      <c r="AC25" s="812"/>
      <c r="AD25" s="812"/>
      <c r="AE25" s="812"/>
      <c r="AF25" s="812"/>
      <c r="AG25" s="812"/>
      <c r="AH25" s="812"/>
      <c r="AI25" s="812"/>
      <c r="AJ25" s="812"/>
      <c r="AK25" s="812"/>
      <c r="AL25" s="812"/>
      <c r="AM25" s="812"/>
      <c r="AN25" s="812"/>
      <c r="AO25" s="812"/>
      <c r="AP25" s="812"/>
      <c r="AQ25" s="812"/>
      <c r="AR25" s="812"/>
      <c r="AS25" s="812"/>
      <c r="AT25" s="812"/>
      <c r="AU25" s="812"/>
      <c r="AV25" s="812"/>
      <c r="AW25" s="812"/>
      <c r="AX25" s="812"/>
      <c r="AY25" s="812"/>
      <c r="AZ25" s="812"/>
      <c r="BA25" s="812"/>
      <c r="BB25" s="812"/>
      <c r="BC25" s="812"/>
      <c r="BD25" s="812"/>
      <c r="BE25" s="812"/>
      <c r="BF25" s="812"/>
      <c r="BG25" s="812"/>
      <c r="BH25" s="812"/>
      <c r="BI25" s="812"/>
      <c r="BJ25" s="812"/>
      <c r="BK25" s="812"/>
      <c r="BL25" s="812"/>
      <c r="BM25" s="812"/>
      <c r="BN25" s="812"/>
      <c r="BO25" s="812"/>
      <c r="BP25" s="812"/>
      <c r="BQ25" s="812"/>
      <c r="BR25" s="812"/>
      <c r="BS25" s="812"/>
      <c r="BT25" s="812"/>
      <c r="BU25" s="812"/>
      <c r="BV25" s="812"/>
      <c r="BW25" s="812"/>
      <c r="BX25" s="812"/>
      <c r="BY25" s="812"/>
      <c r="BZ25" s="812"/>
      <c r="CA25" s="812"/>
      <c r="CB25" s="812"/>
      <c r="CC25" s="812"/>
      <c r="CD25" s="812"/>
      <c r="CE25" s="812"/>
      <c r="CF25" s="812"/>
      <c r="CG25" s="812"/>
      <c r="CH25" s="812"/>
      <c r="CI25" s="812"/>
      <c r="CJ25" s="812"/>
      <c r="CK25" s="812"/>
      <c r="CL25" s="812"/>
      <c r="CM25" s="812"/>
      <c r="CN25" s="812"/>
      <c r="CO25" s="812"/>
      <c r="CP25" s="812"/>
      <c r="CQ25" s="812"/>
      <c r="CR25" s="812"/>
      <c r="CS25" s="812"/>
      <c r="CT25" s="812"/>
      <c r="CU25" s="812"/>
      <c r="CV25" s="812"/>
      <c r="CW25" s="812"/>
      <c r="CX25" s="812"/>
      <c r="CY25" s="812"/>
      <c r="CZ25" s="812"/>
      <c r="DA25" s="812"/>
      <c r="DB25" s="812"/>
      <c r="DC25" s="812"/>
      <c r="DD25" s="812"/>
      <c r="DE25" s="812"/>
      <c r="DF25" s="812"/>
      <c r="DG25" s="812"/>
      <c r="DH25" s="812"/>
      <c r="DI25" s="812"/>
      <c r="DJ25" s="812"/>
      <c r="DK25" s="812"/>
      <c r="DL25" s="812"/>
      <c r="DM25" s="812"/>
      <c r="DN25" s="812"/>
      <c r="DO25" s="812"/>
      <c r="DP25" s="812"/>
      <c r="DQ25" s="812"/>
      <c r="DR25" s="812"/>
      <c r="DS25" s="812"/>
      <c r="DT25" s="812"/>
      <c r="DU25" s="812"/>
      <c r="DV25" s="812"/>
      <c r="DW25" s="812"/>
      <c r="DX25" s="812"/>
      <c r="DY25" s="812"/>
      <c r="DZ25" s="812"/>
      <c r="EA25" s="812"/>
      <c r="EB25" s="812"/>
      <c r="EC25" s="812"/>
      <c r="ED25" s="812"/>
      <c r="EE25" s="812"/>
      <c r="EF25" s="812"/>
      <c r="EG25" s="812"/>
      <c r="EH25" s="812"/>
      <c r="EI25" s="812"/>
      <c r="EJ25" s="812"/>
      <c r="EK25" s="812"/>
      <c r="EL25" s="812"/>
      <c r="EM25" s="812"/>
      <c r="EN25" s="812"/>
      <c r="EO25" s="812"/>
      <c r="EP25" s="812"/>
      <c r="EQ25" s="812"/>
      <c r="ER25" s="812"/>
      <c r="ES25" s="812"/>
      <c r="ET25" s="812"/>
      <c r="EU25" s="812"/>
      <c r="EV25" s="812"/>
      <c r="EW25" s="812"/>
      <c r="EX25" s="812"/>
      <c r="EY25" s="812"/>
      <c r="EZ25" s="812"/>
      <c r="FA25" s="812"/>
      <c r="FB25" s="812"/>
      <c r="FC25" s="812"/>
      <c r="FD25" s="812"/>
      <c r="FE25" s="812"/>
      <c r="FF25" s="812"/>
      <c r="FG25" s="812"/>
      <c r="FH25" s="812"/>
      <c r="FI25" s="812"/>
      <c r="FJ25" s="812"/>
      <c r="FK25" s="812"/>
      <c r="FL25" s="812"/>
      <c r="FM25" s="812"/>
      <c r="FN25" s="812"/>
      <c r="FO25" s="812"/>
      <c r="FP25" s="812"/>
      <c r="FQ25" s="812"/>
      <c r="FR25" s="812"/>
      <c r="FS25" s="812"/>
      <c r="FT25" s="812"/>
      <c r="FU25" s="812"/>
      <c r="FV25" s="812"/>
      <c r="FW25" s="812"/>
      <c r="FX25" s="812"/>
      <c r="FY25" s="812"/>
      <c r="FZ25" s="812"/>
      <c r="GA25" s="812"/>
    </row>
    <row r="26" spans="1:183" s="824" customFormat="1" ht="16.5" customHeight="1" x14ac:dyDescent="0.2">
      <c r="A26" s="823"/>
      <c r="B26" s="887" t="s">
        <v>1515</v>
      </c>
      <c r="C26" s="885"/>
      <c r="D26" s="885"/>
      <c r="E26" s="885"/>
      <c r="F26" s="885"/>
      <c r="G26" s="885"/>
      <c r="H26" s="886"/>
      <c r="I26" s="816"/>
      <c r="J26" s="812"/>
      <c r="K26" s="812"/>
      <c r="L26" s="812"/>
      <c r="M26" s="812"/>
      <c r="N26" s="812"/>
      <c r="O26" s="812"/>
      <c r="P26" s="812"/>
      <c r="Q26" s="812"/>
      <c r="R26" s="812"/>
      <c r="S26" s="812"/>
      <c r="T26" s="812"/>
      <c r="U26" s="812"/>
      <c r="V26" s="812"/>
      <c r="W26" s="812"/>
      <c r="X26" s="812"/>
      <c r="Y26" s="812"/>
      <c r="Z26" s="812"/>
      <c r="AA26" s="812"/>
      <c r="AB26" s="812"/>
      <c r="AC26" s="812"/>
      <c r="AD26" s="812"/>
      <c r="AE26" s="812"/>
      <c r="AF26" s="812"/>
      <c r="AG26" s="812"/>
      <c r="AH26" s="812"/>
      <c r="AI26" s="812"/>
      <c r="AJ26" s="812"/>
      <c r="AK26" s="812"/>
      <c r="AL26" s="812"/>
      <c r="AM26" s="812"/>
      <c r="AN26" s="812"/>
      <c r="AO26" s="812"/>
      <c r="AP26" s="812"/>
      <c r="AQ26" s="812"/>
      <c r="AR26" s="812"/>
      <c r="AS26" s="812"/>
      <c r="AT26" s="812"/>
      <c r="AU26" s="812"/>
      <c r="AV26" s="812"/>
      <c r="AW26" s="812"/>
      <c r="AX26" s="812"/>
      <c r="AY26" s="812"/>
      <c r="AZ26" s="812"/>
      <c r="BA26" s="812"/>
      <c r="BB26" s="812"/>
      <c r="BC26" s="812"/>
      <c r="BD26" s="812"/>
      <c r="BE26" s="812"/>
      <c r="BF26" s="812"/>
      <c r="BG26" s="812"/>
      <c r="BH26" s="812"/>
      <c r="BI26" s="812"/>
      <c r="BJ26" s="812"/>
      <c r="BK26" s="812"/>
      <c r="BL26" s="812"/>
      <c r="BM26" s="812"/>
      <c r="BN26" s="812"/>
      <c r="BO26" s="812"/>
      <c r="BP26" s="812"/>
      <c r="BQ26" s="812"/>
      <c r="BR26" s="812"/>
      <c r="BS26" s="812"/>
      <c r="BT26" s="812"/>
      <c r="BU26" s="812"/>
      <c r="BV26" s="812"/>
      <c r="BW26" s="812"/>
      <c r="BX26" s="812"/>
      <c r="BY26" s="812"/>
      <c r="BZ26" s="812"/>
      <c r="CA26" s="812"/>
      <c r="CB26" s="812"/>
      <c r="CC26" s="812"/>
      <c r="CD26" s="812"/>
      <c r="CE26" s="812"/>
      <c r="CF26" s="812"/>
      <c r="CG26" s="812"/>
      <c r="CH26" s="812"/>
      <c r="CI26" s="812"/>
      <c r="CJ26" s="812"/>
      <c r="CK26" s="812"/>
      <c r="CL26" s="812"/>
      <c r="CM26" s="812"/>
      <c r="CN26" s="812"/>
      <c r="CO26" s="812"/>
      <c r="CP26" s="812"/>
      <c r="CQ26" s="812"/>
      <c r="CR26" s="812"/>
      <c r="CS26" s="812"/>
      <c r="CT26" s="812"/>
      <c r="CU26" s="812"/>
      <c r="CV26" s="812"/>
      <c r="CW26" s="812"/>
      <c r="CX26" s="812"/>
      <c r="CY26" s="812"/>
      <c r="CZ26" s="812"/>
      <c r="DA26" s="812"/>
      <c r="DB26" s="812"/>
      <c r="DC26" s="812"/>
      <c r="DD26" s="812"/>
      <c r="DE26" s="812"/>
      <c r="DF26" s="812"/>
      <c r="DG26" s="812"/>
      <c r="DH26" s="812"/>
      <c r="DI26" s="812"/>
      <c r="DJ26" s="812"/>
      <c r="DK26" s="812"/>
      <c r="DL26" s="812"/>
      <c r="DM26" s="812"/>
      <c r="DN26" s="812"/>
      <c r="DO26" s="812"/>
      <c r="DP26" s="812"/>
      <c r="DQ26" s="812"/>
      <c r="DR26" s="812"/>
      <c r="DS26" s="812"/>
      <c r="DT26" s="812"/>
      <c r="DU26" s="812"/>
      <c r="DV26" s="812"/>
      <c r="DW26" s="812"/>
      <c r="DX26" s="812"/>
      <c r="DY26" s="812"/>
      <c r="DZ26" s="812"/>
      <c r="EA26" s="812"/>
      <c r="EB26" s="812"/>
      <c r="EC26" s="812"/>
      <c r="ED26" s="812"/>
      <c r="EE26" s="812"/>
      <c r="EF26" s="812"/>
      <c r="EG26" s="812"/>
      <c r="EH26" s="812"/>
      <c r="EI26" s="812"/>
      <c r="EJ26" s="812"/>
      <c r="EK26" s="812"/>
      <c r="EL26" s="812"/>
      <c r="EM26" s="812"/>
      <c r="EN26" s="812"/>
      <c r="EO26" s="812"/>
      <c r="EP26" s="812"/>
      <c r="EQ26" s="812"/>
      <c r="ER26" s="812"/>
      <c r="ES26" s="812"/>
      <c r="ET26" s="812"/>
      <c r="EU26" s="812"/>
      <c r="EV26" s="812"/>
      <c r="EW26" s="812"/>
      <c r="EX26" s="812"/>
      <c r="EY26" s="812"/>
      <c r="EZ26" s="812"/>
      <c r="FA26" s="812"/>
      <c r="FB26" s="812"/>
      <c r="FC26" s="812"/>
      <c r="FD26" s="812"/>
      <c r="FE26" s="812"/>
      <c r="FF26" s="812"/>
      <c r="FG26" s="812"/>
      <c r="FH26" s="812"/>
      <c r="FI26" s="812"/>
      <c r="FJ26" s="812"/>
      <c r="FK26" s="812"/>
      <c r="FL26" s="812"/>
      <c r="FM26" s="812"/>
      <c r="FN26" s="812"/>
      <c r="FO26" s="812"/>
      <c r="FP26" s="812"/>
      <c r="FQ26" s="812"/>
      <c r="FR26" s="812"/>
      <c r="FS26" s="812"/>
      <c r="FT26" s="812"/>
      <c r="FU26" s="812"/>
      <c r="FV26" s="812"/>
      <c r="FW26" s="812"/>
      <c r="FX26" s="812"/>
      <c r="FY26" s="812"/>
      <c r="FZ26" s="812"/>
      <c r="GA26" s="812"/>
    </row>
    <row r="27" spans="1:183" s="824" customFormat="1" ht="16.5" customHeight="1" x14ac:dyDescent="0.2">
      <c r="A27" s="823"/>
      <c r="B27" s="178">
        <v>1</v>
      </c>
      <c r="C27" s="909" t="s">
        <v>1805</v>
      </c>
      <c r="D27" s="908"/>
      <c r="E27" s="905">
        <v>0</v>
      </c>
      <c r="F27" s="906">
        <v>1</v>
      </c>
      <c r="G27" s="910">
        <v>6</v>
      </c>
      <c r="H27" s="841">
        <f>IF(B27="","",ROUND(B27*(D27+E27)*F27*G27,0))</f>
        <v>0</v>
      </c>
      <c r="I27" s="816"/>
      <c r="J27" s="812"/>
      <c r="K27" s="812"/>
      <c r="L27" s="812"/>
      <c r="M27" s="812"/>
      <c r="N27" s="812"/>
      <c r="O27" s="812"/>
      <c r="P27" s="812"/>
      <c r="Q27" s="812"/>
      <c r="R27" s="812"/>
      <c r="S27" s="812"/>
      <c r="T27" s="812"/>
      <c r="U27" s="812"/>
      <c r="V27" s="812"/>
      <c r="W27" s="812"/>
      <c r="X27" s="812"/>
      <c r="Y27" s="812"/>
      <c r="Z27" s="812"/>
      <c r="AA27" s="812"/>
      <c r="AB27" s="812"/>
      <c r="AC27" s="812"/>
      <c r="AD27" s="812"/>
      <c r="AE27" s="812"/>
      <c r="AF27" s="812"/>
      <c r="AG27" s="812"/>
      <c r="AH27" s="812"/>
      <c r="AI27" s="812"/>
      <c r="AJ27" s="812"/>
      <c r="AK27" s="812"/>
      <c r="AL27" s="812"/>
      <c r="AM27" s="812"/>
      <c r="AN27" s="812"/>
      <c r="AO27" s="812"/>
      <c r="AP27" s="812"/>
      <c r="AQ27" s="812"/>
      <c r="AR27" s="812"/>
      <c r="AS27" s="812"/>
      <c r="AT27" s="812"/>
      <c r="AU27" s="812"/>
      <c r="AV27" s="812"/>
      <c r="AW27" s="812"/>
      <c r="AX27" s="812"/>
      <c r="AY27" s="812"/>
      <c r="AZ27" s="812"/>
      <c r="BA27" s="812"/>
      <c r="BB27" s="812"/>
      <c r="BC27" s="812"/>
      <c r="BD27" s="812"/>
      <c r="BE27" s="812"/>
      <c r="BF27" s="812"/>
      <c r="BG27" s="812"/>
      <c r="BH27" s="812"/>
      <c r="BI27" s="812"/>
      <c r="BJ27" s="812"/>
      <c r="BK27" s="812"/>
      <c r="BL27" s="812"/>
      <c r="BM27" s="812"/>
      <c r="BN27" s="812"/>
      <c r="BO27" s="812"/>
      <c r="BP27" s="812"/>
      <c r="BQ27" s="812"/>
      <c r="BR27" s="812"/>
      <c r="BS27" s="812"/>
      <c r="BT27" s="812"/>
      <c r="BU27" s="812"/>
      <c r="BV27" s="812"/>
      <c r="BW27" s="812"/>
      <c r="BX27" s="812"/>
      <c r="BY27" s="812"/>
      <c r="BZ27" s="812"/>
      <c r="CA27" s="812"/>
      <c r="CB27" s="812"/>
      <c r="CC27" s="812"/>
      <c r="CD27" s="812"/>
      <c r="CE27" s="812"/>
      <c r="CF27" s="812"/>
      <c r="CG27" s="812"/>
      <c r="CH27" s="812"/>
      <c r="CI27" s="812"/>
      <c r="CJ27" s="812"/>
      <c r="CK27" s="812"/>
      <c r="CL27" s="812"/>
      <c r="CM27" s="812"/>
      <c r="CN27" s="812"/>
      <c r="CO27" s="812"/>
      <c r="CP27" s="812"/>
      <c r="CQ27" s="812"/>
      <c r="CR27" s="812"/>
      <c r="CS27" s="812"/>
      <c r="CT27" s="812"/>
      <c r="CU27" s="812"/>
      <c r="CV27" s="812"/>
      <c r="CW27" s="812"/>
      <c r="CX27" s="812"/>
      <c r="CY27" s="812"/>
      <c r="CZ27" s="812"/>
      <c r="DA27" s="812"/>
      <c r="DB27" s="812"/>
      <c r="DC27" s="812"/>
      <c r="DD27" s="812"/>
      <c r="DE27" s="812"/>
      <c r="DF27" s="812"/>
      <c r="DG27" s="812"/>
      <c r="DH27" s="812"/>
      <c r="DI27" s="812"/>
      <c r="DJ27" s="812"/>
      <c r="DK27" s="812"/>
      <c r="DL27" s="812"/>
      <c r="DM27" s="812"/>
      <c r="DN27" s="812"/>
      <c r="DO27" s="812"/>
      <c r="DP27" s="812"/>
      <c r="DQ27" s="812"/>
      <c r="DR27" s="812"/>
      <c r="DS27" s="812"/>
      <c r="DT27" s="812"/>
      <c r="DU27" s="812"/>
      <c r="DV27" s="812"/>
      <c r="DW27" s="812"/>
      <c r="DX27" s="812"/>
      <c r="DY27" s="812"/>
      <c r="DZ27" s="812"/>
      <c r="EA27" s="812"/>
      <c r="EB27" s="812"/>
      <c r="EC27" s="812"/>
      <c r="ED27" s="812"/>
      <c r="EE27" s="812"/>
      <c r="EF27" s="812"/>
      <c r="EG27" s="812"/>
      <c r="EH27" s="812"/>
      <c r="EI27" s="812"/>
      <c r="EJ27" s="812"/>
      <c r="EK27" s="812"/>
      <c r="EL27" s="812"/>
      <c r="EM27" s="812"/>
      <c r="EN27" s="812"/>
      <c r="EO27" s="812"/>
      <c r="EP27" s="812"/>
      <c r="EQ27" s="812"/>
      <c r="ER27" s="812"/>
      <c r="ES27" s="812"/>
      <c r="ET27" s="812"/>
      <c r="EU27" s="812"/>
      <c r="EV27" s="812"/>
      <c r="EW27" s="812"/>
      <c r="EX27" s="812"/>
      <c r="EY27" s="812"/>
      <c r="EZ27" s="812"/>
      <c r="FA27" s="812"/>
      <c r="FB27" s="812"/>
      <c r="FC27" s="812"/>
      <c r="FD27" s="812"/>
      <c r="FE27" s="812"/>
      <c r="FF27" s="812"/>
      <c r="FG27" s="812"/>
      <c r="FH27" s="812"/>
      <c r="FI27" s="812"/>
      <c r="FJ27" s="812"/>
      <c r="FK27" s="812"/>
      <c r="FL27" s="812"/>
      <c r="FM27" s="812"/>
      <c r="FN27" s="812"/>
      <c r="FO27" s="812"/>
      <c r="FP27" s="812"/>
      <c r="FQ27" s="812"/>
      <c r="FR27" s="812"/>
      <c r="FS27" s="812"/>
      <c r="FT27" s="812"/>
      <c r="FU27" s="812"/>
      <c r="FV27" s="812"/>
      <c r="FW27" s="812"/>
      <c r="FX27" s="812"/>
      <c r="FY27" s="812"/>
      <c r="FZ27" s="812"/>
      <c r="GA27" s="812"/>
    </row>
    <row r="28" spans="1:183" s="824" customFormat="1" x14ac:dyDescent="0.2">
      <c r="A28" s="823"/>
      <c r="B28" s="178">
        <v>1</v>
      </c>
      <c r="C28" s="909" t="s">
        <v>1800</v>
      </c>
      <c r="D28" s="908"/>
      <c r="E28" s="905">
        <v>0</v>
      </c>
      <c r="F28" s="906">
        <v>1</v>
      </c>
      <c r="G28" s="910">
        <v>6</v>
      </c>
      <c r="H28" s="841">
        <f t="shared" ref="H28:H29" si="2">IF(B28="","",ROUND(B28*(D28+E28)*F28*G28,0))</f>
        <v>0</v>
      </c>
      <c r="I28" s="816"/>
      <c r="J28" s="812"/>
      <c r="K28" s="812"/>
      <c r="L28" s="812"/>
      <c r="M28" s="812"/>
      <c r="N28" s="812"/>
      <c r="O28" s="812"/>
      <c r="P28" s="812"/>
      <c r="Q28" s="812"/>
      <c r="R28" s="812"/>
      <c r="S28" s="812"/>
      <c r="T28" s="812"/>
      <c r="U28" s="812"/>
      <c r="V28" s="812"/>
      <c r="W28" s="812"/>
      <c r="X28" s="812"/>
      <c r="Y28" s="812"/>
      <c r="Z28" s="812"/>
      <c r="AA28" s="812"/>
      <c r="AB28" s="812"/>
      <c r="AC28" s="812"/>
      <c r="AD28" s="812"/>
      <c r="AE28" s="812"/>
      <c r="AF28" s="812"/>
      <c r="AG28" s="812"/>
      <c r="AH28" s="812"/>
      <c r="AI28" s="812"/>
      <c r="AJ28" s="812"/>
      <c r="AK28" s="812"/>
      <c r="AL28" s="812"/>
      <c r="AM28" s="812"/>
      <c r="AN28" s="812"/>
      <c r="AO28" s="812"/>
      <c r="AP28" s="812"/>
      <c r="AQ28" s="812"/>
      <c r="AR28" s="812"/>
      <c r="AS28" s="812"/>
      <c r="AT28" s="812"/>
      <c r="AU28" s="812"/>
      <c r="AV28" s="812"/>
      <c r="AW28" s="812"/>
      <c r="AX28" s="812"/>
      <c r="AY28" s="812"/>
      <c r="AZ28" s="812"/>
      <c r="BA28" s="812"/>
      <c r="BB28" s="812"/>
      <c r="BC28" s="812"/>
      <c r="BD28" s="812"/>
      <c r="BE28" s="812"/>
      <c r="BF28" s="812"/>
      <c r="BG28" s="812"/>
      <c r="BH28" s="812"/>
      <c r="BI28" s="812"/>
      <c r="BJ28" s="812"/>
      <c r="BK28" s="812"/>
      <c r="BL28" s="812"/>
      <c r="BM28" s="812"/>
      <c r="BN28" s="812"/>
      <c r="BO28" s="812"/>
      <c r="BP28" s="812"/>
      <c r="BQ28" s="812"/>
      <c r="BR28" s="812"/>
      <c r="BS28" s="812"/>
      <c r="BT28" s="812"/>
      <c r="BU28" s="812"/>
      <c r="BV28" s="812"/>
      <c r="BW28" s="812"/>
      <c r="BX28" s="812"/>
      <c r="BY28" s="812"/>
      <c r="BZ28" s="812"/>
      <c r="CA28" s="812"/>
      <c r="CB28" s="812"/>
      <c r="CC28" s="812"/>
      <c r="CD28" s="812"/>
      <c r="CE28" s="812"/>
      <c r="CF28" s="812"/>
      <c r="CG28" s="812"/>
      <c r="CH28" s="812"/>
      <c r="CI28" s="812"/>
      <c r="CJ28" s="812"/>
      <c r="CK28" s="812"/>
      <c r="CL28" s="812"/>
      <c r="CM28" s="812"/>
      <c r="CN28" s="812"/>
      <c r="CO28" s="812"/>
      <c r="CP28" s="812"/>
      <c r="CQ28" s="812"/>
      <c r="CR28" s="812"/>
      <c r="CS28" s="812"/>
      <c r="CT28" s="812"/>
      <c r="CU28" s="812"/>
      <c r="CV28" s="812"/>
      <c r="CW28" s="812"/>
      <c r="CX28" s="812"/>
      <c r="CY28" s="812"/>
      <c r="CZ28" s="812"/>
      <c r="DA28" s="812"/>
      <c r="DB28" s="812"/>
      <c r="DC28" s="812"/>
      <c r="DD28" s="812"/>
      <c r="DE28" s="812"/>
      <c r="DF28" s="812"/>
      <c r="DG28" s="812"/>
      <c r="DH28" s="812"/>
      <c r="DI28" s="812"/>
      <c r="DJ28" s="812"/>
      <c r="DK28" s="812"/>
      <c r="DL28" s="812"/>
      <c r="DM28" s="812"/>
      <c r="DN28" s="812"/>
      <c r="DO28" s="812"/>
      <c r="DP28" s="812"/>
      <c r="DQ28" s="812"/>
      <c r="DR28" s="812"/>
      <c r="DS28" s="812"/>
      <c r="DT28" s="812"/>
      <c r="DU28" s="812"/>
      <c r="DV28" s="812"/>
      <c r="DW28" s="812"/>
      <c r="DX28" s="812"/>
      <c r="DY28" s="812"/>
      <c r="DZ28" s="812"/>
      <c r="EA28" s="812"/>
      <c r="EB28" s="812"/>
      <c r="EC28" s="812"/>
      <c r="ED28" s="812"/>
      <c r="EE28" s="812"/>
      <c r="EF28" s="812"/>
      <c r="EG28" s="812"/>
      <c r="EH28" s="812"/>
      <c r="EI28" s="812"/>
      <c r="EJ28" s="812"/>
      <c r="EK28" s="812"/>
      <c r="EL28" s="812"/>
      <c r="EM28" s="812"/>
      <c r="EN28" s="812"/>
      <c r="EO28" s="812"/>
      <c r="EP28" s="812"/>
      <c r="EQ28" s="812"/>
      <c r="ER28" s="812"/>
      <c r="ES28" s="812"/>
      <c r="ET28" s="812"/>
      <c r="EU28" s="812"/>
      <c r="EV28" s="812"/>
      <c r="EW28" s="812"/>
      <c r="EX28" s="812"/>
      <c r="EY28" s="812"/>
      <c r="EZ28" s="812"/>
      <c r="FA28" s="812"/>
      <c r="FB28" s="812"/>
      <c r="FC28" s="812"/>
      <c r="FD28" s="812"/>
      <c r="FE28" s="812"/>
      <c r="FF28" s="812"/>
      <c r="FG28" s="812"/>
      <c r="FH28" s="812"/>
      <c r="FI28" s="812"/>
      <c r="FJ28" s="812"/>
      <c r="FK28" s="812"/>
      <c r="FL28" s="812"/>
      <c r="FM28" s="812"/>
      <c r="FN28" s="812"/>
      <c r="FO28" s="812"/>
      <c r="FP28" s="812"/>
      <c r="FQ28" s="812"/>
      <c r="FR28" s="812"/>
      <c r="FS28" s="812"/>
      <c r="FT28" s="812"/>
      <c r="FU28" s="812"/>
      <c r="FV28" s="812"/>
      <c r="FW28" s="812"/>
      <c r="FX28" s="812"/>
      <c r="FY28" s="812"/>
      <c r="FZ28" s="812"/>
      <c r="GA28" s="812"/>
    </row>
    <row r="29" spans="1:183" s="824" customFormat="1" x14ac:dyDescent="0.2">
      <c r="A29" s="823"/>
      <c r="B29" s="178"/>
      <c r="C29" s="869"/>
      <c r="D29" s="840"/>
      <c r="E29" s="840"/>
      <c r="F29" s="220"/>
      <c r="G29" s="844"/>
      <c r="H29" s="841" t="str">
        <f t="shared" si="2"/>
        <v/>
      </c>
      <c r="I29" s="816"/>
      <c r="J29" s="812"/>
      <c r="K29" s="812"/>
      <c r="L29" s="812"/>
      <c r="M29" s="812"/>
      <c r="N29" s="812"/>
      <c r="O29" s="812"/>
      <c r="P29" s="812"/>
      <c r="Q29" s="812"/>
      <c r="R29" s="812"/>
      <c r="S29" s="812"/>
      <c r="T29" s="812"/>
      <c r="U29" s="812"/>
      <c r="V29" s="812"/>
      <c r="W29" s="812"/>
      <c r="X29" s="812"/>
      <c r="Y29" s="812"/>
      <c r="Z29" s="812"/>
      <c r="AA29" s="812"/>
      <c r="AB29" s="812"/>
      <c r="AC29" s="812"/>
      <c r="AD29" s="812"/>
      <c r="AE29" s="812"/>
      <c r="AF29" s="812"/>
      <c r="AG29" s="812"/>
      <c r="AH29" s="812"/>
      <c r="AI29" s="812"/>
      <c r="AJ29" s="812"/>
      <c r="AK29" s="812"/>
      <c r="AL29" s="812"/>
      <c r="AM29" s="812"/>
      <c r="AN29" s="812"/>
      <c r="AO29" s="812"/>
      <c r="AP29" s="812"/>
      <c r="AQ29" s="812"/>
      <c r="AR29" s="812"/>
      <c r="AS29" s="812"/>
      <c r="AT29" s="812"/>
      <c r="AU29" s="812"/>
      <c r="AV29" s="812"/>
      <c r="AW29" s="812"/>
      <c r="AX29" s="812"/>
      <c r="AY29" s="812"/>
      <c r="AZ29" s="812"/>
      <c r="BA29" s="812"/>
      <c r="BB29" s="812"/>
      <c r="BC29" s="812"/>
      <c r="BD29" s="812"/>
      <c r="BE29" s="812"/>
      <c r="BF29" s="812"/>
      <c r="BG29" s="812"/>
      <c r="BH29" s="812"/>
      <c r="BI29" s="812"/>
      <c r="BJ29" s="812"/>
      <c r="BK29" s="812"/>
      <c r="BL29" s="812"/>
      <c r="BM29" s="812"/>
      <c r="BN29" s="812"/>
      <c r="BO29" s="812"/>
      <c r="BP29" s="812"/>
      <c r="BQ29" s="812"/>
      <c r="BR29" s="812"/>
      <c r="BS29" s="812"/>
      <c r="BT29" s="812"/>
      <c r="BU29" s="812"/>
      <c r="BV29" s="812"/>
      <c r="BW29" s="812"/>
      <c r="BX29" s="812"/>
      <c r="BY29" s="812"/>
      <c r="BZ29" s="812"/>
      <c r="CA29" s="812"/>
      <c r="CB29" s="812"/>
      <c r="CC29" s="812"/>
      <c r="CD29" s="812"/>
      <c r="CE29" s="812"/>
      <c r="CF29" s="812"/>
      <c r="CG29" s="812"/>
      <c r="CH29" s="812"/>
      <c r="CI29" s="812"/>
      <c r="CJ29" s="812"/>
      <c r="CK29" s="812"/>
      <c r="CL29" s="812"/>
      <c r="CM29" s="812"/>
      <c r="CN29" s="812"/>
      <c r="CO29" s="812"/>
      <c r="CP29" s="812"/>
      <c r="CQ29" s="812"/>
      <c r="CR29" s="812"/>
      <c r="CS29" s="812"/>
      <c r="CT29" s="812"/>
      <c r="CU29" s="812"/>
      <c r="CV29" s="812"/>
      <c r="CW29" s="812"/>
      <c r="CX29" s="812"/>
      <c r="CY29" s="812"/>
      <c r="CZ29" s="812"/>
      <c r="DA29" s="812"/>
      <c r="DB29" s="812"/>
      <c r="DC29" s="812"/>
      <c r="DD29" s="812"/>
      <c r="DE29" s="812"/>
      <c r="DF29" s="812"/>
      <c r="DG29" s="812"/>
      <c r="DH29" s="812"/>
      <c r="DI29" s="812"/>
      <c r="DJ29" s="812"/>
      <c r="DK29" s="812"/>
      <c r="DL29" s="812"/>
      <c r="DM29" s="812"/>
      <c r="DN29" s="812"/>
      <c r="DO29" s="812"/>
      <c r="DP29" s="812"/>
      <c r="DQ29" s="812"/>
      <c r="DR29" s="812"/>
      <c r="DS29" s="812"/>
      <c r="DT29" s="812"/>
      <c r="DU29" s="812"/>
      <c r="DV29" s="812"/>
      <c r="DW29" s="812"/>
      <c r="DX29" s="812"/>
      <c r="DY29" s="812"/>
      <c r="DZ29" s="812"/>
      <c r="EA29" s="812"/>
      <c r="EB29" s="812"/>
      <c r="EC29" s="812"/>
      <c r="ED29" s="812"/>
      <c r="EE29" s="812"/>
      <c r="EF29" s="812"/>
      <c r="EG29" s="812"/>
      <c r="EH29" s="812"/>
      <c r="EI29" s="812"/>
      <c r="EJ29" s="812"/>
      <c r="EK29" s="812"/>
      <c r="EL29" s="812"/>
      <c r="EM29" s="812"/>
      <c r="EN29" s="812"/>
      <c r="EO29" s="812"/>
      <c r="EP29" s="812"/>
      <c r="EQ29" s="812"/>
      <c r="ER29" s="812"/>
      <c r="ES29" s="812"/>
      <c r="ET29" s="812"/>
      <c r="EU29" s="812"/>
      <c r="EV29" s="812"/>
      <c r="EW29" s="812"/>
      <c r="EX29" s="812"/>
      <c r="EY29" s="812"/>
      <c r="EZ29" s="812"/>
      <c r="FA29" s="812"/>
      <c r="FB29" s="812"/>
      <c r="FC29" s="812"/>
      <c r="FD29" s="812"/>
      <c r="FE29" s="812"/>
      <c r="FF29" s="812"/>
      <c r="FG29" s="812"/>
      <c r="FH29" s="812"/>
      <c r="FI29" s="812"/>
      <c r="FJ29" s="812"/>
      <c r="FK29" s="812"/>
      <c r="FL29" s="812"/>
      <c r="FM29" s="812"/>
      <c r="FN29" s="812"/>
      <c r="FO29" s="812"/>
      <c r="FP29" s="812"/>
      <c r="FQ29" s="812"/>
      <c r="FR29" s="812"/>
      <c r="FS29" s="812"/>
      <c r="FT29" s="812"/>
      <c r="FU29" s="812"/>
      <c r="FV29" s="812"/>
      <c r="FW29" s="812"/>
      <c r="FX29" s="812"/>
      <c r="FY29" s="812"/>
      <c r="FZ29" s="812"/>
      <c r="GA29" s="812"/>
    </row>
    <row r="30" spans="1:183" s="824" customFormat="1" ht="16.5" customHeight="1" x14ac:dyDescent="0.2">
      <c r="A30" s="823"/>
      <c r="B30" s="887" t="s">
        <v>1516</v>
      </c>
      <c r="C30" s="885"/>
      <c r="D30" s="885"/>
      <c r="E30" s="885"/>
      <c r="F30" s="885"/>
      <c r="G30" s="885"/>
      <c r="H30" s="886"/>
      <c r="I30" s="816"/>
      <c r="J30" s="812"/>
      <c r="K30" s="812"/>
      <c r="L30" s="812"/>
      <c r="M30" s="812"/>
      <c r="N30" s="812"/>
      <c r="O30" s="812"/>
      <c r="P30" s="812"/>
      <c r="Q30" s="812"/>
      <c r="R30" s="812"/>
      <c r="S30" s="812"/>
      <c r="T30" s="812"/>
      <c r="U30" s="812"/>
      <c r="V30" s="812"/>
      <c r="W30" s="812"/>
      <c r="X30" s="812"/>
      <c r="Y30" s="812"/>
      <c r="Z30" s="812"/>
      <c r="AA30" s="812"/>
      <c r="AB30" s="812"/>
      <c r="AC30" s="812"/>
      <c r="AD30" s="812"/>
      <c r="AE30" s="812"/>
      <c r="AF30" s="812"/>
      <c r="AG30" s="812"/>
      <c r="AH30" s="812"/>
      <c r="AI30" s="812"/>
      <c r="AJ30" s="812"/>
      <c r="AK30" s="812"/>
      <c r="AL30" s="812"/>
      <c r="AM30" s="812"/>
      <c r="AN30" s="812"/>
      <c r="AO30" s="812"/>
      <c r="AP30" s="812"/>
      <c r="AQ30" s="812"/>
      <c r="AR30" s="812"/>
      <c r="AS30" s="812"/>
      <c r="AT30" s="812"/>
      <c r="AU30" s="812"/>
      <c r="AV30" s="812"/>
      <c r="AW30" s="812"/>
      <c r="AX30" s="812"/>
      <c r="AY30" s="812"/>
      <c r="AZ30" s="812"/>
      <c r="BA30" s="812"/>
      <c r="BB30" s="812"/>
      <c r="BC30" s="812"/>
      <c r="BD30" s="812"/>
      <c r="BE30" s="812"/>
      <c r="BF30" s="812"/>
      <c r="BG30" s="812"/>
      <c r="BH30" s="812"/>
      <c r="BI30" s="812"/>
      <c r="BJ30" s="812"/>
      <c r="BK30" s="812"/>
      <c r="BL30" s="812"/>
      <c r="BM30" s="812"/>
      <c r="BN30" s="812"/>
      <c r="BO30" s="812"/>
      <c r="BP30" s="812"/>
      <c r="BQ30" s="812"/>
      <c r="BR30" s="812"/>
      <c r="BS30" s="812"/>
      <c r="BT30" s="812"/>
      <c r="BU30" s="812"/>
      <c r="BV30" s="812"/>
      <c r="BW30" s="812"/>
      <c r="BX30" s="812"/>
      <c r="BY30" s="812"/>
      <c r="BZ30" s="812"/>
      <c r="CA30" s="812"/>
      <c r="CB30" s="812"/>
      <c r="CC30" s="812"/>
      <c r="CD30" s="812"/>
      <c r="CE30" s="812"/>
      <c r="CF30" s="812"/>
      <c r="CG30" s="812"/>
      <c r="CH30" s="812"/>
      <c r="CI30" s="812"/>
      <c r="CJ30" s="812"/>
      <c r="CK30" s="812"/>
      <c r="CL30" s="812"/>
      <c r="CM30" s="812"/>
      <c r="CN30" s="812"/>
      <c r="CO30" s="812"/>
      <c r="CP30" s="812"/>
      <c r="CQ30" s="812"/>
      <c r="CR30" s="812"/>
      <c r="CS30" s="812"/>
      <c r="CT30" s="812"/>
      <c r="CU30" s="812"/>
      <c r="CV30" s="812"/>
      <c r="CW30" s="812"/>
      <c r="CX30" s="812"/>
      <c r="CY30" s="812"/>
      <c r="CZ30" s="812"/>
      <c r="DA30" s="812"/>
      <c r="DB30" s="812"/>
      <c r="DC30" s="812"/>
      <c r="DD30" s="812"/>
      <c r="DE30" s="812"/>
      <c r="DF30" s="812"/>
      <c r="DG30" s="812"/>
      <c r="DH30" s="812"/>
      <c r="DI30" s="812"/>
      <c r="DJ30" s="812"/>
      <c r="DK30" s="812"/>
      <c r="DL30" s="812"/>
      <c r="DM30" s="812"/>
      <c r="DN30" s="812"/>
      <c r="DO30" s="812"/>
      <c r="DP30" s="812"/>
      <c r="DQ30" s="812"/>
      <c r="DR30" s="812"/>
      <c r="DS30" s="812"/>
      <c r="DT30" s="812"/>
      <c r="DU30" s="812"/>
      <c r="DV30" s="812"/>
      <c r="DW30" s="812"/>
      <c r="DX30" s="812"/>
      <c r="DY30" s="812"/>
      <c r="DZ30" s="812"/>
      <c r="EA30" s="812"/>
      <c r="EB30" s="812"/>
      <c r="EC30" s="812"/>
      <c r="ED30" s="812"/>
      <c r="EE30" s="812"/>
      <c r="EF30" s="812"/>
      <c r="EG30" s="812"/>
      <c r="EH30" s="812"/>
      <c r="EI30" s="812"/>
      <c r="EJ30" s="812"/>
      <c r="EK30" s="812"/>
      <c r="EL30" s="812"/>
      <c r="EM30" s="812"/>
      <c r="EN30" s="812"/>
      <c r="EO30" s="812"/>
      <c r="EP30" s="812"/>
      <c r="EQ30" s="812"/>
      <c r="ER30" s="812"/>
      <c r="ES30" s="812"/>
      <c r="ET30" s="812"/>
      <c r="EU30" s="812"/>
      <c r="EV30" s="812"/>
      <c r="EW30" s="812"/>
      <c r="EX30" s="812"/>
      <c r="EY30" s="812"/>
      <c r="EZ30" s="812"/>
      <c r="FA30" s="812"/>
      <c r="FB30" s="812"/>
      <c r="FC30" s="812"/>
      <c r="FD30" s="812"/>
      <c r="FE30" s="812"/>
      <c r="FF30" s="812"/>
      <c r="FG30" s="812"/>
      <c r="FH30" s="812"/>
      <c r="FI30" s="812"/>
      <c r="FJ30" s="812"/>
      <c r="FK30" s="812"/>
      <c r="FL30" s="812"/>
      <c r="FM30" s="812"/>
      <c r="FN30" s="812"/>
      <c r="FO30" s="812"/>
      <c r="FP30" s="812"/>
      <c r="FQ30" s="812"/>
      <c r="FR30" s="812"/>
      <c r="FS30" s="812"/>
      <c r="FT30" s="812"/>
      <c r="FU30" s="812"/>
      <c r="FV30" s="812"/>
      <c r="FW30" s="812"/>
      <c r="FX30" s="812"/>
      <c r="FY30" s="812"/>
      <c r="FZ30" s="812"/>
      <c r="GA30" s="812"/>
    </row>
    <row r="31" spans="1:183" s="824" customFormat="1" ht="16.5" customHeight="1" x14ac:dyDescent="0.2">
      <c r="A31" s="823"/>
      <c r="B31" s="178"/>
      <c r="C31" s="869"/>
      <c r="D31" s="905"/>
      <c r="E31" s="840"/>
      <c r="F31" s="907"/>
      <c r="G31" s="910"/>
      <c r="H31" s="841" t="str">
        <f t="shared" ref="H31:H33" si="3">IF(B31="","",ROUND(B31*(D31+E31)*F31*G31,0))</f>
        <v/>
      </c>
      <c r="I31" s="816"/>
      <c r="J31" s="812"/>
      <c r="K31" s="812"/>
      <c r="L31" s="812"/>
      <c r="M31" s="812"/>
      <c r="N31" s="812"/>
      <c r="O31" s="812"/>
      <c r="P31" s="812"/>
      <c r="Q31" s="812"/>
      <c r="R31" s="812"/>
      <c r="S31" s="812"/>
      <c r="T31" s="812"/>
      <c r="U31" s="812"/>
      <c r="V31" s="812"/>
      <c r="W31" s="812"/>
      <c r="X31" s="812"/>
      <c r="Y31" s="812"/>
      <c r="Z31" s="812"/>
      <c r="AA31" s="812"/>
      <c r="AB31" s="812"/>
      <c r="AC31" s="812"/>
      <c r="AD31" s="812"/>
      <c r="AE31" s="812"/>
      <c r="AF31" s="812"/>
      <c r="AG31" s="812"/>
      <c r="AH31" s="812"/>
      <c r="AI31" s="812"/>
      <c r="AJ31" s="812"/>
      <c r="AK31" s="812"/>
      <c r="AL31" s="812"/>
      <c r="AM31" s="812"/>
      <c r="AN31" s="812"/>
      <c r="AO31" s="812"/>
      <c r="AP31" s="812"/>
      <c r="AQ31" s="812"/>
      <c r="AR31" s="812"/>
      <c r="AS31" s="812"/>
      <c r="AT31" s="812"/>
      <c r="AU31" s="812"/>
      <c r="AV31" s="812"/>
      <c r="AW31" s="812"/>
      <c r="AX31" s="812"/>
      <c r="AY31" s="812"/>
      <c r="AZ31" s="812"/>
      <c r="BA31" s="812"/>
      <c r="BB31" s="812"/>
      <c r="BC31" s="812"/>
      <c r="BD31" s="812"/>
      <c r="BE31" s="812"/>
      <c r="BF31" s="812"/>
      <c r="BG31" s="812"/>
      <c r="BH31" s="812"/>
      <c r="BI31" s="812"/>
      <c r="BJ31" s="812"/>
      <c r="BK31" s="812"/>
      <c r="BL31" s="812"/>
      <c r="BM31" s="812"/>
      <c r="BN31" s="812"/>
      <c r="BO31" s="812"/>
      <c r="BP31" s="812"/>
      <c r="BQ31" s="812"/>
      <c r="BR31" s="812"/>
      <c r="BS31" s="812"/>
      <c r="BT31" s="812"/>
      <c r="BU31" s="812"/>
      <c r="BV31" s="812"/>
      <c r="BW31" s="812"/>
      <c r="BX31" s="812"/>
      <c r="BY31" s="812"/>
      <c r="BZ31" s="812"/>
      <c r="CA31" s="812"/>
      <c r="CB31" s="812"/>
      <c r="CC31" s="812"/>
      <c r="CD31" s="812"/>
      <c r="CE31" s="812"/>
      <c r="CF31" s="812"/>
      <c r="CG31" s="812"/>
      <c r="CH31" s="812"/>
      <c r="CI31" s="812"/>
      <c r="CJ31" s="812"/>
      <c r="CK31" s="812"/>
      <c r="CL31" s="812"/>
      <c r="CM31" s="812"/>
      <c r="CN31" s="812"/>
      <c r="CO31" s="812"/>
      <c r="CP31" s="812"/>
      <c r="CQ31" s="812"/>
      <c r="CR31" s="812"/>
      <c r="CS31" s="812"/>
      <c r="CT31" s="812"/>
      <c r="CU31" s="812"/>
      <c r="CV31" s="812"/>
      <c r="CW31" s="812"/>
      <c r="CX31" s="812"/>
      <c r="CY31" s="812"/>
      <c r="CZ31" s="812"/>
      <c r="DA31" s="812"/>
      <c r="DB31" s="812"/>
      <c r="DC31" s="812"/>
      <c r="DD31" s="812"/>
      <c r="DE31" s="812"/>
      <c r="DF31" s="812"/>
      <c r="DG31" s="812"/>
      <c r="DH31" s="812"/>
      <c r="DI31" s="812"/>
      <c r="DJ31" s="812"/>
      <c r="DK31" s="812"/>
      <c r="DL31" s="812"/>
      <c r="DM31" s="812"/>
      <c r="DN31" s="812"/>
      <c r="DO31" s="812"/>
      <c r="DP31" s="812"/>
      <c r="DQ31" s="812"/>
      <c r="DR31" s="812"/>
      <c r="DS31" s="812"/>
      <c r="DT31" s="812"/>
      <c r="DU31" s="812"/>
      <c r="DV31" s="812"/>
      <c r="DW31" s="812"/>
      <c r="DX31" s="812"/>
      <c r="DY31" s="812"/>
      <c r="DZ31" s="812"/>
      <c r="EA31" s="812"/>
      <c r="EB31" s="812"/>
      <c r="EC31" s="812"/>
      <c r="ED31" s="812"/>
      <c r="EE31" s="812"/>
      <c r="EF31" s="812"/>
      <c r="EG31" s="812"/>
      <c r="EH31" s="812"/>
      <c r="EI31" s="812"/>
      <c r="EJ31" s="812"/>
      <c r="EK31" s="812"/>
      <c r="EL31" s="812"/>
      <c r="EM31" s="812"/>
      <c r="EN31" s="812"/>
      <c r="EO31" s="812"/>
      <c r="EP31" s="812"/>
      <c r="EQ31" s="812"/>
      <c r="ER31" s="812"/>
      <c r="ES31" s="812"/>
      <c r="ET31" s="812"/>
      <c r="EU31" s="812"/>
      <c r="EV31" s="812"/>
      <c r="EW31" s="812"/>
      <c r="EX31" s="812"/>
      <c r="EY31" s="812"/>
      <c r="EZ31" s="812"/>
      <c r="FA31" s="812"/>
      <c r="FB31" s="812"/>
      <c r="FC31" s="812"/>
      <c r="FD31" s="812"/>
      <c r="FE31" s="812"/>
      <c r="FF31" s="812"/>
      <c r="FG31" s="812"/>
      <c r="FH31" s="812"/>
      <c r="FI31" s="812"/>
      <c r="FJ31" s="812"/>
      <c r="FK31" s="812"/>
      <c r="FL31" s="812"/>
      <c r="FM31" s="812"/>
      <c r="FN31" s="812"/>
      <c r="FO31" s="812"/>
      <c r="FP31" s="812"/>
      <c r="FQ31" s="812"/>
      <c r="FR31" s="812"/>
      <c r="FS31" s="812"/>
      <c r="FT31" s="812"/>
      <c r="FU31" s="812"/>
      <c r="FV31" s="812"/>
      <c r="FW31" s="812"/>
      <c r="FX31" s="812"/>
      <c r="FY31" s="812"/>
      <c r="FZ31" s="812"/>
      <c r="GA31" s="812"/>
    </row>
    <row r="32" spans="1:183" s="824" customFormat="1" x14ac:dyDescent="0.2">
      <c r="A32" s="823"/>
      <c r="B32" s="178"/>
      <c r="C32" s="869"/>
      <c r="D32" s="840"/>
      <c r="E32" s="840"/>
      <c r="F32" s="220"/>
      <c r="G32" s="844"/>
      <c r="H32" s="841" t="str">
        <f t="shared" si="3"/>
        <v/>
      </c>
      <c r="I32" s="816"/>
      <c r="J32" s="812"/>
      <c r="K32" s="812"/>
      <c r="L32" s="812"/>
      <c r="M32" s="812"/>
      <c r="N32" s="812"/>
      <c r="O32" s="812"/>
      <c r="P32" s="812"/>
      <c r="Q32" s="812"/>
      <c r="R32" s="812"/>
      <c r="S32" s="812"/>
      <c r="T32" s="812"/>
      <c r="U32" s="812"/>
      <c r="V32" s="812"/>
      <c r="W32" s="812"/>
      <c r="X32" s="812"/>
      <c r="Y32" s="812"/>
      <c r="Z32" s="812"/>
      <c r="AA32" s="812"/>
      <c r="AB32" s="812"/>
      <c r="AC32" s="812"/>
      <c r="AD32" s="812"/>
      <c r="AE32" s="812"/>
      <c r="AF32" s="812"/>
      <c r="AG32" s="812"/>
      <c r="AH32" s="812"/>
      <c r="AI32" s="812"/>
      <c r="AJ32" s="812"/>
      <c r="AK32" s="812"/>
      <c r="AL32" s="812"/>
      <c r="AM32" s="812"/>
      <c r="AN32" s="812"/>
      <c r="AO32" s="812"/>
      <c r="AP32" s="812"/>
      <c r="AQ32" s="812"/>
      <c r="AR32" s="812"/>
      <c r="AS32" s="812"/>
      <c r="AT32" s="812"/>
      <c r="AU32" s="812"/>
      <c r="AV32" s="812"/>
      <c r="AW32" s="812"/>
      <c r="AX32" s="812"/>
      <c r="AY32" s="812"/>
      <c r="AZ32" s="812"/>
      <c r="BA32" s="812"/>
      <c r="BB32" s="812"/>
      <c r="BC32" s="812"/>
      <c r="BD32" s="812"/>
      <c r="BE32" s="812"/>
      <c r="BF32" s="812"/>
      <c r="BG32" s="812"/>
      <c r="BH32" s="812"/>
      <c r="BI32" s="812"/>
      <c r="BJ32" s="812"/>
      <c r="BK32" s="812"/>
      <c r="BL32" s="812"/>
      <c r="BM32" s="812"/>
      <c r="BN32" s="812"/>
      <c r="BO32" s="812"/>
      <c r="BP32" s="812"/>
      <c r="BQ32" s="812"/>
      <c r="BR32" s="812"/>
      <c r="BS32" s="812"/>
      <c r="BT32" s="812"/>
      <c r="BU32" s="812"/>
      <c r="BV32" s="812"/>
      <c r="BW32" s="812"/>
      <c r="BX32" s="812"/>
      <c r="BY32" s="812"/>
      <c r="BZ32" s="812"/>
      <c r="CA32" s="812"/>
      <c r="CB32" s="812"/>
      <c r="CC32" s="812"/>
      <c r="CD32" s="812"/>
      <c r="CE32" s="812"/>
      <c r="CF32" s="812"/>
      <c r="CG32" s="812"/>
      <c r="CH32" s="812"/>
      <c r="CI32" s="812"/>
      <c r="CJ32" s="812"/>
      <c r="CK32" s="812"/>
      <c r="CL32" s="812"/>
      <c r="CM32" s="812"/>
      <c r="CN32" s="812"/>
      <c r="CO32" s="812"/>
      <c r="CP32" s="812"/>
      <c r="CQ32" s="812"/>
      <c r="CR32" s="812"/>
      <c r="CS32" s="812"/>
      <c r="CT32" s="812"/>
      <c r="CU32" s="812"/>
      <c r="CV32" s="812"/>
      <c r="CW32" s="812"/>
      <c r="CX32" s="812"/>
      <c r="CY32" s="812"/>
      <c r="CZ32" s="812"/>
      <c r="DA32" s="812"/>
      <c r="DB32" s="812"/>
      <c r="DC32" s="812"/>
      <c r="DD32" s="812"/>
      <c r="DE32" s="812"/>
      <c r="DF32" s="812"/>
      <c r="DG32" s="812"/>
      <c r="DH32" s="812"/>
      <c r="DI32" s="812"/>
      <c r="DJ32" s="812"/>
      <c r="DK32" s="812"/>
      <c r="DL32" s="812"/>
      <c r="DM32" s="812"/>
      <c r="DN32" s="812"/>
      <c r="DO32" s="812"/>
      <c r="DP32" s="812"/>
      <c r="DQ32" s="812"/>
      <c r="DR32" s="812"/>
      <c r="DS32" s="812"/>
      <c r="DT32" s="812"/>
      <c r="DU32" s="812"/>
      <c r="DV32" s="812"/>
      <c r="DW32" s="812"/>
      <c r="DX32" s="812"/>
      <c r="DY32" s="812"/>
      <c r="DZ32" s="812"/>
      <c r="EA32" s="812"/>
      <c r="EB32" s="812"/>
      <c r="EC32" s="812"/>
      <c r="ED32" s="812"/>
      <c r="EE32" s="812"/>
      <c r="EF32" s="812"/>
      <c r="EG32" s="812"/>
      <c r="EH32" s="812"/>
      <c r="EI32" s="812"/>
      <c r="EJ32" s="812"/>
      <c r="EK32" s="812"/>
      <c r="EL32" s="812"/>
      <c r="EM32" s="812"/>
      <c r="EN32" s="812"/>
      <c r="EO32" s="812"/>
      <c r="EP32" s="812"/>
      <c r="EQ32" s="812"/>
      <c r="ER32" s="812"/>
      <c r="ES32" s="812"/>
      <c r="ET32" s="812"/>
      <c r="EU32" s="812"/>
      <c r="EV32" s="812"/>
      <c r="EW32" s="812"/>
      <c r="EX32" s="812"/>
      <c r="EY32" s="812"/>
      <c r="EZ32" s="812"/>
      <c r="FA32" s="812"/>
      <c r="FB32" s="812"/>
      <c r="FC32" s="812"/>
      <c r="FD32" s="812"/>
      <c r="FE32" s="812"/>
      <c r="FF32" s="812"/>
      <c r="FG32" s="812"/>
      <c r="FH32" s="812"/>
      <c r="FI32" s="812"/>
      <c r="FJ32" s="812"/>
      <c r="FK32" s="812"/>
      <c r="FL32" s="812"/>
      <c r="FM32" s="812"/>
      <c r="FN32" s="812"/>
      <c r="FO32" s="812"/>
      <c r="FP32" s="812"/>
      <c r="FQ32" s="812"/>
      <c r="FR32" s="812"/>
      <c r="FS32" s="812"/>
      <c r="FT32" s="812"/>
      <c r="FU32" s="812"/>
      <c r="FV32" s="812"/>
      <c r="FW32" s="812"/>
      <c r="FX32" s="812"/>
      <c r="FY32" s="812"/>
      <c r="FZ32" s="812"/>
      <c r="GA32" s="812"/>
    </row>
    <row r="33" spans="1:183" s="824" customFormat="1" x14ac:dyDescent="0.2">
      <c r="A33" s="823"/>
      <c r="B33" s="178"/>
      <c r="C33" s="869"/>
      <c r="D33" s="840"/>
      <c r="E33" s="840"/>
      <c r="F33" s="220"/>
      <c r="G33" s="844"/>
      <c r="H33" s="841" t="str">
        <f t="shared" si="3"/>
        <v/>
      </c>
      <c r="I33" s="816"/>
      <c r="J33" s="812"/>
      <c r="K33" s="812"/>
      <c r="L33" s="812"/>
      <c r="M33" s="812"/>
      <c r="N33" s="812"/>
      <c r="O33" s="812"/>
      <c r="P33" s="812"/>
      <c r="Q33" s="812"/>
      <c r="R33" s="812"/>
      <c r="S33" s="812"/>
      <c r="T33" s="812"/>
      <c r="U33" s="812"/>
      <c r="V33" s="812"/>
      <c r="W33" s="812"/>
      <c r="X33" s="812"/>
      <c r="Y33" s="812"/>
      <c r="Z33" s="812"/>
      <c r="AA33" s="812"/>
      <c r="AB33" s="812"/>
      <c r="AC33" s="812"/>
      <c r="AD33" s="812"/>
      <c r="AE33" s="812"/>
      <c r="AF33" s="812"/>
      <c r="AG33" s="812"/>
      <c r="AH33" s="812"/>
      <c r="AI33" s="812"/>
      <c r="AJ33" s="812"/>
      <c r="AK33" s="812"/>
      <c r="AL33" s="812"/>
      <c r="AM33" s="812"/>
      <c r="AN33" s="812"/>
      <c r="AO33" s="812"/>
      <c r="AP33" s="812"/>
      <c r="AQ33" s="812"/>
      <c r="AR33" s="812"/>
      <c r="AS33" s="812"/>
      <c r="AT33" s="812"/>
      <c r="AU33" s="812"/>
      <c r="AV33" s="812"/>
      <c r="AW33" s="812"/>
      <c r="AX33" s="812"/>
      <c r="AY33" s="812"/>
      <c r="AZ33" s="812"/>
      <c r="BA33" s="812"/>
      <c r="BB33" s="812"/>
      <c r="BC33" s="812"/>
      <c r="BD33" s="812"/>
      <c r="BE33" s="812"/>
      <c r="BF33" s="812"/>
      <c r="BG33" s="812"/>
      <c r="BH33" s="812"/>
      <c r="BI33" s="812"/>
      <c r="BJ33" s="812"/>
      <c r="BK33" s="812"/>
      <c r="BL33" s="812"/>
      <c r="BM33" s="812"/>
      <c r="BN33" s="812"/>
      <c r="BO33" s="812"/>
      <c r="BP33" s="812"/>
      <c r="BQ33" s="812"/>
      <c r="BR33" s="812"/>
      <c r="BS33" s="812"/>
      <c r="BT33" s="812"/>
      <c r="BU33" s="812"/>
      <c r="BV33" s="812"/>
      <c r="BW33" s="812"/>
      <c r="BX33" s="812"/>
      <c r="BY33" s="812"/>
      <c r="BZ33" s="812"/>
      <c r="CA33" s="812"/>
      <c r="CB33" s="812"/>
      <c r="CC33" s="812"/>
      <c r="CD33" s="812"/>
      <c r="CE33" s="812"/>
      <c r="CF33" s="812"/>
      <c r="CG33" s="812"/>
      <c r="CH33" s="812"/>
      <c r="CI33" s="812"/>
      <c r="CJ33" s="812"/>
      <c r="CK33" s="812"/>
      <c r="CL33" s="812"/>
      <c r="CM33" s="812"/>
      <c r="CN33" s="812"/>
      <c r="CO33" s="812"/>
      <c r="CP33" s="812"/>
      <c r="CQ33" s="812"/>
      <c r="CR33" s="812"/>
      <c r="CS33" s="812"/>
      <c r="CT33" s="812"/>
      <c r="CU33" s="812"/>
      <c r="CV33" s="812"/>
      <c r="CW33" s="812"/>
      <c r="CX33" s="812"/>
      <c r="CY33" s="812"/>
      <c r="CZ33" s="812"/>
      <c r="DA33" s="812"/>
      <c r="DB33" s="812"/>
      <c r="DC33" s="812"/>
      <c r="DD33" s="812"/>
      <c r="DE33" s="812"/>
      <c r="DF33" s="812"/>
      <c r="DG33" s="812"/>
      <c r="DH33" s="812"/>
      <c r="DI33" s="812"/>
      <c r="DJ33" s="812"/>
      <c r="DK33" s="812"/>
      <c r="DL33" s="812"/>
      <c r="DM33" s="812"/>
      <c r="DN33" s="812"/>
      <c r="DO33" s="812"/>
      <c r="DP33" s="812"/>
      <c r="DQ33" s="812"/>
      <c r="DR33" s="812"/>
      <c r="DS33" s="812"/>
      <c r="DT33" s="812"/>
      <c r="DU33" s="812"/>
      <c r="DV33" s="812"/>
      <c r="DW33" s="812"/>
      <c r="DX33" s="812"/>
      <c r="DY33" s="812"/>
      <c r="DZ33" s="812"/>
      <c r="EA33" s="812"/>
      <c r="EB33" s="812"/>
      <c r="EC33" s="812"/>
      <c r="ED33" s="812"/>
      <c r="EE33" s="812"/>
      <c r="EF33" s="812"/>
      <c r="EG33" s="812"/>
      <c r="EH33" s="812"/>
      <c r="EI33" s="812"/>
      <c r="EJ33" s="812"/>
      <c r="EK33" s="812"/>
      <c r="EL33" s="812"/>
      <c r="EM33" s="812"/>
      <c r="EN33" s="812"/>
      <c r="EO33" s="812"/>
      <c r="EP33" s="812"/>
      <c r="EQ33" s="812"/>
      <c r="ER33" s="812"/>
      <c r="ES33" s="812"/>
      <c r="ET33" s="812"/>
      <c r="EU33" s="812"/>
      <c r="EV33" s="812"/>
      <c r="EW33" s="812"/>
      <c r="EX33" s="812"/>
      <c r="EY33" s="812"/>
      <c r="EZ33" s="812"/>
      <c r="FA33" s="812"/>
      <c r="FB33" s="812"/>
      <c r="FC33" s="812"/>
      <c r="FD33" s="812"/>
      <c r="FE33" s="812"/>
      <c r="FF33" s="812"/>
      <c r="FG33" s="812"/>
      <c r="FH33" s="812"/>
      <c r="FI33" s="812"/>
      <c r="FJ33" s="812"/>
      <c r="FK33" s="812"/>
      <c r="FL33" s="812"/>
      <c r="FM33" s="812"/>
      <c r="FN33" s="812"/>
      <c r="FO33" s="812"/>
      <c r="FP33" s="812"/>
      <c r="FQ33" s="812"/>
      <c r="FR33" s="812"/>
      <c r="FS33" s="812"/>
      <c r="FT33" s="812"/>
      <c r="FU33" s="812"/>
      <c r="FV33" s="812"/>
      <c r="FW33" s="812"/>
      <c r="FX33" s="812"/>
      <c r="FY33" s="812"/>
      <c r="FZ33" s="812"/>
      <c r="GA33" s="812"/>
    </row>
    <row r="34" spans="1:183" s="824" customFormat="1" x14ac:dyDescent="0.25">
      <c r="A34" s="823"/>
      <c r="B34" s="1111" t="s">
        <v>1517</v>
      </c>
      <c r="C34" s="1112"/>
      <c r="D34" s="1112"/>
      <c r="E34" s="1112"/>
      <c r="F34" s="1112"/>
      <c r="G34" s="1113"/>
      <c r="H34" s="828">
        <f>+SUM(H16:H22)+SUM(H24:H25)+SUM(H27:H29)+SUM(H31:H33)</f>
        <v>0</v>
      </c>
      <c r="I34" s="850"/>
      <c r="J34" s="812"/>
      <c r="K34" s="812"/>
      <c r="L34" s="812"/>
      <c r="M34" s="812"/>
      <c r="N34" s="812"/>
      <c r="O34" s="812"/>
      <c r="P34" s="812"/>
      <c r="Q34" s="812"/>
      <c r="R34" s="812"/>
      <c r="S34" s="812"/>
      <c r="T34" s="812"/>
      <c r="U34" s="812"/>
      <c r="V34" s="812"/>
      <c r="W34" s="812"/>
      <c r="X34" s="812"/>
      <c r="Y34" s="812"/>
      <c r="Z34" s="812"/>
      <c r="AA34" s="812"/>
      <c r="AB34" s="812"/>
      <c r="AC34" s="812"/>
      <c r="AD34" s="812"/>
      <c r="AE34" s="812"/>
      <c r="AF34" s="812"/>
      <c r="AG34" s="812"/>
      <c r="AH34" s="812"/>
      <c r="AI34" s="812"/>
      <c r="AJ34" s="812"/>
      <c r="AK34" s="812"/>
      <c r="AL34" s="812"/>
      <c r="AM34" s="812"/>
      <c r="AN34" s="812"/>
      <c r="AO34" s="812"/>
      <c r="AP34" s="812"/>
      <c r="AQ34" s="812"/>
      <c r="AR34" s="812"/>
      <c r="AS34" s="812"/>
      <c r="AT34" s="812"/>
      <c r="AU34" s="812"/>
      <c r="AV34" s="812"/>
      <c r="AW34" s="812"/>
      <c r="AX34" s="812"/>
      <c r="AY34" s="812"/>
      <c r="AZ34" s="812"/>
      <c r="BA34" s="812"/>
      <c r="BB34" s="812"/>
      <c r="BC34" s="812"/>
      <c r="BD34" s="812"/>
      <c r="BE34" s="812"/>
      <c r="BF34" s="812"/>
      <c r="BG34" s="812"/>
      <c r="BH34" s="812"/>
      <c r="BI34" s="812"/>
      <c r="BJ34" s="812"/>
      <c r="BK34" s="812"/>
      <c r="BL34" s="812"/>
      <c r="BM34" s="812"/>
      <c r="BN34" s="812"/>
      <c r="BO34" s="812"/>
      <c r="BP34" s="812"/>
      <c r="BQ34" s="812"/>
      <c r="BR34" s="812"/>
      <c r="BS34" s="812"/>
      <c r="BT34" s="812"/>
      <c r="BU34" s="812"/>
      <c r="BV34" s="812"/>
      <c r="BW34" s="812"/>
      <c r="BX34" s="812"/>
      <c r="BY34" s="812"/>
      <c r="BZ34" s="812"/>
      <c r="CA34" s="812"/>
      <c r="CB34" s="812"/>
      <c r="CC34" s="812"/>
      <c r="CD34" s="812"/>
      <c r="CE34" s="812"/>
      <c r="CF34" s="812"/>
      <c r="CG34" s="812"/>
      <c r="CH34" s="812"/>
      <c r="CI34" s="812"/>
      <c r="CJ34" s="812"/>
      <c r="CK34" s="812"/>
      <c r="CL34" s="812"/>
      <c r="CM34" s="812"/>
      <c r="CN34" s="812"/>
      <c r="CO34" s="812"/>
      <c r="CP34" s="812"/>
      <c r="CQ34" s="812"/>
      <c r="CR34" s="812"/>
      <c r="CS34" s="812"/>
      <c r="CT34" s="812"/>
      <c r="CU34" s="812"/>
      <c r="CV34" s="812"/>
      <c r="CW34" s="812"/>
      <c r="CX34" s="812"/>
      <c r="CY34" s="812"/>
      <c r="CZ34" s="812"/>
      <c r="DA34" s="812"/>
      <c r="DB34" s="812"/>
      <c r="DC34" s="812"/>
      <c r="DD34" s="812"/>
      <c r="DE34" s="812"/>
      <c r="DF34" s="812"/>
      <c r="DG34" s="812"/>
      <c r="DH34" s="812"/>
      <c r="DI34" s="812"/>
      <c r="DJ34" s="812"/>
      <c r="DK34" s="812"/>
      <c r="DL34" s="812"/>
      <c r="DM34" s="812"/>
      <c r="DN34" s="812"/>
      <c r="DO34" s="812"/>
      <c r="DP34" s="812"/>
      <c r="DQ34" s="812"/>
      <c r="DR34" s="812"/>
      <c r="DS34" s="812"/>
      <c r="DT34" s="812"/>
      <c r="DU34" s="812"/>
      <c r="DV34" s="812"/>
      <c r="DW34" s="812"/>
      <c r="DX34" s="812"/>
      <c r="DY34" s="812"/>
      <c r="DZ34" s="812"/>
      <c r="EA34" s="812"/>
      <c r="EB34" s="812"/>
      <c r="EC34" s="812"/>
      <c r="ED34" s="812"/>
      <c r="EE34" s="812"/>
      <c r="EF34" s="812"/>
      <c r="EG34" s="812"/>
      <c r="EH34" s="812"/>
      <c r="EI34" s="812"/>
      <c r="EJ34" s="812"/>
      <c r="EK34" s="812"/>
      <c r="EL34" s="812"/>
      <c r="EM34" s="812"/>
      <c r="EN34" s="812"/>
      <c r="EO34" s="812"/>
      <c r="EP34" s="812"/>
      <c r="EQ34" s="812"/>
      <c r="ER34" s="812"/>
      <c r="ES34" s="812"/>
      <c r="ET34" s="812"/>
      <c r="EU34" s="812"/>
      <c r="EV34" s="812"/>
      <c r="EW34" s="812"/>
      <c r="EX34" s="812"/>
      <c r="EY34" s="812"/>
      <c r="EZ34" s="812"/>
      <c r="FA34" s="812"/>
      <c r="FB34" s="812"/>
      <c r="FC34" s="812"/>
      <c r="FD34" s="812"/>
      <c r="FE34" s="812"/>
      <c r="FF34" s="812"/>
      <c r="FG34" s="812"/>
      <c r="FH34" s="812"/>
      <c r="FI34" s="812"/>
      <c r="FJ34" s="812"/>
      <c r="FK34" s="812"/>
      <c r="FL34" s="812"/>
      <c r="FM34" s="812"/>
      <c r="FN34" s="812"/>
      <c r="FO34" s="812"/>
      <c r="FP34" s="812"/>
      <c r="FQ34" s="812"/>
      <c r="FR34" s="812"/>
      <c r="FS34" s="812"/>
      <c r="FT34" s="812"/>
      <c r="FU34" s="812"/>
      <c r="FV34" s="812"/>
      <c r="FW34" s="812"/>
      <c r="FX34" s="812"/>
      <c r="FY34" s="812"/>
      <c r="FZ34" s="812"/>
      <c r="GA34" s="812"/>
    </row>
    <row r="35" spans="1:183" s="824" customFormat="1" x14ac:dyDescent="0.2">
      <c r="A35" s="823"/>
      <c r="B35" s="1111" t="s">
        <v>1518</v>
      </c>
      <c r="C35" s="1112"/>
      <c r="D35" s="1112"/>
      <c r="E35" s="1112"/>
      <c r="F35" s="1112"/>
      <c r="G35" s="1113"/>
      <c r="H35" s="872"/>
      <c r="I35" s="842" t="s">
        <v>1489</v>
      </c>
      <c r="J35" s="812"/>
      <c r="K35" s="812"/>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2"/>
      <c r="BE35" s="812"/>
      <c r="BF35" s="812"/>
      <c r="BG35" s="812"/>
      <c r="BH35" s="812"/>
      <c r="BI35" s="812"/>
      <c r="BJ35" s="812"/>
      <c r="BK35" s="812"/>
      <c r="BL35" s="812"/>
      <c r="BM35" s="812"/>
      <c r="BN35" s="812"/>
      <c r="BO35" s="812"/>
      <c r="BP35" s="812"/>
      <c r="BQ35" s="812"/>
      <c r="BR35" s="812"/>
      <c r="BS35" s="812"/>
      <c r="BT35" s="812"/>
      <c r="BU35" s="812"/>
      <c r="BV35" s="812"/>
      <c r="BW35" s="812"/>
      <c r="BX35" s="812"/>
      <c r="BY35" s="812"/>
      <c r="BZ35" s="812"/>
      <c r="CA35" s="812"/>
      <c r="CB35" s="812"/>
      <c r="CC35" s="812"/>
      <c r="CD35" s="812"/>
      <c r="CE35" s="812"/>
      <c r="CF35" s="812"/>
      <c r="CG35" s="812"/>
      <c r="CH35" s="812"/>
      <c r="CI35" s="812"/>
      <c r="CJ35" s="812"/>
      <c r="CK35" s="812"/>
      <c r="CL35" s="812"/>
      <c r="CM35" s="812"/>
      <c r="CN35" s="812"/>
      <c r="CO35" s="812"/>
      <c r="CP35" s="812"/>
      <c r="CQ35" s="812"/>
      <c r="CR35" s="812"/>
      <c r="CS35" s="812"/>
      <c r="CT35" s="812"/>
      <c r="CU35" s="812"/>
      <c r="CV35" s="812"/>
      <c r="CW35" s="812"/>
      <c r="CX35" s="812"/>
      <c r="CY35" s="812"/>
      <c r="CZ35" s="812"/>
      <c r="DA35" s="812"/>
      <c r="DB35" s="812"/>
      <c r="DC35" s="812"/>
      <c r="DD35" s="812"/>
      <c r="DE35" s="812"/>
      <c r="DF35" s="812"/>
      <c r="DG35" s="812"/>
      <c r="DH35" s="812"/>
      <c r="DI35" s="812"/>
      <c r="DJ35" s="812"/>
      <c r="DK35" s="812"/>
      <c r="DL35" s="812"/>
      <c r="DM35" s="812"/>
      <c r="DN35" s="812"/>
      <c r="DO35" s="812"/>
      <c r="DP35" s="812"/>
      <c r="DQ35" s="812"/>
      <c r="DR35" s="812"/>
      <c r="DS35" s="812"/>
      <c r="DT35" s="812"/>
      <c r="DU35" s="812"/>
      <c r="DV35" s="812"/>
      <c r="DW35" s="812"/>
      <c r="DX35" s="812"/>
      <c r="DY35" s="812"/>
      <c r="DZ35" s="812"/>
      <c r="EA35" s="812"/>
      <c r="EB35" s="812"/>
      <c r="EC35" s="812"/>
      <c r="ED35" s="812"/>
      <c r="EE35" s="812"/>
      <c r="EF35" s="812"/>
      <c r="EG35" s="812"/>
      <c r="EH35" s="812"/>
      <c r="EI35" s="812"/>
      <c r="EJ35" s="812"/>
      <c r="EK35" s="812"/>
      <c r="EL35" s="812"/>
      <c r="EM35" s="812"/>
      <c r="EN35" s="812"/>
      <c r="EO35" s="812"/>
      <c r="EP35" s="812"/>
      <c r="EQ35" s="812"/>
      <c r="ER35" s="812"/>
      <c r="ES35" s="812"/>
      <c r="ET35" s="812"/>
      <c r="EU35" s="812"/>
      <c r="EV35" s="812"/>
      <c r="EW35" s="812"/>
      <c r="EX35" s="812"/>
      <c r="EY35" s="812"/>
      <c r="EZ35" s="812"/>
      <c r="FA35" s="812"/>
      <c r="FB35" s="812"/>
      <c r="FC35" s="812"/>
      <c r="FD35" s="812"/>
      <c r="FE35" s="812"/>
      <c r="FF35" s="812"/>
      <c r="FG35" s="812"/>
      <c r="FH35" s="812"/>
      <c r="FI35" s="812"/>
      <c r="FJ35" s="812"/>
      <c r="FK35" s="812"/>
      <c r="FL35" s="812"/>
      <c r="FM35" s="812"/>
      <c r="FN35" s="812"/>
      <c r="FO35" s="812"/>
      <c r="FP35" s="812"/>
      <c r="FQ35" s="812"/>
      <c r="FR35" s="812"/>
      <c r="FS35" s="812"/>
      <c r="FT35" s="812"/>
      <c r="FU35" s="812"/>
      <c r="FV35" s="812"/>
      <c r="FW35" s="812"/>
      <c r="FX35" s="812"/>
      <c r="FY35" s="812"/>
      <c r="FZ35" s="812"/>
      <c r="GA35" s="812"/>
    </row>
    <row r="36" spans="1:183" s="824" customFormat="1" ht="17.25" thickBot="1" x14ac:dyDescent="0.25">
      <c r="A36" s="823"/>
      <c r="B36" s="1114" t="s">
        <v>1519</v>
      </c>
      <c r="C36" s="1115"/>
      <c r="D36" s="1115"/>
      <c r="E36" s="1115"/>
      <c r="F36" s="1115"/>
      <c r="G36" s="1116"/>
      <c r="H36" s="829">
        <f>ROUND(H34*H35,0)</f>
        <v>0</v>
      </c>
      <c r="I36" s="816"/>
      <c r="J36" s="812"/>
      <c r="K36" s="812"/>
      <c r="L36" s="812"/>
      <c r="M36" s="812"/>
      <c r="N36" s="812"/>
      <c r="O36" s="812"/>
      <c r="P36" s="812"/>
      <c r="Q36" s="812"/>
      <c r="R36" s="812"/>
      <c r="S36" s="812"/>
      <c r="T36" s="812"/>
      <c r="U36" s="812"/>
      <c r="V36" s="812"/>
      <c r="W36" s="812"/>
      <c r="X36" s="812"/>
      <c r="Y36" s="812"/>
      <c r="Z36" s="812"/>
      <c r="AA36" s="812"/>
      <c r="AB36" s="812"/>
      <c r="AC36" s="812"/>
      <c r="AD36" s="812"/>
      <c r="AE36" s="812"/>
      <c r="AF36" s="812"/>
      <c r="AG36" s="812"/>
      <c r="AH36" s="812"/>
      <c r="AI36" s="812"/>
      <c r="AJ36" s="812"/>
      <c r="AK36" s="812"/>
      <c r="AL36" s="812"/>
      <c r="AM36" s="812"/>
      <c r="AN36" s="812"/>
      <c r="AO36" s="812"/>
      <c r="AP36" s="812"/>
      <c r="AQ36" s="812"/>
      <c r="AR36" s="812"/>
      <c r="AS36" s="812"/>
      <c r="AT36" s="812"/>
      <c r="AU36" s="812"/>
      <c r="AV36" s="812"/>
      <c r="AW36" s="812"/>
      <c r="AX36" s="812"/>
      <c r="AY36" s="812"/>
      <c r="AZ36" s="812"/>
      <c r="BA36" s="812"/>
      <c r="BB36" s="812"/>
      <c r="BC36" s="812"/>
      <c r="BD36" s="812"/>
      <c r="BE36" s="812"/>
      <c r="BF36" s="812"/>
      <c r="BG36" s="812"/>
      <c r="BH36" s="812"/>
      <c r="BI36" s="812"/>
      <c r="BJ36" s="812"/>
      <c r="BK36" s="812"/>
      <c r="BL36" s="812"/>
      <c r="BM36" s="812"/>
      <c r="BN36" s="812"/>
      <c r="BO36" s="812"/>
      <c r="BP36" s="812"/>
      <c r="BQ36" s="812"/>
      <c r="BR36" s="812"/>
      <c r="BS36" s="812"/>
      <c r="BT36" s="812"/>
      <c r="BU36" s="812"/>
      <c r="BV36" s="812"/>
      <c r="BW36" s="812"/>
      <c r="BX36" s="812"/>
      <c r="BY36" s="812"/>
      <c r="BZ36" s="812"/>
      <c r="CA36" s="812"/>
      <c r="CB36" s="812"/>
      <c r="CC36" s="812"/>
      <c r="CD36" s="812"/>
      <c r="CE36" s="812"/>
      <c r="CF36" s="812"/>
      <c r="CG36" s="812"/>
      <c r="CH36" s="812"/>
      <c r="CI36" s="812"/>
      <c r="CJ36" s="812"/>
      <c r="CK36" s="812"/>
      <c r="CL36" s="812"/>
      <c r="CM36" s="812"/>
      <c r="CN36" s="812"/>
      <c r="CO36" s="812"/>
      <c r="CP36" s="812"/>
      <c r="CQ36" s="812"/>
      <c r="CR36" s="812"/>
      <c r="CS36" s="812"/>
      <c r="CT36" s="812"/>
      <c r="CU36" s="812"/>
      <c r="CV36" s="812"/>
      <c r="CW36" s="812"/>
      <c r="CX36" s="812"/>
      <c r="CY36" s="812"/>
      <c r="CZ36" s="812"/>
      <c r="DA36" s="812"/>
      <c r="DB36" s="812"/>
      <c r="DC36" s="812"/>
      <c r="DD36" s="812"/>
      <c r="DE36" s="812"/>
      <c r="DF36" s="812"/>
      <c r="DG36" s="812"/>
      <c r="DH36" s="812"/>
      <c r="DI36" s="812"/>
      <c r="DJ36" s="812"/>
      <c r="DK36" s="812"/>
      <c r="DL36" s="812"/>
      <c r="DM36" s="812"/>
      <c r="DN36" s="812"/>
      <c r="DO36" s="812"/>
      <c r="DP36" s="812"/>
      <c r="DQ36" s="812"/>
      <c r="DR36" s="812"/>
      <c r="DS36" s="812"/>
      <c r="DT36" s="812"/>
      <c r="DU36" s="812"/>
      <c r="DV36" s="812"/>
      <c r="DW36" s="812"/>
      <c r="DX36" s="812"/>
      <c r="DY36" s="812"/>
      <c r="DZ36" s="812"/>
      <c r="EA36" s="812"/>
      <c r="EB36" s="812"/>
      <c r="EC36" s="812"/>
      <c r="ED36" s="812"/>
      <c r="EE36" s="812"/>
      <c r="EF36" s="812"/>
      <c r="EG36" s="812"/>
      <c r="EH36" s="812"/>
      <c r="EI36" s="812"/>
      <c r="EJ36" s="812"/>
      <c r="EK36" s="812"/>
      <c r="EL36" s="812"/>
      <c r="EM36" s="812"/>
      <c r="EN36" s="812"/>
      <c r="EO36" s="812"/>
      <c r="EP36" s="812"/>
      <c r="EQ36" s="812"/>
      <c r="ER36" s="812"/>
      <c r="ES36" s="812"/>
      <c r="ET36" s="812"/>
      <c r="EU36" s="812"/>
      <c r="EV36" s="812"/>
      <c r="EW36" s="812"/>
      <c r="EX36" s="812"/>
      <c r="EY36" s="812"/>
      <c r="EZ36" s="812"/>
      <c r="FA36" s="812"/>
      <c r="FB36" s="812"/>
      <c r="FC36" s="812"/>
      <c r="FD36" s="812"/>
      <c r="FE36" s="812"/>
      <c r="FF36" s="812"/>
      <c r="FG36" s="812"/>
      <c r="FH36" s="812"/>
      <c r="FI36" s="812"/>
      <c r="FJ36" s="812"/>
      <c r="FK36" s="812"/>
      <c r="FL36" s="812"/>
      <c r="FM36" s="812"/>
      <c r="FN36" s="812"/>
      <c r="FO36" s="812"/>
      <c r="FP36" s="812"/>
      <c r="FQ36" s="812"/>
      <c r="FR36" s="812"/>
      <c r="FS36" s="812"/>
      <c r="FT36" s="812"/>
      <c r="FU36" s="812"/>
      <c r="FV36" s="812"/>
      <c r="FW36" s="812"/>
      <c r="FX36" s="812"/>
      <c r="FY36" s="812"/>
      <c r="FZ36" s="812"/>
      <c r="GA36" s="812"/>
    </row>
    <row r="37" spans="1:183" s="824" customFormat="1" ht="12.6" customHeight="1" x14ac:dyDescent="0.2">
      <c r="A37" s="823"/>
      <c r="B37" s="1063" t="s">
        <v>46</v>
      </c>
      <c r="C37" s="1065" t="s">
        <v>1520</v>
      </c>
      <c r="D37" s="1065" t="s">
        <v>1521</v>
      </c>
      <c r="E37" s="1061" t="s">
        <v>1522</v>
      </c>
      <c r="F37" s="1061" t="s">
        <v>1498</v>
      </c>
      <c r="G37" s="1061" t="s">
        <v>1523</v>
      </c>
      <c r="H37" s="1090" t="s">
        <v>1524</v>
      </c>
      <c r="I37" s="816"/>
      <c r="J37" s="812"/>
      <c r="K37" s="812"/>
      <c r="L37" s="812"/>
      <c r="M37" s="812"/>
      <c r="N37" s="812"/>
      <c r="O37" s="812"/>
      <c r="P37" s="812"/>
      <c r="Q37" s="812"/>
      <c r="R37" s="812"/>
      <c r="S37" s="812"/>
      <c r="T37" s="812"/>
      <c r="U37" s="812"/>
      <c r="V37" s="812"/>
      <c r="W37" s="812"/>
      <c r="X37" s="812"/>
      <c r="Y37" s="812"/>
      <c r="Z37" s="812"/>
      <c r="AA37" s="812"/>
      <c r="AB37" s="812"/>
      <c r="AC37" s="812"/>
      <c r="AD37" s="812"/>
      <c r="AE37" s="812"/>
      <c r="AF37" s="812"/>
      <c r="AG37" s="812"/>
      <c r="AH37" s="812"/>
      <c r="AI37" s="812"/>
      <c r="AJ37" s="812"/>
      <c r="AK37" s="812"/>
      <c r="AL37" s="812"/>
      <c r="AM37" s="812"/>
      <c r="AN37" s="812"/>
      <c r="AO37" s="812"/>
      <c r="AP37" s="812"/>
      <c r="AQ37" s="812"/>
      <c r="AR37" s="812"/>
      <c r="AS37" s="812"/>
      <c r="AT37" s="812"/>
      <c r="AU37" s="812"/>
      <c r="AV37" s="812"/>
      <c r="AW37" s="812"/>
      <c r="AX37" s="812"/>
      <c r="AY37" s="812"/>
      <c r="AZ37" s="812"/>
      <c r="BA37" s="812"/>
      <c r="BB37" s="812"/>
      <c r="BC37" s="812"/>
      <c r="BD37" s="812"/>
      <c r="BE37" s="812"/>
      <c r="BF37" s="812"/>
      <c r="BG37" s="812"/>
      <c r="BH37" s="812"/>
      <c r="BI37" s="812"/>
      <c r="BJ37" s="812"/>
      <c r="BK37" s="812"/>
      <c r="BL37" s="812"/>
      <c r="BM37" s="812"/>
      <c r="BN37" s="812"/>
      <c r="BO37" s="812"/>
      <c r="BP37" s="812"/>
      <c r="BQ37" s="812"/>
      <c r="BR37" s="812"/>
      <c r="BS37" s="812"/>
      <c r="BT37" s="812"/>
      <c r="BU37" s="812"/>
      <c r="BV37" s="812"/>
      <c r="BW37" s="812"/>
      <c r="BX37" s="812"/>
      <c r="BY37" s="812"/>
      <c r="BZ37" s="812"/>
      <c r="CA37" s="812"/>
      <c r="CB37" s="812"/>
      <c r="CC37" s="812"/>
      <c r="CD37" s="812"/>
      <c r="CE37" s="812"/>
      <c r="CF37" s="812"/>
      <c r="CG37" s="812"/>
      <c r="CH37" s="812"/>
      <c r="CI37" s="812"/>
      <c r="CJ37" s="812"/>
      <c r="CK37" s="812"/>
      <c r="CL37" s="812"/>
      <c r="CM37" s="812"/>
      <c r="CN37" s="812"/>
      <c r="CO37" s="812"/>
      <c r="CP37" s="812"/>
      <c r="CQ37" s="812"/>
      <c r="CR37" s="812"/>
      <c r="CS37" s="812"/>
      <c r="CT37" s="812"/>
      <c r="CU37" s="812"/>
      <c r="CV37" s="812"/>
      <c r="CW37" s="812"/>
      <c r="CX37" s="812"/>
      <c r="CY37" s="812"/>
      <c r="CZ37" s="812"/>
      <c r="DA37" s="812"/>
      <c r="DB37" s="812"/>
      <c r="DC37" s="812"/>
      <c r="DD37" s="812"/>
      <c r="DE37" s="812"/>
      <c r="DF37" s="812"/>
      <c r="DG37" s="812"/>
      <c r="DH37" s="812"/>
      <c r="DI37" s="812"/>
      <c r="DJ37" s="812"/>
      <c r="DK37" s="812"/>
      <c r="DL37" s="812"/>
      <c r="DM37" s="812"/>
      <c r="DN37" s="812"/>
      <c r="DO37" s="812"/>
      <c r="DP37" s="812"/>
      <c r="DQ37" s="812"/>
      <c r="DR37" s="812"/>
      <c r="DS37" s="812"/>
      <c r="DT37" s="812"/>
      <c r="DU37" s="812"/>
      <c r="DV37" s="812"/>
      <c r="DW37" s="812"/>
      <c r="DX37" s="812"/>
      <c r="DY37" s="812"/>
      <c r="DZ37" s="812"/>
      <c r="EA37" s="812"/>
      <c r="EB37" s="812"/>
      <c r="EC37" s="812"/>
      <c r="ED37" s="812"/>
      <c r="EE37" s="812"/>
      <c r="EF37" s="812"/>
      <c r="EG37" s="812"/>
      <c r="EH37" s="812"/>
      <c r="EI37" s="812"/>
      <c r="EJ37" s="812"/>
      <c r="EK37" s="812"/>
      <c r="EL37" s="812"/>
      <c r="EM37" s="812"/>
      <c r="EN37" s="812"/>
      <c r="EO37" s="812"/>
      <c r="EP37" s="812"/>
      <c r="EQ37" s="812"/>
      <c r="ER37" s="812"/>
      <c r="ES37" s="812"/>
      <c r="ET37" s="812"/>
      <c r="EU37" s="812"/>
      <c r="EV37" s="812"/>
      <c r="EW37" s="812"/>
      <c r="EX37" s="812"/>
      <c r="EY37" s="812"/>
      <c r="EZ37" s="812"/>
      <c r="FA37" s="812"/>
      <c r="FB37" s="812"/>
      <c r="FC37" s="812"/>
      <c r="FD37" s="812"/>
      <c r="FE37" s="812"/>
      <c r="FF37" s="812"/>
      <c r="FG37" s="812"/>
      <c r="FH37" s="812"/>
      <c r="FI37" s="812"/>
      <c r="FJ37" s="812"/>
      <c r="FK37" s="812"/>
      <c r="FL37" s="812"/>
      <c r="FM37" s="812"/>
      <c r="FN37" s="812"/>
      <c r="FO37" s="812"/>
      <c r="FP37" s="812"/>
      <c r="FQ37" s="812"/>
      <c r="FR37" s="812"/>
      <c r="FS37" s="812"/>
      <c r="FT37" s="812"/>
      <c r="FU37" s="812"/>
      <c r="FV37" s="812"/>
      <c r="FW37" s="812"/>
      <c r="FX37" s="812"/>
      <c r="FY37" s="812"/>
      <c r="FZ37" s="812"/>
      <c r="GA37" s="812"/>
    </row>
    <row r="38" spans="1:183" s="824" customFormat="1" ht="12" customHeight="1" x14ac:dyDescent="0.2">
      <c r="A38" s="823"/>
      <c r="B38" s="1064"/>
      <c r="C38" s="1066"/>
      <c r="D38" s="1066"/>
      <c r="E38" s="1062" t="s">
        <v>1525</v>
      </c>
      <c r="F38" s="1062" t="s">
        <v>1503</v>
      </c>
      <c r="G38" s="1062" t="s">
        <v>1504</v>
      </c>
      <c r="H38" s="1086" t="s">
        <v>1505</v>
      </c>
      <c r="I38" s="816"/>
      <c r="J38" s="812"/>
      <c r="K38" s="812"/>
      <c r="L38" s="812"/>
      <c r="M38" s="812"/>
      <c r="N38" s="812"/>
      <c r="O38" s="812"/>
      <c r="P38" s="812"/>
      <c r="Q38" s="812"/>
      <c r="R38" s="812"/>
      <c r="S38" s="812"/>
      <c r="T38" s="812"/>
      <c r="U38" s="812"/>
      <c r="V38" s="812"/>
      <c r="W38" s="812"/>
      <c r="X38" s="812"/>
      <c r="Y38" s="812"/>
      <c r="Z38" s="812"/>
      <c r="AA38" s="812"/>
      <c r="AB38" s="812"/>
      <c r="AC38" s="812"/>
      <c r="AD38" s="812"/>
      <c r="AE38" s="812"/>
      <c r="AF38" s="812"/>
      <c r="AG38" s="812"/>
      <c r="AH38" s="812"/>
      <c r="AI38" s="812"/>
      <c r="AJ38" s="812"/>
      <c r="AK38" s="812"/>
      <c r="AL38" s="812"/>
      <c r="AM38" s="812"/>
      <c r="AN38" s="812"/>
      <c r="AO38" s="812"/>
      <c r="AP38" s="812"/>
      <c r="AQ38" s="812"/>
      <c r="AR38" s="812"/>
      <c r="AS38" s="812"/>
      <c r="AT38" s="812"/>
      <c r="AU38" s="812"/>
      <c r="AV38" s="812"/>
      <c r="AW38" s="812"/>
      <c r="AX38" s="812"/>
      <c r="AY38" s="812"/>
      <c r="AZ38" s="812"/>
      <c r="BA38" s="812"/>
      <c r="BB38" s="812"/>
      <c r="BC38" s="812"/>
      <c r="BD38" s="812"/>
      <c r="BE38" s="812"/>
      <c r="BF38" s="812"/>
      <c r="BG38" s="812"/>
      <c r="BH38" s="812"/>
      <c r="BI38" s="812"/>
      <c r="BJ38" s="812"/>
      <c r="BK38" s="812"/>
      <c r="BL38" s="812"/>
      <c r="BM38" s="812"/>
      <c r="BN38" s="812"/>
      <c r="BO38" s="812"/>
      <c r="BP38" s="812"/>
      <c r="BQ38" s="812"/>
      <c r="BR38" s="812"/>
      <c r="BS38" s="812"/>
      <c r="BT38" s="812"/>
      <c r="BU38" s="812"/>
      <c r="BV38" s="812"/>
      <c r="BW38" s="812"/>
      <c r="BX38" s="812"/>
      <c r="BY38" s="812"/>
      <c r="BZ38" s="812"/>
      <c r="CA38" s="812"/>
      <c r="CB38" s="812"/>
      <c r="CC38" s="812"/>
      <c r="CD38" s="812"/>
      <c r="CE38" s="812"/>
      <c r="CF38" s="812"/>
      <c r="CG38" s="812"/>
      <c r="CH38" s="812"/>
      <c r="CI38" s="812"/>
      <c r="CJ38" s="812"/>
      <c r="CK38" s="812"/>
      <c r="CL38" s="812"/>
      <c r="CM38" s="812"/>
      <c r="CN38" s="812"/>
      <c r="CO38" s="812"/>
      <c r="CP38" s="812"/>
      <c r="CQ38" s="812"/>
      <c r="CR38" s="812"/>
      <c r="CS38" s="812"/>
      <c r="CT38" s="812"/>
      <c r="CU38" s="812"/>
      <c r="CV38" s="812"/>
      <c r="CW38" s="812"/>
      <c r="CX38" s="812"/>
      <c r="CY38" s="812"/>
      <c r="CZ38" s="812"/>
      <c r="DA38" s="812"/>
      <c r="DB38" s="812"/>
      <c r="DC38" s="812"/>
      <c r="DD38" s="812"/>
      <c r="DE38" s="812"/>
      <c r="DF38" s="812"/>
      <c r="DG38" s="812"/>
      <c r="DH38" s="812"/>
      <c r="DI38" s="812"/>
      <c r="DJ38" s="812"/>
      <c r="DK38" s="812"/>
      <c r="DL38" s="812"/>
      <c r="DM38" s="812"/>
      <c r="DN38" s="812"/>
      <c r="DO38" s="812"/>
      <c r="DP38" s="812"/>
      <c r="DQ38" s="812"/>
      <c r="DR38" s="812"/>
      <c r="DS38" s="812"/>
      <c r="DT38" s="812"/>
      <c r="DU38" s="812"/>
      <c r="DV38" s="812"/>
      <c r="DW38" s="812"/>
      <c r="DX38" s="812"/>
      <c r="DY38" s="812"/>
      <c r="DZ38" s="812"/>
      <c r="EA38" s="812"/>
      <c r="EB38" s="812"/>
      <c r="EC38" s="812"/>
      <c r="ED38" s="812"/>
      <c r="EE38" s="812"/>
      <c r="EF38" s="812"/>
      <c r="EG38" s="812"/>
      <c r="EH38" s="812"/>
      <c r="EI38" s="812"/>
      <c r="EJ38" s="812"/>
      <c r="EK38" s="812"/>
      <c r="EL38" s="812"/>
      <c r="EM38" s="812"/>
      <c r="EN38" s="812"/>
      <c r="EO38" s="812"/>
      <c r="EP38" s="812"/>
      <c r="EQ38" s="812"/>
      <c r="ER38" s="812"/>
      <c r="ES38" s="812"/>
      <c r="ET38" s="812"/>
      <c r="EU38" s="812"/>
      <c r="EV38" s="812"/>
      <c r="EW38" s="812"/>
      <c r="EX38" s="812"/>
      <c r="EY38" s="812"/>
      <c r="EZ38" s="812"/>
      <c r="FA38" s="812"/>
      <c r="FB38" s="812"/>
      <c r="FC38" s="812"/>
      <c r="FD38" s="812"/>
      <c r="FE38" s="812"/>
      <c r="FF38" s="812"/>
      <c r="FG38" s="812"/>
      <c r="FH38" s="812"/>
      <c r="FI38" s="812"/>
      <c r="FJ38" s="812"/>
      <c r="FK38" s="812"/>
      <c r="FL38" s="812"/>
      <c r="FM38" s="812"/>
      <c r="FN38" s="812"/>
      <c r="FO38" s="812"/>
      <c r="FP38" s="812"/>
      <c r="FQ38" s="812"/>
      <c r="FR38" s="812"/>
      <c r="FS38" s="812"/>
      <c r="FT38" s="812"/>
      <c r="FU38" s="812"/>
      <c r="FV38" s="812"/>
      <c r="FW38" s="812"/>
      <c r="FX38" s="812"/>
      <c r="FY38" s="812"/>
      <c r="FZ38" s="812"/>
      <c r="GA38" s="812"/>
    </row>
    <row r="39" spans="1:183" s="824" customFormat="1" ht="17.25" thickBot="1" x14ac:dyDescent="0.25">
      <c r="A39" s="823"/>
      <c r="B39" s="825" t="s">
        <v>1526</v>
      </c>
      <c r="C39" s="1067"/>
      <c r="D39" s="1067"/>
      <c r="E39" s="826" t="s">
        <v>1527</v>
      </c>
      <c r="F39" s="826" t="s">
        <v>1528</v>
      </c>
      <c r="G39" s="826" t="s">
        <v>1529</v>
      </c>
      <c r="H39" s="827" t="s">
        <v>1530</v>
      </c>
      <c r="I39" s="816"/>
      <c r="J39" s="812"/>
      <c r="K39" s="812"/>
      <c r="L39" s="812"/>
      <c r="M39" s="812"/>
      <c r="N39" s="812"/>
      <c r="O39" s="812"/>
      <c r="P39" s="812"/>
      <c r="Q39" s="812"/>
      <c r="R39" s="812"/>
      <c r="S39" s="812"/>
      <c r="T39" s="812"/>
      <c r="U39" s="812"/>
      <c r="V39" s="812"/>
      <c r="W39" s="812"/>
      <c r="X39" s="812"/>
      <c r="Y39" s="812"/>
      <c r="Z39" s="812"/>
      <c r="AA39" s="812"/>
      <c r="AB39" s="812"/>
      <c r="AC39" s="812"/>
      <c r="AD39" s="812"/>
      <c r="AE39" s="812"/>
      <c r="AF39" s="812"/>
      <c r="AG39" s="812"/>
      <c r="AH39" s="812"/>
      <c r="AI39" s="812"/>
      <c r="AJ39" s="812"/>
      <c r="AK39" s="812"/>
      <c r="AL39" s="812"/>
      <c r="AM39" s="812"/>
      <c r="AN39" s="812"/>
      <c r="AO39" s="812"/>
      <c r="AP39" s="812"/>
      <c r="AQ39" s="812"/>
      <c r="AR39" s="812"/>
      <c r="AS39" s="812"/>
      <c r="AT39" s="812"/>
      <c r="AU39" s="812"/>
      <c r="AV39" s="812"/>
      <c r="AW39" s="812"/>
      <c r="AX39" s="812"/>
      <c r="AY39" s="812"/>
      <c r="AZ39" s="812"/>
      <c r="BA39" s="812"/>
      <c r="BB39" s="812"/>
      <c r="BC39" s="812"/>
      <c r="BD39" s="812"/>
      <c r="BE39" s="812"/>
      <c r="BF39" s="812"/>
      <c r="BG39" s="812"/>
      <c r="BH39" s="812"/>
      <c r="BI39" s="812"/>
      <c r="BJ39" s="812"/>
      <c r="BK39" s="812"/>
      <c r="BL39" s="812"/>
      <c r="BM39" s="812"/>
      <c r="BN39" s="812"/>
      <c r="BO39" s="812"/>
      <c r="BP39" s="812"/>
      <c r="BQ39" s="812"/>
      <c r="BR39" s="812"/>
      <c r="BS39" s="812"/>
      <c r="BT39" s="812"/>
      <c r="BU39" s="812"/>
      <c r="BV39" s="812"/>
      <c r="BW39" s="812"/>
      <c r="BX39" s="812"/>
      <c r="BY39" s="812"/>
      <c r="BZ39" s="812"/>
      <c r="CA39" s="812"/>
      <c r="CB39" s="812"/>
      <c r="CC39" s="812"/>
      <c r="CD39" s="812"/>
      <c r="CE39" s="812"/>
      <c r="CF39" s="812"/>
      <c r="CG39" s="812"/>
      <c r="CH39" s="812"/>
      <c r="CI39" s="812"/>
      <c r="CJ39" s="812"/>
      <c r="CK39" s="812"/>
      <c r="CL39" s="812"/>
      <c r="CM39" s="812"/>
      <c r="CN39" s="812"/>
      <c r="CO39" s="812"/>
      <c r="CP39" s="812"/>
      <c r="CQ39" s="812"/>
      <c r="CR39" s="812"/>
      <c r="CS39" s="812"/>
      <c r="CT39" s="812"/>
      <c r="CU39" s="812"/>
      <c r="CV39" s="812"/>
      <c r="CW39" s="812"/>
      <c r="CX39" s="812"/>
      <c r="CY39" s="812"/>
      <c r="CZ39" s="812"/>
      <c r="DA39" s="812"/>
      <c r="DB39" s="812"/>
      <c r="DC39" s="812"/>
      <c r="DD39" s="812"/>
      <c r="DE39" s="812"/>
      <c r="DF39" s="812"/>
      <c r="DG39" s="812"/>
      <c r="DH39" s="812"/>
      <c r="DI39" s="812"/>
      <c r="DJ39" s="812"/>
      <c r="DK39" s="812"/>
      <c r="DL39" s="812"/>
      <c r="DM39" s="812"/>
      <c r="DN39" s="812"/>
      <c r="DO39" s="812"/>
      <c r="DP39" s="812"/>
      <c r="DQ39" s="812"/>
      <c r="DR39" s="812"/>
      <c r="DS39" s="812"/>
      <c r="DT39" s="812"/>
      <c r="DU39" s="812"/>
      <c r="DV39" s="812"/>
      <c r="DW39" s="812"/>
      <c r="DX39" s="812"/>
      <c r="DY39" s="812"/>
      <c r="DZ39" s="812"/>
      <c r="EA39" s="812"/>
      <c r="EB39" s="812"/>
      <c r="EC39" s="812"/>
      <c r="ED39" s="812"/>
      <c r="EE39" s="812"/>
      <c r="EF39" s="812"/>
      <c r="EG39" s="812"/>
      <c r="EH39" s="812"/>
      <c r="EI39" s="812"/>
      <c r="EJ39" s="812"/>
      <c r="EK39" s="812"/>
      <c r="EL39" s="812"/>
      <c r="EM39" s="812"/>
      <c r="EN39" s="812"/>
      <c r="EO39" s="812"/>
      <c r="EP39" s="812"/>
      <c r="EQ39" s="812"/>
      <c r="ER39" s="812"/>
      <c r="ES39" s="812"/>
      <c r="ET39" s="812"/>
      <c r="EU39" s="812"/>
      <c r="EV39" s="812"/>
      <c r="EW39" s="812"/>
      <c r="EX39" s="812"/>
      <c r="EY39" s="812"/>
      <c r="EZ39" s="812"/>
      <c r="FA39" s="812"/>
      <c r="FB39" s="812"/>
      <c r="FC39" s="812"/>
      <c r="FD39" s="812"/>
      <c r="FE39" s="812"/>
      <c r="FF39" s="812"/>
      <c r="FG39" s="812"/>
      <c r="FH39" s="812"/>
      <c r="FI39" s="812"/>
      <c r="FJ39" s="812"/>
      <c r="FK39" s="812"/>
      <c r="FL39" s="812"/>
      <c r="FM39" s="812"/>
      <c r="FN39" s="812"/>
      <c r="FO39" s="812"/>
      <c r="FP39" s="812"/>
      <c r="FQ39" s="812"/>
      <c r="FR39" s="812"/>
      <c r="FS39" s="812"/>
      <c r="FT39" s="812"/>
      <c r="FU39" s="812"/>
      <c r="FV39" s="812"/>
      <c r="FW39" s="812"/>
      <c r="FX39" s="812"/>
      <c r="FY39" s="812"/>
      <c r="FZ39" s="812"/>
      <c r="GA39" s="812"/>
    </row>
    <row r="40" spans="1:183" s="824" customFormat="1" ht="21.6" customHeight="1" x14ac:dyDescent="0.2">
      <c r="A40" s="823"/>
      <c r="B40" s="1074" t="s">
        <v>1531</v>
      </c>
      <c r="C40" s="1075"/>
      <c r="D40" s="1075"/>
      <c r="E40" s="1075"/>
      <c r="F40" s="1075"/>
      <c r="G40" s="1075"/>
      <c r="H40" s="1076"/>
      <c r="I40" s="816"/>
      <c r="J40" s="812"/>
      <c r="K40" s="812"/>
      <c r="L40" s="812"/>
      <c r="M40" s="812"/>
      <c r="N40" s="812"/>
      <c r="O40" s="812"/>
      <c r="P40" s="812"/>
      <c r="Q40" s="812"/>
      <c r="R40" s="812"/>
      <c r="S40" s="812"/>
      <c r="T40" s="812"/>
      <c r="U40" s="812"/>
      <c r="V40" s="812"/>
      <c r="W40" s="812"/>
      <c r="X40" s="812"/>
      <c r="Y40" s="812"/>
      <c r="Z40" s="812"/>
      <c r="AA40" s="812"/>
      <c r="AB40" s="812"/>
      <c r="AC40" s="812"/>
      <c r="AD40" s="812"/>
      <c r="AE40" s="812"/>
      <c r="AF40" s="812"/>
      <c r="AG40" s="812"/>
      <c r="AH40" s="812"/>
      <c r="AI40" s="812"/>
      <c r="AJ40" s="812"/>
      <c r="AK40" s="812"/>
      <c r="AL40" s="812"/>
      <c r="AM40" s="812"/>
      <c r="AN40" s="812"/>
      <c r="AO40" s="812"/>
      <c r="AP40" s="812"/>
      <c r="AQ40" s="812"/>
      <c r="AR40" s="812"/>
      <c r="AS40" s="812"/>
      <c r="AT40" s="812"/>
      <c r="AU40" s="812"/>
      <c r="AV40" s="812"/>
      <c r="AW40" s="812"/>
      <c r="AX40" s="812"/>
      <c r="AY40" s="812"/>
      <c r="AZ40" s="812"/>
      <c r="BA40" s="812"/>
      <c r="BB40" s="812"/>
      <c r="BC40" s="812"/>
      <c r="BD40" s="812"/>
      <c r="BE40" s="812"/>
      <c r="BF40" s="812"/>
      <c r="BG40" s="812"/>
      <c r="BH40" s="812"/>
      <c r="BI40" s="812"/>
      <c r="BJ40" s="812"/>
      <c r="BK40" s="812"/>
      <c r="BL40" s="812"/>
      <c r="BM40" s="812"/>
      <c r="BN40" s="812"/>
      <c r="BO40" s="812"/>
      <c r="BP40" s="812"/>
      <c r="BQ40" s="812"/>
      <c r="BR40" s="812"/>
      <c r="BS40" s="812"/>
      <c r="BT40" s="812"/>
      <c r="BU40" s="812"/>
      <c r="BV40" s="812"/>
      <c r="BW40" s="812"/>
      <c r="BX40" s="812"/>
      <c r="BY40" s="812"/>
      <c r="BZ40" s="812"/>
      <c r="CA40" s="812"/>
      <c r="CB40" s="812"/>
      <c r="CC40" s="812"/>
      <c r="CD40" s="812"/>
      <c r="CE40" s="812"/>
      <c r="CF40" s="812"/>
      <c r="CG40" s="812"/>
      <c r="CH40" s="812"/>
      <c r="CI40" s="812"/>
      <c r="CJ40" s="812"/>
      <c r="CK40" s="812"/>
      <c r="CL40" s="812"/>
      <c r="CM40" s="812"/>
      <c r="CN40" s="812"/>
      <c r="CO40" s="812"/>
      <c r="CP40" s="812"/>
      <c r="CQ40" s="812"/>
      <c r="CR40" s="812"/>
      <c r="CS40" s="812"/>
      <c r="CT40" s="812"/>
      <c r="CU40" s="812"/>
      <c r="CV40" s="812"/>
      <c r="CW40" s="812"/>
      <c r="CX40" s="812"/>
      <c r="CY40" s="812"/>
      <c r="CZ40" s="812"/>
      <c r="DA40" s="812"/>
      <c r="DB40" s="812"/>
      <c r="DC40" s="812"/>
      <c r="DD40" s="812"/>
      <c r="DE40" s="812"/>
      <c r="DF40" s="812"/>
      <c r="DG40" s="812"/>
      <c r="DH40" s="812"/>
      <c r="DI40" s="812"/>
      <c r="DJ40" s="812"/>
      <c r="DK40" s="812"/>
      <c r="DL40" s="812"/>
      <c r="DM40" s="812"/>
      <c r="DN40" s="812"/>
      <c r="DO40" s="812"/>
      <c r="DP40" s="812"/>
      <c r="DQ40" s="812"/>
      <c r="DR40" s="812"/>
      <c r="DS40" s="812"/>
      <c r="DT40" s="812"/>
      <c r="DU40" s="812"/>
      <c r="DV40" s="812"/>
      <c r="DW40" s="812"/>
      <c r="DX40" s="812"/>
      <c r="DY40" s="812"/>
      <c r="DZ40" s="812"/>
      <c r="EA40" s="812"/>
      <c r="EB40" s="812"/>
      <c r="EC40" s="812"/>
      <c r="ED40" s="812"/>
      <c r="EE40" s="812"/>
      <c r="EF40" s="812"/>
      <c r="EG40" s="812"/>
      <c r="EH40" s="812"/>
      <c r="EI40" s="812"/>
      <c r="EJ40" s="812"/>
      <c r="EK40" s="812"/>
      <c r="EL40" s="812"/>
      <c r="EM40" s="812"/>
      <c r="EN40" s="812"/>
      <c r="EO40" s="812"/>
      <c r="EP40" s="812"/>
      <c r="EQ40" s="812"/>
      <c r="ER40" s="812"/>
      <c r="ES40" s="812"/>
      <c r="ET40" s="812"/>
      <c r="EU40" s="812"/>
      <c r="EV40" s="812"/>
      <c r="EW40" s="812"/>
      <c r="EX40" s="812"/>
      <c r="EY40" s="812"/>
      <c r="EZ40" s="812"/>
      <c r="FA40" s="812"/>
      <c r="FB40" s="812"/>
      <c r="FC40" s="812"/>
      <c r="FD40" s="812"/>
      <c r="FE40" s="812"/>
      <c r="FF40" s="812"/>
      <c r="FG40" s="812"/>
      <c r="FH40" s="812"/>
      <c r="FI40" s="812"/>
      <c r="FJ40" s="812"/>
      <c r="FK40" s="812"/>
      <c r="FL40" s="812"/>
      <c r="FM40" s="812"/>
      <c r="FN40" s="812"/>
      <c r="FO40" s="812"/>
      <c r="FP40" s="812"/>
      <c r="FQ40" s="812"/>
      <c r="FR40" s="812"/>
      <c r="FS40" s="812"/>
      <c r="FT40" s="812"/>
      <c r="FU40" s="812"/>
      <c r="FV40" s="812"/>
      <c r="FW40" s="812"/>
      <c r="FX40" s="812"/>
      <c r="FY40" s="812"/>
      <c r="FZ40" s="812"/>
      <c r="GA40" s="812"/>
    </row>
    <row r="41" spans="1:183" s="824" customFormat="1" x14ac:dyDescent="0.2">
      <c r="A41" s="823"/>
      <c r="B41" s="1077" t="s">
        <v>1532</v>
      </c>
      <c r="C41" s="1078"/>
      <c r="D41" s="1078"/>
      <c r="E41" s="1078"/>
      <c r="F41" s="1078"/>
      <c r="G41" s="1078"/>
      <c r="H41" s="1079"/>
      <c r="I41" s="816"/>
      <c r="J41" s="812"/>
      <c r="K41" s="812"/>
      <c r="L41" s="812"/>
      <c r="M41" s="812"/>
      <c r="N41" s="812"/>
      <c r="O41" s="812"/>
      <c r="P41" s="812"/>
      <c r="Q41" s="812"/>
      <c r="R41" s="812"/>
      <c r="S41" s="812"/>
      <c r="T41" s="812"/>
      <c r="U41" s="812"/>
      <c r="V41" s="812"/>
      <c r="W41" s="812"/>
      <c r="X41" s="812"/>
      <c r="Y41" s="812"/>
      <c r="Z41" s="812"/>
      <c r="AA41" s="812"/>
      <c r="AB41" s="812"/>
      <c r="AC41" s="812"/>
      <c r="AD41" s="812"/>
      <c r="AE41" s="812"/>
      <c r="AF41" s="812"/>
      <c r="AG41" s="812"/>
      <c r="AH41" s="812"/>
      <c r="AI41" s="812"/>
      <c r="AJ41" s="812"/>
      <c r="AK41" s="812"/>
      <c r="AL41" s="812"/>
      <c r="AM41" s="812"/>
      <c r="AN41" s="812"/>
      <c r="AO41" s="812"/>
      <c r="AP41" s="812"/>
      <c r="AQ41" s="812"/>
      <c r="AR41" s="812"/>
      <c r="AS41" s="812"/>
      <c r="AT41" s="812"/>
      <c r="AU41" s="812"/>
      <c r="AV41" s="812"/>
      <c r="AW41" s="812"/>
      <c r="AX41" s="812"/>
      <c r="AY41" s="812"/>
      <c r="AZ41" s="812"/>
      <c r="BA41" s="812"/>
      <c r="BB41" s="812"/>
      <c r="BC41" s="812"/>
      <c r="BD41" s="812"/>
      <c r="BE41" s="812"/>
      <c r="BF41" s="812"/>
      <c r="BG41" s="812"/>
      <c r="BH41" s="812"/>
      <c r="BI41" s="812"/>
      <c r="BJ41" s="812"/>
      <c r="BK41" s="812"/>
      <c r="BL41" s="812"/>
      <c r="BM41" s="812"/>
      <c r="BN41" s="812"/>
      <c r="BO41" s="812"/>
      <c r="BP41" s="812"/>
      <c r="BQ41" s="812"/>
      <c r="BR41" s="812"/>
      <c r="BS41" s="812"/>
      <c r="BT41" s="812"/>
      <c r="BU41" s="812"/>
      <c r="BV41" s="812"/>
      <c r="BW41" s="812"/>
      <c r="BX41" s="812"/>
      <c r="BY41" s="812"/>
      <c r="BZ41" s="812"/>
      <c r="CA41" s="812"/>
      <c r="CB41" s="812"/>
      <c r="CC41" s="812"/>
      <c r="CD41" s="812"/>
      <c r="CE41" s="812"/>
      <c r="CF41" s="812"/>
      <c r="CG41" s="812"/>
      <c r="CH41" s="812"/>
      <c r="CI41" s="812"/>
      <c r="CJ41" s="812"/>
      <c r="CK41" s="812"/>
      <c r="CL41" s="812"/>
      <c r="CM41" s="812"/>
      <c r="CN41" s="812"/>
      <c r="CO41" s="812"/>
      <c r="CP41" s="812"/>
      <c r="CQ41" s="812"/>
      <c r="CR41" s="812"/>
      <c r="CS41" s="812"/>
      <c r="CT41" s="812"/>
      <c r="CU41" s="812"/>
      <c r="CV41" s="812"/>
      <c r="CW41" s="812"/>
      <c r="CX41" s="812"/>
      <c r="CY41" s="812"/>
      <c r="CZ41" s="812"/>
      <c r="DA41" s="812"/>
      <c r="DB41" s="812"/>
      <c r="DC41" s="812"/>
      <c r="DD41" s="812"/>
      <c r="DE41" s="812"/>
      <c r="DF41" s="812"/>
      <c r="DG41" s="812"/>
      <c r="DH41" s="812"/>
      <c r="DI41" s="812"/>
      <c r="DJ41" s="812"/>
      <c r="DK41" s="812"/>
      <c r="DL41" s="812"/>
      <c r="DM41" s="812"/>
      <c r="DN41" s="812"/>
      <c r="DO41" s="812"/>
      <c r="DP41" s="812"/>
      <c r="DQ41" s="812"/>
      <c r="DR41" s="812"/>
      <c r="DS41" s="812"/>
      <c r="DT41" s="812"/>
      <c r="DU41" s="812"/>
      <c r="DV41" s="812"/>
      <c r="DW41" s="812"/>
      <c r="DX41" s="812"/>
      <c r="DY41" s="812"/>
      <c r="DZ41" s="812"/>
      <c r="EA41" s="812"/>
      <c r="EB41" s="812"/>
      <c r="EC41" s="812"/>
      <c r="ED41" s="812"/>
      <c r="EE41" s="812"/>
      <c r="EF41" s="812"/>
      <c r="EG41" s="812"/>
      <c r="EH41" s="812"/>
      <c r="EI41" s="812"/>
      <c r="EJ41" s="812"/>
      <c r="EK41" s="812"/>
      <c r="EL41" s="812"/>
      <c r="EM41" s="812"/>
      <c r="EN41" s="812"/>
      <c r="EO41" s="812"/>
      <c r="EP41" s="812"/>
      <c r="EQ41" s="812"/>
      <c r="ER41" s="812"/>
      <c r="ES41" s="812"/>
      <c r="ET41" s="812"/>
      <c r="EU41" s="812"/>
      <c r="EV41" s="812"/>
      <c r="EW41" s="812"/>
      <c r="EX41" s="812"/>
      <c r="EY41" s="812"/>
      <c r="EZ41" s="812"/>
      <c r="FA41" s="812"/>
      <c r="FB41" s="812"/>
      <c r="FC41" s="812"/>
      <c r="FD41" s="812"/>
      <c r="FE41" s="812"/>
      <c r="FF41" s="812"/>
      <c r="FG41" s="812"/>
      <c r="FH41" s="812"/>
      <c r="FI41" s="812"/>
      <c r="FJ41" s="812"/>
      <c r="FK41" s="812"/>
      <c r="FL41" s="812"/>
      <c r="FM41" s="812"/>
      <c r="FN41" s="812"/>
      <c r="FO41" s="812"/>
      <c r="FP41" s="812"/>
      <c r="FQ41" s="812"/>
      <c r="FR41" s="812"/>
      <c r="FS41" s="812"/>
      <c r="FT41" s="812"/>
      <c r="FU41" s="812"/>
      <c r="FV41" s="812"/>
      <c r="FW41" s="812"/>
      <c r="FX41" s="812"/>
      <c r="FY41" s="812"/>
      <c r="FZ41" s="812"/>
      <c r="GA41" s="812"/>
    </row>
    <row r="42" spans="1:183" s="824" customFormat="1" ht="26.25" customHeight="1" x14ac:dyDescent="0.2">
      <c r="A42" s="823"/>
      <c r="B42" s="178">
        <v>1</v>
      </c>
      <c r="C42" s="904" t="s">
        <v>1484</v>
      </c>
      <c r="D42" s="840"/>
      <c r="E42" s="913"/>
      <c r="F42" s="220">
        <v>0.05</v>
      </c>
      <c r="G42" s="844">
        <v>6</v>
      </c>
      <c r="H42" s="841">
        <f>IF(B42="","",ROUND(B42*E42*F42*G42,0))</f>
        <v>0</v>
      </c>
      <c r="I42" s="816"/>
      <c r="J42" s="812"/>
      <c r="K42" s="812"/>
      <c r="L42" s="812"/>
      <c r="M42" s="812"/>
      <c r="N42" s="812"/>
      <c r="O42" s="812"/>
      <c r="P42" s="812"/>
      <c r="Q42" s="812"/>
      <c r="R42" s="812"/>
      <c r="S42" s="812"/>
      <c r="T42" s="812"/>
      <c r="U42" s="812"/>
      <c r="V42" s="812"/>
      <c r="W42" s="812"/>
      <c r="X42" s="812"/>
      <c r="Y42" s="812"/>
      <c r="Z42" s="812"/>
      <c r="AA42" s="812"/>
      <c r="AB42" s="812"/>
      <c r="AC42" s="812"/>
      <c r="AD42" s="812"/>
      <c r="AE42" s="812"/>
      <c r="AF42" s="812"/>
      <c r="AG42" s="812"/>
      <c r="AH42" s="812"/>
      <c r="AI42" s="812"/>
      <c r="AJ42" s="812"/>
      <c r="AK42" s="812"/>
      <c r="AL42" s="812"/>
      <c r="AM42" s="812"/>
      <c r="AN42" s="812"/>
      <c r="AO42" s="812"/>
      <c r="AP42" s="812"/>
      <c r="AQ42" s="812"/>
      <c r="AR42" s="812"/>
      <c r="AS42" s="812"/>
      <c r="AT42" s="812"/>
      <c r="AU42" s="812"/>
      <c r="AV42" s="812"/>
      <c r="AW42" s="812"/>
      <c r="AX42" s="812"/>
      <c r="AY42" s="812"/>
      <c r="AZ42" s="812"/>
      <c r="BA42" s="812"/>
      <c r="BB42" s="812"/>
      <c r="BC42" s="812"/>
      <c r="BD42" s="812"/>
      <c r="BE42" s="812"/>
      <c r="BF42" s="812"/>
      <c r="BG42" s="812"/>
      <c r="BH42" s="812"/>
      <c r="BI42" s="812"/>
      <c r="BJ42" s="812"/>
      <c r="BK42" s="812"/>
      <c r="BL42" s="812"/>
      <c r="BM42" s="812"/>
      <c r="BN42" s="812"/>
      <c r="BO42" s="812"/>
      <c r="BP42" s="812"/>
      <c r="BQ42" s="812"/>
      <c r="BR42" s="812"/>
      <c r="BS42" s="812"/>
      <c r="BT42" s="812"/>
      <c r="BU42" s="812"/>
      <c r="BV42" s="812"/>
      <c r="BW42" s="812"/>
      <c r="BX42" s="812"/>
      <c r="BY42" s="812"/>
      <c r="BZ42" s="812"/>
      <c r="CA42" s="812"/>
      <c r="CB42" s="812"/>
      <c r="CC42" s="812"/>
      <c r="CD42" s="812"/>
      <c r="CE42" s="812"/>
      <c r="CF42" s="812"/>
      <c r="CG42" s="812"/>
      <c r="CH42" s="812"/>
      <c r="CI42" s="812"/>
      <c r="CJ42" s="812"/>
      <c r="CK42" s="812"/>
      <c r="CL42" s="812"/>
      <c r="CM42" s="812"/>
      <c r="CN42" s="812"/>
      <c r="CO42" s="812"/>
      <c r="CP42" s="812"/>
      <c r="CQ42" s="812"/>
      <c r="CR42" s="812"/>
      <c r="CS42" s="812"/>
      <c r="CT42" s="812"/>
      <c r="CU42" s="812"/>
      <c r="CV42" s="812"/>
      <c r="CW42" s="812"/>
      <c r="CX42" s="812"/>
      <c r="CY42" s="812"/>
      <c r="CZ42" s="812"/>
      <c r="DA42" s="812"/>
      <c r="DB42" s="812"/>
      <c r="DC42" s="812"/>
      <c r="DD42" s="812"/>
      <c r="DE42" s="812"/>
      <c r="DF42" s="812"/>
      <c r="DG42" s="812"/>
      <c r="DH42" s="812"/>
      <c r="DI42" s="812"/>
      <c r="DJ42" s="812"/>
      <c r="DK42" s="812"/>
      <c r="DL42" s="812"/>
      <c r="DM42" s="812"/>
      <c r="DN42" s="812"/>
      <c r="DO42" s="812"/>
      <c r="DP42" s="812"/>
      <c r="DQ42" s="812"/>
      <c r="DR42" s="812"/>
      <c r="DS42" s="812"/>
      <c r="DT42" s="812"/>
      <c r="DU42" s="812"/>
      <c r="DV42" s="812"/>
      <c r="DW42" s="812"/>
      <c r="DX42" s="812"/>
      <c r="DY42" s="812"/>
      <c r="DZ42" s="812"/>
      <c r="EA42" s="812"/>
      <c r="EB42" s="812"/>
      <c r="EC42" s="812"/>
      <c r="ED42" s="812"/>
      <c r="EE42" s="812"/>
      <c r="EF42" s="812"/>
      <c r="EG42" s="812"/>
      <c r="EH42" s="812"/>
      <c r="EI42" s="812"/>
      <c r="EJ42" s="812"/>
      <c r="EK42" s="812"/>
      <c r="EL42" s="812"/>
      <c r="EM42" s="812"/>
      <c r="EN42" s="812"/>
      <c r="EO42" s="812"/>
      <c r="EP42" s="812"/>
      <c r="EQ42" s="812"/>
      <c r="ER42" s="812"/>
      <c r="ES42" s="812"/>
      <c r="ET42" s="812"/>
      <c r="EU42" s="812"/>
      <c r="EV42" s="812"/>
      <c r="EW42" s="812"/>
      <c r="EX42" s="812"/>
      <c r="EY42" s="812"/>
      <c r="EZ42" s="812"/>
      <c r="FA42" s="812"/>
      <c r="FB42" s="812"/>
      <c r="FC42" s="812"/>
      <c r="FD42" s="812"/>
      <c r="FE42" s="812"/>
      <c r="FF42" s="812"/>
      <c r="FG42" s="812"/>
      <c r="FH42" s="812"/>
      <c r="FI42" s="812"/>
      <c r="FJ42" s="812"/>
      <c r="FK42" s="812"/>
      <c r="FL42" s="812"/>
      <c r="FM42" s="812"/>
      <c r="FN42" s="812"/>
      <c r="FO42" s="812"/>
      <c r="FP42" s="812"/>
      <c r="FQ42" s="812"/>
      <c r="FR42" s="812"/>
      <c r="FS42" s="812"/>
      <c r="FT42" s="812"/>
      <c r="FU42" s="812"/>
      <c r="FV42" s="812"/>
      <c r="FW42" s="812"/>
      <c r="FX42" s="812"/>
      <c r="FY42" s="812"/>
      <c r="FZ42" s="812"/>
      <c r="GA42" s="812"/>
    </row>
    <row r="43" spans="1:183" s="824" customFormat="1" x14ac:dyDescent="0.2">
      <c r="A43" s="823"/>
      <c r="B43" s="178"/>
      <c r="C43" s="870"/>
      <c r="D43" s="840"/>
      <c r="E43" s="840"/>
      <c r="F43" s="220"/>
      <c r="G43" s="844"/>
      <c r="H43" s="841" t="str">
        <f>IF(B43="","",ROUND(B43*E43*F43*G43,0))</f>
        <v/>
      </c>
      <c r="I43" s="816"/>
      <c r="J43" s="812"/>
      <c r="K43" s="812"/>
      <c r="L43" s="812"/>
      <c r="M43" s="812"/>
      <c r="N43" s="812"/>
      <c r="O43" s="812"/>
      <c r="P43" s="812"/>
      <c r="Q43" s="812"/>
      <c r="R43" s="812"/>
      <c r="S43" s="812"/>
      <c r="T43" s="812"/>
      <c r="U43" s="812"/>
      <c r="V43" s="812"/>
      <c r="W43" s="812"/>
      <c r="X43" s="812"/>
      <c r="Y43" s="812"/>
      <c r="Z43" s="812"/>
      <c r="AA43" s="812"/>
      <c r="AB43" s="812"/>
      <c r="AC43" s="812"/>
      <c r="AD43" s="812"/>
      <c r="AE43" s="812"/>
      <c r="AF43" s="812"/>
      <c r="AG43" s="812"/>
      <c r="AH43" s="812"/>
      <c r="AI43" s="812"/>
      <c r="AJ43" s="812"/>
      <c r="AK43" s="812"/>
      <c r="AL43" s="812"/>
      <c r="AM43" s="812"/>
      <c r="AN43" s="812"/>
      <c r="AO43" s="812"/>
      <c r="AP43" s="812"/>
      <c r="AQ43" s="812"/>
      <c r="AR43" s="812"/>
      <c r="AS43" s="812"/>
      <c r="AT43" s="812"/>
      <c r="AU43" s="812"/>
      <c r="AV43" s="812"/>
      <c r="AW43" s="812"/>
      <c r="AX43" s="812"/>
      <c r="AY43" s="812"/>
      <c r="AZ43" s="812"/>
      <c r="BA43" s="812"/>
      <c r="BB43" s="812"/>
      <c r="BC43" s="812"/>
      <c r="BD43" s="812"/>
      <c r="BE43" s="812"/>
      <c r="BF43" s="812"/>
      <c r="BG43" s="812"/>
      <c r="BH43" s="812"/>
      <c r="BI43" s="812"/>
      <c r="BJ43" s="812"/>
      <c r="BK43" s="812"/>
      <c r="BL43" s="812"/>
      <c r="BM43" s="812"/>
      <c r="BN43" s="812"/>
      <c r="BO43" s="812"/>
      <c r="BP43" s="812"/>
      <c r="BQ43" s="812"/>
      <c r="BR43" s="812"/>
      <c r="BS43" s="812"/>
      <c r="BT43" s="812"/>
      <c r="BU43" s="812"/>
      <c r="BV43" s="812"/>
      <c r="BW43" s="812"/>
      <c r="BX43" s="812"/>
      <c r="BY43" s="812"/>
      <c r="BZ43" s="812"/>
      <c r="CA43" s="812"/>
      <c r="CB43" s="812"/>
      <c r="CC43" s="812"/>
      <c r="CD43" s="812"/>
      <c r="CE43" s="812"/>
      <c r="CF43" s="812"/>
      <c r="CG43" s="812"/>
      <c r="CH43" s="812"/>
      <c r="CI43" s="812"/>
      <c r="CJ43" s="812"/>
      <c r="CK43" s="812"/>
      <c r="CL43" s="812"/>
      <c r="CM43" s="812"/>
      <c r="CN43" s="812"/>
      <c r="CO43" s="812"/>
      <c r="CP43" s="812"/>
      <c r="CQ43" s="812"/>
      <c r="CR43" s="812"/>
      <c r="CS43" s="812"/>
      <c r="CT43" s="812"/>
      <c r="CU43" s="812"/>
      <c r="CV43" s="812"/>
      <c r="CW43" s="812"/>
      <c r="CX43" s="812"/>
      <c r="CY43" s="812"/>
      <c r="CZ43" s="812"/>
      <c r="DA43" s="812"/>
      <c r="DB43" s="812"/>
      <c r="DC43" s="812"/>
      <c r="DD43" s="812"/>
      <c r="DE43" s="812"/>
      <c r="DF43" s="812"/>
      <c r="DG43" s="812"/>
      <c r="DH43" s="812"/>
      <c r="DI43" s="812"/>
      <c r="DJ43" s="812"/>
      <c r="DK43" s="812"/>
      <c r="DL43" s="812"/>
      <c r="DM43" s="812"/>
      <c r="DN43" s="812"/>
      <c r="DO43" s="812"/>
      <c r="DP43" s="812"/>
      <c r="DQ43" s="812"/>
      <c r="DR43" s="812"/>
      <c r="DS43" s="812"/>
      <c r="DT43" s="812"/>
      <c r="DU43" s="812"/>
      <c r="DV43" s="812"/>
      <c r="DW43" s="812"/>
      <c r="DX43" s="812"/>
      <c r="DY43" s="812"/>
      <c r="DZ43" s="812"/>
      <c r="EA43" s="812"/>
      <c r="EB43" s="812"/>
      <c r="EC43" s="812"/>
      <c r="ED43" s="812"/>
      <c r="EE43" s="812"/>
      <c r="EF43" s="812"/>
      <c r="EG43" s="812"/>
      <c r="EH43" s="812"/>
      <c r="EI43" s="812"/>
      <c r="EJ43" s="812"/>
      <c r="EK43" s="812"/>
      <c r="EL43" s="812"/>
      <c r="EM43" s="812"/>
      <c r="EN43" s="812"/>
      <c r="EO43" s="812"/>
      <c r="EP43" s="812"/>
      <c r="EQ43" s="812"/>
      <c r="ER43" s="812"/>
      <c r="ES43" s="812"/>
      <c r="ET43" s="812"/>
      <c r="EU43" s="812"/>
      <c r="EV43" s="812"/>
      <c r="EW43" s="812"/>
      <c r="EX43" s="812"/>
      <c r="EY43" s="812"/>
      <c r="EZ43" s="812"/>
      <c r="FA43" s="812"/>
      <c r="FB43" s="812"/>
      <c r="FC43" s="812"/>
      <c r="FD43" s="812"/>
      <c r="FE43" s="812"/>
      <c r="FF43" s="812"/>
      <c r="FG43" s="812"/>
      <c r="FH43" s="812"/>
      <c r="FI43" s="812"/>
      <c r="FJ43" s="812"/>
      <c r="FK43" s="812"/>
      <c r="FL43" s="812"/>
      <c r="FM43" s="812"/>
      <c r="FN43" s="812"/>
      <c r="FO43" s="812"/>
      <c r="FP43" s="812"/>
      <c r="FQ43" s="812"/>
      <c r="FR43" s="812"/>
      <c r="FS43" s="812"/>
      <c r="FT43" s="812"/>
      <c r="FU43" s="812"/>
      <c r="FV43" s="812"/>
      <c r="FW43" s="812"/>
      <c r="FX43" s="812"/>
      <c r="FY43" s="812"/>
      <c r="FZ43" s="812"/>
      <c r="GA43" s="812"/>
    </row>
    <row r="44" spans="1:183" s="824" customFormat="1" x14ac:dyDescent="0.2">
      <c r="A44" s="823"/>
      <c r="B44" s="178"/>
      <c r="C44" s="870"/>
      <c r="D44" s="840"/>
      <c r="E44" s="840"/>
      <c r="F44" s="220"/>
      <c r="G44" s="844"/>
      <c r="H44" s="841" t="str">
        <f>IF(B44="","",ROUND(B44*E44*F44*G44,0))</f>
        <v/>
      </c>
      <c r="I44" s="816"/>
      <c r="J44" s="812"/>
      <c r="K44" s="812"/>
      <c r="L44" s="812"/>
      <c r="M44" s="812"/>
      <c r="N44" s="812"/>
      <c r="O44" s="812"/>
      <c r="P44" s="812"/>
      <c r="Q44" s="812"/>
      <c r="R44" s="812"/>
      <c r="S44" s="812"/>
      <c r="T44" s="812"/>
      <c r="U44" s="812"/>
      <c r="V44" s="812"/>
      <c r="W44" s="812"/>
      <c r="X44" s="812"/>
      <c r="Y44" s="812"/>
      <c r="Z44" s="812"/>
      <c r="AA44" s="812"/>
      <c r="AB44" s="812"/>
      <c r="AC44" s="812"/>
      <c r="AD44" s="812"/>
      <c r="AE44" s="812"/>
      <c r="AF44" s="812"/>
      <c r="AG44" s="812"/>
      <c r="AH44" s="812"/>
      <c r="AI44" s="812"/>
      <c r="AJ44" s="812"/>
      <c r="AK44" s="812"/>
      <c r="AL44" s="812"/>
      <c r="AM44" s="812"/>
      <c r="AN44" s="812"/>
      <c r="AO44" s="812"/>
      <c r="AP44" s="812"/>
      <c r="AQ44" s="812"/>
      <c r="AR44" s="812"/>
      <c r="AS44" s="812"/>
      <c r="AT44" s="812"/>
      <c r="AU44" s="812"/>
      <c r="AV44" s="812"/>
      <c r="AW44" s="812"/>
      <c r="AX44" s="812"/>
      <c r="AY44" s="812"/>
      <c r="AZ44" s="812"/>
      <c r="BA44" s="812"/>
      <c r="BB44" s="812"/>
      <c r="BC44" s="812"/>
      <c r="BD44" s="812"/>
      <c r="BE44" s="812"/>
      <c r="BF44" s="812"/>
      <c r="BG44" s="812"/>
      <c r="BH44" s="812"/>
      <c r="BI44" s="812"/>
      <c r="BJ44" s="812"/>
      <c r="BK44" s="812"/>
      <c r="BL44" s="812"/>
      <c r="BM44" s="812"/>
      <c r="BN44" s="812"/>
      <c r="BO44" s="812"/>
      <c r="BP44" s="812"/>
      <c r="BQ44" s="812"/>
      <c r="BR44" s="812"/>
      <c r="BS44" s="812"/>
      <c r="BT44" s="812"/>
      <c r="BU44" s="812"/>
      <c r="BV44" s="812"/>
      <c r="BW44" s="812"/>
      <c r="BX44" s="812"/>
      <c r="BY44" s="812"/>
      <c r="BZ44" s="812"/>
      <c r="CA44" s="812"/>
      <c r="CB44" s="812"/>
      <c r="CC44" s="812"/>
      <c r="CD44" s="812"/>
      <c r="CE44" s="812"/>
      <c r="CF44" s="812"/>
      <c r="CG44" s="812"/>
      <c r="CH44" s="812"/>
      <c r="CI44" s="812"/>
      <c r="CJ44" s="812"/>
      <c r="CK44" s="812"/>
      <c r="CL44" s="812"/>
      <c r="CM44" s="812"/>
      <c r="CN44" s="812"/>
      <c r="CO44" s="812"/>
      <c r="CP44" s="812"/>
      <c r="CQ44" s="812"/>
      <c r="CR44" s="812"/>
      <c r="CS44" s="812"/>
      <c r="CT44" s="812"/>
      <c r="CU44" s="812"/>
      <c r="CV44" s="812"/>
      <c r="CW44" s="812"/>
      <c r="CX44" s="812"/>
      <c r="CY44" s="812"/>
      <c r="CZ44" s="812"/>
      <c r="DA44" s="812"/>
      <c r="DB44" s="812"/>
      <c r="DC44" s="812"/>
      <c r="DD44" s="812"/>
      <c r="DE44" s="812"/>
      <c r="DF44" s="812"/>
      <c r="DG44" s="812"/>
      <c r="DH44" s="812"/>
      <c r="DI44" s="812"/>
      <c r="DJ44" s="812"/>
      <c r="DK44" s="812"/>
      <c r="DL44" s="812"/>
      <c r="DM44" s="812"/>
      <c r="DN44" s="812"/>
      <c r="DO44" s="812"/>
      <c r="DP44" s="812"/>
      <c r="DQ44" s="812"/>
      <c r="DR44" s="812"/>
      <c r="DS44" s="812"/>
      <c r="DT44" s="812"/>
      <c r="DU44" s="812"/>
      <c r="DV44" s="812"/>
      <c r="DW44" s="812"/>
      <c r="DX44" s="812"/>
      <c r="DY44" s="812"/>
      <c r="DZ44" s="812"/>
      <c r="EA44" s="812"/>
      <c r="EB44" s="812"/>
      <c r="EC44" s="812"/>
      <c r="ED44" s="812"/>
      <c r="EE44" s="812"/>
      <c r="EF44" s="812"/>
      <c r="EG44" s="812"/>
      <c r="EH44" s="812"/>
      <c r="EI44" s="812"/>
      <c r="EJ44" s="812"/>
      <c r="EK44" s="812"/>
      <c r="EL44" s="812"/>
      <c r="EM44" s="812"/>
      <c r="EN44" s="812"/>
      <c r="EO44" s="812"/>
      <c r="EP44" s="812"/>
      <c r="EQ44" s="812"/>
      <c r="ER44" s="812"/>
      <c r="ES44" s="812"/>
      <c r="ET44" s="812"/>
      <c r="EU44" s="812"/>
      <c r="EV44" s="812"/>
      <c r="EW44" s="812"/>
      <c r="EX44" s="812"/>
      <c r="EY44" s="812"/>
      <c r="EZ44" s="812"/>
      <c r="FA44" s="812"/>
      <c r="FB44" s="812"/>
      <c r="FC44" s="812"/>
      <c r="FD44" s="812"/>
      <c r="FE44" s="812"/>
      <c r="FF44" s="812"/>
      <c r="FG44" s="812"/>
      <c r="FH44" s="812"/>
      <c r="FI44" s="812"/>
      <c r="FJ44" s="812"/>
      <c r="FK44" s="812"/>
      <c r="FL44" s="812"/>
      <c r="FM44" s="812"/>
      <c r="FN44" s="812"/>
      <c r="FO44" s="812"/>
      <c r="FP44" s="812"/>
      <c r="FQ44" s="812"/>
      <c r="FR44" s="812"/>
      <c r="FS44" s="812"/>
      <c r="FT44" s="812"/>
      <c r="FU44" s="812"/>
      <c r="FV44" s="812"/>
      <c r="FW44" s="812"/>
      <c r="FX44" s="812"/>
      <c r="FY44" s="812"/>
      <c r="FZ44" s="812"/>
      <c r="GA44" s="812"/>
    </row>
    <row r="45" spans="1:183" s="824" customFormat="1" x14ac:dyDescent="0.2">
      <c r="A45" s="823"/>
      <c r="B45" s="178"/>
      <c r="C45" s="870"/>
      <c r="D45" s="840"/>
      <c r="E45" s="840"/>
      <c r="F45" s="220"/>
      <c r="G45" s="844"/>
      <c r="H45" s="841" t="str">
        <f>IF(B45="","",ROUND(B45*E45*F45*G45,0))</f>
        <v/>
      </c>
      <c r="I45" s="816"/>
      <c r="J45" s="812"/>
      <c r="K45" s="812"/>
      <c r="L45" s="812"/>
      <c r="M45" s="812"/>
      <c r="N45" s="812"/>
      <c r="O45" s="812"/>
      <c r="P45" s="812"/>
      <c r="Q45" s="812"/>
      <c r="R45" s="812"/>
      <c r="S45" s="812"/>
      <c r="T45" s="812"/>
      <c r="U45" s="812"/>
      <c r="V45" s="812"/>
      <c r="W45" s="812"/>
      <c r="X45" s="812"/>
      <c r="Y45" s="812"/>
      <c r="Z45" s="812"/>
      <c r="AA45" s="812"/>
      <c r="AB45" s="812"/>
      <c r="AC45" s="812"/>
      <c r="AD45" s="812"/>
      <c r="AE45" s="812"/>
      <c r="AF45" s="812"/>
      <c r="AG45" s="812"/>
      <c r="AH45" s="812"/>
      <c r="AI45" s="812"/>
      <c r="AJ45" s="812"/>
      <c r="AK45" s="812"/>
      <c r="AL45" s="812"/>
      <c r="AM45" s="812"/>
      <c r="AN45" s="812"/>
      <c r="AO45" s="812"/>
      <c r="AP45" s="812"/>
      <c r="AQ45" s="812"/>
      <c r="AR45" s="812"/>
      <c r="AS45" s="812"/>
      <c r="AT45" s="812"/>
      <c r="AU45" s="812"/>
      <c r="AV45" s="812"/>
      <c r="AW45" s="812"/>
      <c r="AX45" s="812"/>
      <c r="AY45" s="812"/>
      <c r="AZ45" s="812"/>
      <c r="BA45" s="812"/>
      <c r="BB45" s="812"/>
      <c r="BC45" s="812"/>
      <c r="BD45" s="812"/>
      <c r="BE45" s="812"/>
      <c r="BF45" s="812"/>
      <c r="BG45" s="812"/>
      <c r="BH45" s="812"/>
      <c r="BI45" s="812"/>
      <c r="BJ45" s="812"/>
      <c r="BK45" s="812"/>
      <c r="BL45" s="812"/>
      <c r="BM45" s="812"/>
      <c r="BN45" s="812"/>
      <c r="BO45" s="812"/>
      <c r="BP45" s="812"/>
      <c r="BQ45" s="812"/>
      <c r="BR45" s="812"/>
      <c r="BS45" s="812"/>
      <c r="BT45" s="812"/>
      <c r="BU45" s="812"/>
      <c r="BV45" s="812"/>
      <c r="BW45" s="812"/>
      <c r="BX45" s="812"/>
      <c r="BY45" s="812"/>
      <c r="BZ45" s="812"/>
      <c r="CA45" s="812"/>
      <c r="CB45" s="812"/>
      <c r="CC45" s="812"/>
      <c r="CD45" s="812"/>
      <c r="CE45" s="812"/>
      <c r="CF45" s="812"/>
      <c r="CG45" s="812"/>
      <c r="CH45" s="812"/>
      <c r="CI45" s="812"/>
      <c r="CJ45" s="812"/>
      <c r="CK45" s="812"/>
      <c r="CL45" s="812"/>
      <c r="CM45" s="812"/>
      <c r="CN45" s="812"/>
      <c r="CO45" s="812"/>
      <c r="CP45" s="812"/>
      <c r="CQ45" s="812"/>
      <c r="CR45" s="812"/>
      <c r="CS45" s="812"/>
      <c r="CT45" s="812"/>
      <c r="CU45" s="812"/>
      <c r="CV45" s="812"/>
      <c r="CW45" s="812"/>
      <c r="CX45" s="812"/>
      <c r="CY45" s="812"/>
      <c r="CZ45" s="812"/>
      <c r="DA45" s="812"/>
      <c r="DB45" s="812"/>
      <c r="DC45" s="812"/>
      <c r="DD45" s="812"/>
      <c r="DE45" s="812"/>
      <c r="DF45" s="812"/>
      <c r="DG45" s="812"/>
      <c r="DH45" s="812"/>
      <c r="DI45" s="812"/>
      <c r="DJ45" s="812"/>
      <c r="DK45" s="812"/>
      <c r="DL45" s="812"/>
      <c r="DM45" s="812"/>
      <c r="DN45" s="812"/>
      <c r="DO45" s="812"/>
      <c r="DP45" s="812"/>
      <c r="DQ45" s="812"/>
      <c r="DR45" s="812"/>
      <c r="DS45" s="812"/>
      <c r="DT45" s="812"/>
      <c r="DU45" s="812"/>
      <c r="DV45" s="812"/>
      <c r="DW45" s="812"/>
      <c r="DX45" s="812"/>
      <c r="DY45" s="812"/>
      <c r="DZ45" s="812"/>
      <c r="EA45" s="812"/>
      <c r="EB45" s="812"/>
      <c r="EC45" s="812"/>
      <c r="ED45" s="812"/>
      <c r="EE45" s="812"/>
      <c r="EF45" s="812"/>
      <c r="EG45" s="812"/>
      <c r="EH45" s="812"/>
      <c r="EI45" s="812"/>
      <c r="EJ45" s="812"/>
      <c r="EK45" s="812"/>
      <c r="EL45" s="812"/>
      <c r="EM45" s="812"/>
      <c r="EN45" s="812"/>
      <c r="EO45" s="812"/>
      <c r="EP45" s="812"/>
      <c r="EQ45" s="812"/>
      <c r="ER45" s="812"/>
      <c r="ES45" s="812"/>
      <c r="ET45" s="812"/>
      <c r="EU45" s="812"/>
      <c r="EV45" s="812"/>
      <c r="EW45" s="812"/>
      <c r="EX45" s="812"/>
      <c r="EY45" s="812"/>
      <c r="EZ45" s="812"/>
      <c r="FA45" s="812"/>
      <c r="FB45" s="812"/>
      <c r="FC45" s="812"/>
      <c r="FD45" s="812"/>
      <c r="FE45" s="812"/>
      <c r="FF45" s="812"/>
      <c r="FG45" s="812"/>
      <c r="FH45" s="812"/>
      <c r="FI45" s="812"/>
      <c r="FJ45" s="812"/>
      <c r="FK45" s="812"/>
      <c r="FL45" s="812"/>
      <c r="FM45" s="812"/>
      <c r="FN45" s="812"/>
      <c r="FO45" s="812"/>
      <c r="FP45" s="812"/>
      <c r="FQ45" s="812"/>
      <c r="FR45" s="812"/>
      <c r="FS45" s="812"/>
      <c r="FT45" s="812"/>
      <c r="FU45" s="812"/>
      <c r="FV45" s="812"/>
      <c r="FW45" s="812"/>
      <c r="FX45" s="812"/>
      <c r="FY45" s="812"/>
      <c r="FZ45" s="812"/>
      <c r="GA45" s="812"/>
    </row>
    <row r="46" spans="1:183" s="824" customFormat="1" x14ac:dyDescent="0.2">
      <c r="A46" s="823"/>
      <c r="B46" s="1080" t="s">
        <v>1533</v>
      </c>
      <c r="C46" s="1081"/>
      <c r="D46" s="1081"/>
      <c r="E46" s="1081"/>
      <c r="F46" s="1081"/>
      <c r="G46" s="1081"/>
      <c r="H46" s="1082"/>
      <c r="I46" s="816"/>
      <c r="J46" s="812"/>
      <c r="K46" s="812"/>
      <c r="L46" s="812"/>
      <c r="M46" s="812"/>
      <c r="N46" s="812"/>
      <c r="O46" s="812"/>
      <c r="P46" s="812"/>
      <c r="Q46" s="812"/>
      <c r="R46" s="812"/>
      <c r="S46" s="812"/>
      <c r="T46" s="812"/>
      <c r="U46" s="812"/>
      <c r="V46" s="812"/>
      <c r="W46" s="812"/>
      <c r="X46" s="812"/>
      <c r="Y46" s="812"/>
      <c r="Z46" s="812"/>
      <c r="AA46" s="812"/>
      <c r="AB46" s="812"/>
      <c r="AC46" s="812"/>
      <c r="AD46" s="812"/>
      <c r="AE46" s="812"/>
      <c r="AF46" s="812"/>
      <c r="AG46" s="812"/>
      <c r="AH46" s="812"/>
      <c r="AI46" s="812"/>
      <c r="AJ46" s="812"/>
      <c r="AK46" s="812"/>
      <c r="AL46" s="812"/>
      <c r="AM46" s="812"/>
      <c r="AN46" s="812"/>
      <c r="AO46" s="812"/>
      <c r="AP46" s="812"/>
      <c r="AQ46" s="812"/>
      <c r="AR46" s="812"/>
      <c r="AS46" s="812"/>
      <c r="AT46" s="812"/>
      <c r="AU46" s="812"/>
      <c r="AV46" s="812"/>
      <c r="AW46" s="812"/>
      <c r="AX46" s="812"/>
      <c r="AY46" s="812"/>
      <c r="AZ46" s="812"/>
      <c r="BA46" s="812"/>
      <c r="BB46" s="812"/>
      <c r="BC46" s="812"/>
      <c r="BD46" s="812"/>
      <c r="BE46" s="812"/>
      <c r="BF46" s="812"/>
      <c r="BG46" s="812"/>
      <c r="BH46" s="812"/>
      <c r="BI46" s="812"/>
      <c r="BJ46" s="812"/>
      <c r="BK46" s="812"/>
      <c r="BL46" s="812"/>
      <c r="BM46" s="812"/>
      <c r="BN46" s="812"/>
      <c r="BO46" s="812"/>
      <c r="BP46" s="812"/>
      <c r="BQ46" s="812"/>
      <c r="BR46" s="812"/>
      <c r="BS46" s="812"/>
      <c r="BT46" s="812"/>
      <c r="BU46" s="812"/>
      <c r="BV46" s="812"/>
      <c r="BW46" s="812"/>
      <c r="BX46" s="812"/>
      <c r="BY46" s="812"/>
      <c r="BZ46" s="812"/>
      <c r="CA46" s="812"/>
      <c r="CB46" s="812"/>
      <c r="CC46" s="812"/>
      <c r="CD46" s="812"/>
      <c r="CE46" s="812"/>
      <c r="CF46" s="812"/>
      <c r="CG46" s="812"/>
      <c r="CH46" s="812"/>
      <c r="CI46" s="812"/>
      <c r="CJ46" s="812"/>
      <c r="CK46" s="812"/>
      <c r="CL46" s="812"/>
      <c r="CM46" s="812"/>
      <c r="CN46" s="812"/>
      <c r="CO46" s="812"/>
      <c r="CP46" s="812"/>
      <c r="CQ46" s="812"/>
      <c r="CR46" s="812"/>
      <c r="CS46" s="812"/>
      <c r="CT46" s="812"/>
      <c r="CU46" s="812"/>
      <c r="CV46" s="812"/>
      <c r="CW46" s="812"/>
      <c r="CX46" s="812"/>
      <c r="CY46" s="812"/>
      <c r="CZ46" s="812"/>
      <c r="DA46" s="812"/>
      <c r="DB46" s="812"/>
      <c r="DC46" s="812"/>
      <c r="DD46" s="812"/>
      <c r="DE46" s="812"/>
      <c r="DF46" s="812"/>
      <c r="DG46" s="812"/>
      <c r="DH46" s="812"/>
      <c r="DI46" s="812"/>
      <c r="DJ46" s="812"/>
      <c r="DK46" s="812"/>
      <c r="DL46" s="812"/>
      <c r="DM46" s="812"/>
      <c r="DN46" s="812"/>
      <c r="DO46" s="812"/>
      <c r="DP46" s="812"/>
      <c r="DQ46" s="812"/>
      <c r="DR46" s="812"/>
      <c r="DS46" s="812"/>
      <c r="DT46" s="812"/>
      <c r="DU46" s="812"/>
      <c r="DV46" s="812"/>
      <c r="DW46" s="812"/>
      <c r="DX46" s="812"/>
      <c r="DY46" s="812"/>
      <c r="DZ46" s="812"/>
      <c r="EA46" s="812"/>
      <c r="EB46" s="812"/>
      <c r="EC46" s="812"/>
      <c r="ED46" s="812"/>
      <c r="EE46" s="812"/>
      <c r="EF46" s="812"/>
      <c r="EG46" s="812"/>
      <c r="EH46" s="812"/>
      <c r="EI46" s="812"/>
      <c r="EJ46" s="812"/>
      <c r="EK46" s="812"/>
      <c r="EL46" s="812"/>
      <c r="EM46" s="812"/>
      <c r="EN46" s="812"/>
      <c r="EO46" s="812"/>
      <c r="EP46" s="812"/>
      <c r="EQ46" s="812"/>
      <c r="ER46" s="812"/>
      <c r="ES46" s="812"/>
      <c r="ET46" s="812"/>
      <c r="EU46" s="812"/>
      <c r="EV46" s="812"/>
      <c r="EW46" s="812"/>
      <c r="EX46" s="812"/>
      <c r="EY46" s="812"/>
      <c r="EZ46" s="812"/>
      <c r="FA46" s="812"/>
      <c r="FB46" s="812"/>
      <c r="FC46" s="812"/>
      <c r="FD46" s="812"/>
      <c r="FE46" s="812"/>
      <c r="FF46" s="812"/>
      <c r="FG46" s="812"/>
      <c r="FH46" s="812"/>
      <c r="FI46" s="812"/>
      <c r="FJ46" s="812"/>
      <c r="FK46" s="812"/>
      <c r="FL46" s="812"/>
      <c r="FM46" s="812"/>
      <c r="FN46" s="812"/>
      <c r="FO46" s="812"/>
      <c r="FP46" s="812"/>
      <c r="FQ46" s="812"/>
      <c r="FR46" s="812"/>
      <c r="FS46" s="812"/>
      <c r="FT46" s="812"/>
      <c r="FU46" s="812"/>
      <c r="FV46" s="812"/>
      <c r="FW46" s="812"/>
      <c r="FX46" s="812"/>
      <c r="FY46" s="812"/>
      <c r="FZ46" s="812"/>
      <c r="GA46" s="812"/>
    </row>
    <row r="47" spans="1:183" s="824" customFormat="1" ht="25.5" x14ac:dyDescent="0.2">
      <c r="A47" s="823"/>
      <c r="B47" s="178">
        <v>1</v>
      </c>
      <c r="C47" s="903" t="s">
        <v>1801</v>
      </c>
      <c r="D47" s="840" t="s">
        <v>1534</v>
      </c>
      <c r="E47" s="840"/>
      <c r="F47" s="220">
        <v>1</v>
      </c>
      <c r="G47" s="844">
        <v>6</v>
      </c>
      <c r="H47" s="841">
        <f>IF(B47="","",ROUND(B47*E47*F47*G47,0))</f>
        <v>0</v>
      </c>
      <c r="I47" s="816"/>
      <c r="J47" s="812"/>
      <c r="K47" s="812"/>
      <c r="L47" s="812"/>
      <c r="M47" s="812"/>
      <c r="N47" s="812"/>
      <c r="O47" s="812"/>
      <c r="P47" s="812"/>
      <c r="Q47" s="812"/>
      <c r="R47" s="812"/>
      <c r="S47" s="812"/>
      <c r="T47" s="812"/>
      <c r="U47" s="812"/>
      <c r="V47" s="812"/>
      <c r="W47" s="812"/>
      <c r="X47" s="812"/>
      <c r="Y47" s="812"/>
      <c r="Z47" s="812"/>
      <c r="AA47" s="812"/>
      <c r="AB47" s="812"/>
      <c r="AC47" s="812"/>
      <c r="AD47" s="812"/>
      <c r="AE47" s="812"/>
      <c r="AF47" s="812"/>
      <c r="AG47" s="812"/>
      <c r="AH47" s="812"/>
      <c r="AI47" s="812"/>
      <c r="AJ47" s="812"/>
      <c r="AK47" s="812"/>
      <c r="AL47" s="812"/>
      <c r="AM47" s="812"/>
      <c r="AN47" s="812"/>
      <c r="AO47" s="812"/>
      <c r="AP47" s="812"/>
      <c r="AQ47" s="812"/>
      <c r="AR47" s="812"/>
      <c r="AS47" s="812"/>
      <c r="AT47" s="812"/>
      <c r="AU47" s="812"/>
      <c r="AV47" s="812"/>
      <c r="AW47" s="812"/>
      <c r="AX47" s="812"/>
      <c r="AY47" s="812"/>
      <c r="AZ47" s="812"/>
      <c r="BA47" s="812"/>
      <c r="BB47" s="812"/>
      <c r="BC47" s="812"/>
      <c r="BD47" s="812"/>
      <c r="BE47" s="812"/>
      <c r="BF47" s="812"/>
      <c r="BG47" s="812"/>
      <c r="BH47" s="812"/>
      <c r="BI47" s="812"/>
      <c r="BJ47" s="812"/>
      <c r="BK47" s="812"/>
      <c r="BL47" s="812"/>
      <c r="BM47" s="812"/>
      <c r="BN47" s="812"/>
      <c r="BO47" s="812"/>
      <c r="BP47" s="812"/>
      <c r="BQ47" s="812"/>
      <c r="BR47" s="812"/>
      <c r="BS47" s="812"/>
      <c r="BT47" s="812"/>
      <c r="BU47" s="812"/>
      <c r="BV47" s="812"/>
      <c r="BW47" s="812"/>
      <c r="BX47" s="812"/>
      <c r="BY47" s="812"/>
      <c r="BZ47" s="812"/>
      <c r="CA47" s="812"/>
      <c r="CB47" s="812"/>
      <c r="CC47" s="812"/>
      <c r="CD47" s="812"/>
      <c r="CE47" s="812"/>
      <c r="CF47" s="812"/>
      <c r="CG47" s="812"/>
      <c r="CH47" s="812"/>
      <c r="CI47" s="812"/>
      <c r="CJ47" s="812"/>
      <c r="CK47" s="812"/>
      <c r="CL47" s="812"/>
      <c r="CM47" s="812"/>
      <c r="CN47" s="812"/>
      <c r="CO47" s="812"/>
      <c r="CP47" s="812"/>
      <c r="CQ47" s="812"/>
      <c r="CR47" s="812"/>
      <c r="CS47" s="812"/>
      <c r="CT47" s="812"/>
      <c r="CU47" s="812"/>
      <c r="CV47" s="812"/>
      <c r="CW47" s="812"/>
      <c r="CX47" s="812"/>
      <c r="CY47" s="812"/>
      <c r="CZ47" s="812"/>
      <c r="DA47" s="812"/>
      <c r="DB47" s="812"/>
      <c r="DC47" s="812"/>
      <c r="DD47" s="812"/>
      <c r="DE47" s="812"/>
      <c r="DF47" s="812"/>
      <c r="DG47" s="812"/>
      <c r="DH47" s="812"/>
      <c r="DI47" s="812"/>
      <c r="DJ47" s="812"/>
      <c r="DK47" s="812"/>
      <c r="DL47" s="812"/>
      <c r="DM47" s="812"/>
      <c r="DN47" s="812"/>
      <c r="DO47" s="812"/>
      <c r="DP47" s="812"/>
      <c r="DQ47" s="812"/>
      <c r="DR47" s="812"/>
      <c r="DS47" s="812"/>
      <c r="DT47" s="812"/>
      <c r="DU47" s="812"/>
      <c r="DV47" s="812"/>
      <c r="DW47" s="812"/>
      <c r="DX47" s="812"/>
      <c r="DY47" s="812"/>
      <c r="DZ47" s="812"/>
      <c r="EA47" s="812"/>
      <c r="EB47" s="812"/>
      <c r="EC47" s="812"/>
      <c r="ED47" s="812"/>
      <c r="EE47" s="812"/>
      <c r="EF47" s="812"/>
      <c r="EG47" s="812"/>
      <c r="EH47" s="812"/>
      <c r="EI47" s="812"/>
      <c r="EJ47" s="812"/>
      <c r="EK47" s="812"/>
      <c r="EL47" s="812"/>
      <c r="EM47" s="812"/>
      <c r="EN47" s="812"/>
      <c r="EO47" s="812"/>
      <c r="EP47" s="812"/>
      <c r="EQ47" s="812"/>
      <c r="ER47" s="812"/>
      <c r="ES47" s="812"/>
      <c r="ET47" s="812"/>
      <c r="EU47" s="812"/>
      <c r="EV47" s="812"/>
      <c r="EW47" s="812"/>
      <c r="EX47" s="812"/>
      <c r="EY47" s="812"/>
      <c r="EZ47" s="812"/>
      <c r="FA47" s="812"/>
      <c r="FB47" s="812"/>
      <c r="FC47" s="812"/>
      <c r="FD47" s="812"/>
      <c r="FE47" s="812"/>
      <c r="FF47" s="812"/>
      <c r="FG47" s="812"/>
      <c r="FH47" s="812"/>
      <c r="FI47" s="812"/>
      <c r="FJ47" s="812"/>
      <c r="FK47" s="812"/>
      <c r="FL47" s="812"/>
      <c r="FM47" s="812"/>
      <c r="FN47" s="812"/>
      <c r="FO47" s="812"/>
      <c r="FP47" s="812"/>
      <c r="FQ47" s="812"/>
      <c r="FR47" s="812"/>
      <c r="FS47" s="812"/>
      <c r="FT47" s="812"/>
      <c r="FU47" s="812"/>
      <c r="FV47" s="812"/>
      <c r="FW47" s="812"/>
      <c r="FX47" s="812"/>
      <c r="FY47" s="812"/>
      <c r="FZ47" s="812"/>
      <c r="GA47" s="812"/>
    </row>
    <row r="48" spans="1:183" s="824" customFormat="1" ht="63.75" x14ac:dyDescent="0.2">
      <c r="A48" s="823"/>
      <c r="B48" s="178">
        <v>7</v>
      </c>
      <c r="C48" s="870" t="s">
        <v>1485</v>
      </c>
      <c r="D48" s="840" t="s">
        <v>1535</v>
      </c>
      <c r="E48" s="840"/>
      <c r="F48" s="220">
        <v>1</v>
      </c>
      <c r="G48" s="844">
        <v>6</v>
      </c>
      <c r="H48" s="841">
        <f>IF(B48="","",ROUND(B48*E48*F48*G48,0))</f>
        <v>0</v>
      </c>
      <c r="I48" s="816"/>
      <c r="J48" s="812"/>
      <c r="K48" s="812"/>
      <c r="L48" s="812"/>
      <c r="M48" s="812"/>
      <c r="N48" s="812"/>
      <c r="O48" s="812"/>
      <c r="P48" s="812"/>
      <c r="Q48" s="812"/>
      <c r="R48" s="812"/>
      <c r="S48" s="812"/>
      <c r="T48" s="812"/>
      <c r="U48" s="812"/>
      <c r="V48" s="812"/>
      <c r="W48" s="812"/>
      <c r="X48" s="812"/>
      <c r="Y48" s="812"/>
      <c r="Z48" s="812"/>
      <c r="AA48" s="812"/>
      <c r="AB48" s="812"/>
      <c r="AC48" s="812"/>
      <c r="AD48" s="812"/>
      <c r="AE48" s="812"/>
      <c r="AF48" s="812"/>
      <c r="AG48" s="812"/>
      <c r="AH48" s="812"/>
      <c r="AI48" s="812"/>
      <c r="AJ48" s="812"/>
      <c r="AK48" s="812"/>
      <c r="AL48" s="812"/>
      <c r="AM48" s="812"/>
      <c r="AN48" s="812"/>
      <c r="AO48" s="812"/>
      <c r="AP48" s="812"/>
      <c r="AQ48" s="812"/>
      <c r="AR48" s="812"/>
      <c r="AS48" s="812"/>
      <c r="AT48" s="812"/>
      <c r="AU48" s="812"/>
      <c r="AV48" s="812"/>
      <c r="AW48" s="812"/>
      <c r="AX48" s="812"/>
      <c r="AY48" s="812"/>
      <c r="AZ48" s="812"/>
      <c r="BA48" s="812"/>
      <c r="BB48" s="812"/>
      <c r="BC48" s="812"/>
      <c r="BD48" s="812"/>
      <c r="BE48" s="812"/>
      <c r="BF48" s="812"/>
      <c r="BG48" s="812"/>
      <c r="BH48" s="812"/>
      <c r="BI48" s="812"/>
      <c r="BJ48" s="812"/>
      <c r="BK48" s="812"/>
      <c r="BL48" s="812"/>
      <c r="BM48" s="812"/>
      <c r="BN48" s="812"/>
      <c r="BO48" s="812"/>
      <c r="BP48" s="812"/>
      <c r="BQ48" s="812"/>
      <c r="BR48" s="812"/>
      <c r="BS48" s="812"/>
      <c r="BT48" s="812"/>
      <c r="BU48" s="812"/>
      <c r="BV48" s="812"/>
      <c r="BW48" s="812"/>
      <c r="BX48" s="812"/>
      <c r="BY48" s="812"/>
      <c r="BZ48" s="812"/>
      <c r="CA48" s="812"/>
      <c r="CB48" s="812"/>
      <c r="CC48" s="812"/>
      <c r="CD48" s="812"/>
      <c r="CE48" s="812"/>
      <c r="CF48" s="812"/>
      <c r="CG48" s="812"/>
      <c r="CH48" s="812"/>
      <c r="CI48" s="812"/>
      <c r="CJ48" s="812"/>
      <c r="CK48" s="812"/>
      <c r="CL48" s="812"/>
      <c r="CM48" s="812"/>
      <c r="CN48" s="812"/>
      <c r="CO48" s="812"/>
      <c r="CP48" s="812"/>
      <c r="CQ48" s="812"/>
      <c r="CR48" s="812"/>
      <c r="CS48" s="812"/>
      <c r="CT48" s="812"/>
      <c r="CU48" s="812"/>
      <c r="CV48" s="812"/>
      <c r="CW48" s="812"/>
      <c r="CX48" s="812"/>
      <c r="CY48" s="812"/>
      <c r="CZ48" s="812"/>
      <c r="DA48" s="812"/>
      <c r="DB48" s="812"/>
      <c r="DC48" s="812"/>
      <c r="DD48" s="812"/>
      <c r="DE48" s="812"/>
      <c r="DF48" s="812"/>
      <c r="DG48" s="812"/>
      <c r="DH48" s="812"/>
      <c r="DI48" s="812"/>
      <c r="DJ48" s="812"/>
      <c r="DK48" s="812"/>
      <c r="DL48" s="812"/>
      <c r="DM48" s="812"/>
      <c r="DN48" s="812"/>
      <c r="DO48" s="812"/>
      <c r="DP48" s="812"/>
      <c r="DQ48" s="812"/>
      <c r="DR48" s="812"/>
      <c r="DS48" s="812"/>
      <c r="DT48" s="812"/>
      <c r="DU48" s="812"/>
      <c r="DV48" s="812"/>
      <c r="DW48" s="812"/>
      <c r="DX48" s="812"/>
      <c r="DY48" s="812"/>
      <c r="DZ48" s="812"/>
      <c r="EA48" s="812"/>
      <c r="EB48" s="812"/>
      <c r="EC48" s="812"/>
      <c r="ED48" s="812"/>
      <c r="EE48" s="812"/>
      <c r="EF48" s="812"/>
      <c r="EG48" s="812"/>
      <c r="EH48" s="812"/>
      <c r="EI48" s="812"/>
      <c r="EJ48" s="812"/>
      <c r="EK48" s="812"/>
      <c r="EL48" s="812"/>
      <c r="EM48" s="812"/>
      <c r="EN48" s="812"/>
      <c r="EO48" s="812"/>
      <c r="EP48" s="812"/>
      <c r="EQ48" s="812"/>
      <c r="ER48" s="812"/>
      <c r="ES48" s="812"/>
      <c r="ET48" s="812"/>
      <c r="EU48" s="812"/>
      <c r="EV48" s="812"/>
      <c r="EW48" s="812"/>
      <c r="EX48" s="812"/>
      <c r="EY48" s="812"/>
      <c r="EZ48" s="812"/>
      <c r="FA48" s="812"/>
      <c r="FB48" s="812"/>
      <c r="FC48" s="812"/>
      <c r="FD48" s="812"/>
      <c r="FE48" s="812"/>
      <c r="FF48" s="812"/>
      <c r="FG48" s="812"/>
      <c r="FH48" s="812"/>
      <c r="FI48" s="812"/>
      <c r="FJ48" s="812"/>
      <c r="FK48" s="812"/>
      <c r="FL48" s="812"/>
      <c r="FM48" s="812"/>
      <c r="FN48" s="812"/>
      <c r="FO48" s="812"/>
      <c r="FP48" s="812"/>
      <c r="FQ48" s="812"/>
      <c r="FR48" s="812"/>
      <c r="FS48" s="812"/>
      <c r="FT48" s="812"/>
      <c r="FU48" s="812"/>
      <c r="FV48" s="812"/>
      <c r="FW48" s="812"/>
      <c r="FX48" s="812"/>
      <c r="FY48" s="812"/>
      <c r="FZ48" s="812"/>
      <c r="GA48" s="812"/>
    </row>
    <row r="49" spans="1:183" s="824" customFormat="1" x14ac:dyDescent="0.2">
      <c r="A49" s="823"/>
      <c r="B49" s="178"/>
      <c r="C49" s="870"/>
      <c r="D49" s="840"/>
      <c r="E49" s="840"/>
      <c r="F49" s="220"/>
      <c r="G49" s="844"/>
      <c r="H49" s="841" t="str">
        <f>IF(B49="","",ROUND(B49*E49*F49*G49,0))</f>
        <v/>
      </c>
      <c r="I49" s="816"/>
      <c r="J49" s="812"/>
      <c r="K49" s="812"/>
      <c r="L49" s="812"/>
      <c r="M49" s="812"/>
      <c r="N49" s="812"/>
      <c r="O49" s="812"/>
      <c r="P49" s="812"/>
      <c r="Q49" s="812"/>
      <c r="R49" s="812"/>
      <c r="S49" s="812"/>
      <c r="T49" s="812"/>
      <c r="U49" s="812"/>
      <c r="V49" s="812"/>
      <c r="W49" s="812"/>
      <c r="X49" s="812"/>
      <c r="Y49" s="812"/>
      <c r="Z49" s="812"/>
      <c r="AA49" s="812"/>
      <c r="AB49" s="812"/>
      <c r="AC49" s="812"/>
      <c r="AD49" s="812"/>
      <c r="AE49" s="812"/>
      <c r="AF49" s="812"/>
      <c r="AG49" s="812"/>
      <c r="AH49" s="812"/>
      <c r="AI49" s="812"/>
      <c r="AJ49" s="812"/>
      <c r="AK49" s="812"/>
      <c r="AL49" s="812"/>
      <c r="AM49" s="812"/>
      <c r="AN49" s="812"/>
      <c r="AO49" s="812"/>
      <c r="AP49" s="812"/>
      <c r="AQ49" s="812"/>
      <c r="AR49" s="812"/>
      <c r="AS49" s="812"/>
      <c r="AT49" s="812"/>
      <c r="AU49" s="812"/>
      <c r="AV49" s="812"/>
      <c r="AW49" s="812"/>
      <c r="AX49" s="812"/>
      <c r="AY49" s="812"/>
      <c r="AZ49" s="812"/>
      <c r="BA49" s="812"/>
      <c r="BB49" s="812"/>
      <c r="BC49" s="812"/>
      <c r="BD49" s="812"/>
      <c r="BE49" s="812"/>
      <c r="BF49" s="812"/>
      <c r="BG49" s="812"/>
      <c r="BH49" s="812"/>
      <c r="BI49" s="812"/>
      <c r="BJ49" s="812"/>
      <c r="BK49" s="812"/>
      <c r="BL49" s="812"/>
      <c r="BM49" s="812"/>
      <c r="BN49" s="812"/>
      <c r="BO49" s="812"/>
      <c r="BP49" s="812"/>
      <c r="BQ49" s="812"/>
      <c r="BR49" s="812"/>
      <c r="BS49" s="812"/>
      <c r="BT49" s="812"/>
      <c r="BU49" s="812"/>
      <c r="BV49" s="812"/>
      <c r="BW49" s="812"/>
      <c r="BX49" s="812"/>
      <c r="BY49" s="812"/>
      <c r="BZ49" s="812"/>
      <c r="CA49" s="812"/>
      <c r="CB49" s="812"/>
      <c r="CC49" s="812"/>
      <c r="CD49" s="812"/>
      <c r="CE49" s="812"/>
      <c r="CF49" s="812"/>
      <c r="CG49" s="812"/>
      <c r="CH49" s="812"/>
      <c r="CI49" s="812"/>
      <c r="CJ49" s="812"/>
      <c r="CK49" s="812"/>
      <c r="CL49" s="812"/>
      <c r="CM49" s="812"/>
      <c r="CN49" s="812"/>
      <c r="CO49" s="812"/>
      <c r="CP49" s="812"/>
      <c r="CQ49" s="812"/>
      <c r="CR49" s="812"/>
      <c r="CS49" s="812"/>
      <c r="CT49" s="812"/>
      <c r="CU49" s="812"/>
      <c r="CV49" s="812"/>
      <c r="CW49" s="812"/>
      <c r="CX49" s="812"/>
      <c r="CY49" s="812"/>
      <c r="CZ49" s="812"/>
      <c r="DA49" s="812"/>
      <c r="DB49" s="812"/>
      <c r="DC49" s="812"/>
      <c r="DD49" s="812"/>
      <c r="DE49" s="812"/>
      <c r="DF49" s="812"/>
      <c r="DG49" s="812"/>
      <c r="DH49" s="812"/>
      <c r="DI49" s="812"/>
      <c r="DJ49" s="812"/>
      <c r="DK49" s="812"/>
      <c r="DL49" s="812"/>
      <c r="DM49" s="812"/>
      <c r="DN49" s="812"/>
      <c r="DO49" s="812"/>
      <c r="DP49" s="812"/>
      <c r="DQ49" s="812"/>
      <c r="DR49" s="812"/>
      <c r="DS49" s="812"/>
      <c r="DT49" s="812"/>
      <c r="DU49" s="812"/>
      <c r="DV49" s="812"/>
      <c r="DW49" s="812"/>
      <c r="DX49" s="812"/>
      <c r="DY49" s="812"/>
      <c r="DZ49" s="812"/>
      <c r="EA49" s="812"/>
      <c r="EB49" s="812"/>
      <c r="EC49" s="812"/>
      <c r="ED49" s="812"/>
      <c r="EE49" s="812"/>
      <c r="EF49" s="812"/>
      <c r="EG49" s="812"/>
      <c r="EH49" s="812"/>
      <c r="EI49" s="812"/>
      <c r="EJ49" s="812"/>
      <c r="EK49" s="812"/>
      <c r="EL49" s="812"/>
      <c r="EM49" s="812"/>
      <c r="EN49" s="812"/>
      <c r="EO49" s="812"/>
      <c r="EP49" s="812"/>
      <c r="EQ49" s="812"/>
      <c r="ER49" s="812"/>
      <c r="ES49" s="812"/>
      <c r="ET49" s="812"/>
      <c r="EU49" s="812"/>
      <c r="EV49" s="812"/>
      <c r="EW49" s="812"/>
      <c r="EX49" s="812"/>
      <c r="EY49" s="812"/>
      <c r="EZ49" s="812"/>
      <c r="FA49" s="812"/>
      <c r="FB49" s="812"/>
      <c r="FC49" s="812"/>
      <c r="FD49" s="812"/>
      <c r="FE49" s="812"/>
      <c r="FF49" s="812"/>
      <c r="FG49" s="812"/>
      <c r="FH49" s="812"/>
      <c r="FI49" s="812"/>
      <c r="FJ49" s="812"/>
      <c r="FK49" s="812"/>
      <c r="FL49" s="812"/>
      <c r="FM49" s="812"/>
      <c r="FN49" s="812"/>
      <c r="FO49" s="812"/>
      <c r="FP49" s="812"/>
      <c r="FQ49" s="812"/>
      <c r="FR49" s="812"/>
      <c r="FS49" s="812"/>
      <c r="FT49" s="812"/>
      <c r="FU49" s="812"/>
      <c r="FV49" s="812"/>
      <c r="FW49" s="812"/>
      <c r="FX49" s="812"/>
      <c r="FY49" s="812"/>
      <c r="FZ49" s="812"/>
      <c r="GA49" s="812"/>
    </row>
    <row r="50" spans="1:183" s="824" customFormat="1" x14ac:dyDescent="0.2">
      <c r="A50" s="823"/>
      <c r="B50" s="1083" t="s">
        <v>1536</v>
      </c>
      <c r="C50" s="1084"/>
      <c r="D50" s="1084"/>
      <c r="E50" s="1084"/>
      <c r="F50" s="1084"/>
      <c r="G50" s="1084"/>
      <c r="H50" s="1085"/>
      <c r="I50" s="816"/>
      <c r="J50" s="812"/>
      <c r="K50" s="812"/>
      <c r="L50" s="812"/>
      <c r="M50" s="812"/>
      <c r="N50" s="812"/>
      <c r="O50" s="812"/>
      <c r="P50" s="812"/>
      <c r="Q50" s="812"/>
      <c r="R50" s="812"/>
      <c r="S50" s="812"/>
      <c r="T50" s="812"/>
      <c r="U50" s="812"/>
      <c r="V50" s="812"/>
      <c r="W50" s="812"/>
      <c r="X50" s="812"/>
      <c r="Y50" s="812"/>
      <c r="Z50" s="812"/>
      <c r="AA50" s="812"/>
      <c r="AB50" s="812"/>
      <c r="AC50" s="812"/>
      <c r="AD50" s="812"/>
      <c r="AE50" s="812"/>
      <c r="AF50" s="812"/>
      <c r="AG50" s="812"/>
      <c r="AH50" s="812"/>
      <c r="AI50" s="812"/>
      <c r="AJ50" s="812"/>
      <c r="AK50" s="812"/>
      <c r="AL50" s="812"/>
      <c r="AM50" s="812"/>
      <c r="AN50" s="812"/>
      <c r="AO50" s="812"/>
      <c r="AP50" s="812"/>
      <c r="AQ50" s="812"/>
      <c r="AR50" s="812"/>
      <c r="AS50" s="812"/>
      <c r="AT50" s="812"/>
      <c r="AU50" s="812"/>
      <c r="AV50" s="812"/>
      <c r="AW50" s="812"/>
      <c r="AX50" s="812"/>
      <c r="AY50" s="812"/>
      <c r="AZ50" s="812"/>
      <c r="BA50" s="812"/>
      <c r="BB50" s="812"/>
      <c r="BC50" s="812"/>
      <c r="BD50" s="812"/>
      <c r="BE50" s="812"/>
      <c r="BF50" s="812"/>
      <c r="BG50" s="812"/>
      <c r="BH50" s="812"/>
      <c r="BI50" s="812"/>
      <c r="BJ50" s="812"/>
      <c r="BK50" s="812"/>
      <c r="BL50" s="812"/>
      <c r="BM50" s="812"/>
      <c r="BN50" s="812"/>
      <c r="BO50" s="812"/>
      <c r="BP50" s="812"/>
      <c r="BQ50" s="812"/>
      <c r="BR50" s="812"/>
      <c r="BS50" s="812"/>
      <c r="BT50" s="812"/>
      <c r="BU50" s="812"/>
      <c r="BV50" s="812"/>
      <c r="BW50" s="812"/>
      <c r="BX50" s="812"/>
      <c r="BY50" s="812"/>
      <c r="BZ50" s="812"/>
      <c r="CA50" s="812"/>
      <c r="CB50" s="812"/>
      <c r="CC50" s="812"/>
      <c r="CD50" s="812"/>
      <c r="CE50" s="812"/>
      <c r="CF50" s="812"/>
      <c r="CG50" s="812"/>
      <c r="CH50" s="812"/>
      <c r="CI50" s="812"/>
      <c r="CJ50" s="812"/>
      <c r="CK50" s="812"/>
      <c r="CL50" s="812"/>
      <c r="CM50" s="812"/>
      <c r="CN50" s="812"/>
      <c r="CO50" s="812"/>
      <c r="CP50" s="812"/>
      <c r="CQ50" s="812"/>
      <c r="CR50" s="812"/>
      <c r="CS50" s="812"/>
      <c r="CT50" s="812"/>
      <c r="CU50" s="812"/>
      <c r="CV50" s="812"/>
      <c r="CW50" s="812"/>
      <c r="CX50" s="812"/>
      <c r="CY50" s="812"/>
      <c r="CZ50" s="812"/>
      <c r="DA50" s="812"/>
      <c r="DB50" s="812"/>
      <c r="DC50" s="812"/>
      <c r="DD50" s="812"/>
      <c r="DE50" s="812"/>
      <c r="DF50" s="812"/>
      <c r="DG50" s="812"/>
      <c r="DH50" s="812"/>
      <c r="DI50" s="812"/>
      <c r="DJ50" s="812"/>
      <c r="DK50" s="812"/>
      <c r="DL50" s="812"/>
      <c r="DM50" s="812"/>
      <c r="DN50" s="812"/>
      <c r="DO50" s="812"/>
      <c r="DP50" s="812"/>
      <c r="DQ50" s="812"/>
      <c r="DR50" s="812"/>
      <c r="DS50" s="812"/>
      <c r="DT50" s="812"/>
      <c r="DU50" s="812"/>
      <c r="DV50" s="812"/>
      <c r="DW50" s="812"/>
      <c r="DX50" s="812"/>
      <c r="DY50" s="812"/>
      <c r="DZ50" s="812"/>
      <c r="EA50" s="812"/>
      <c r="EB50" s="812"/>
      <c r="EC50" s="812"/>
      <c r="ED50" s="812"/>
      <c r="EE50" s="812"/>
      <c r="EF50" s="812"/>
      <c r="EG50" s="812"/>
      <c r="EH50" s="812"/>
      <c r="EI50" s="812"/>
      <c r="EJ50" s="812"/>
      <c r="EK50" s="812"/>
      <c r="EL50" s="812"/>
      <c r="EM50" s="812"/>
      <c r="EN50" s="812"/>
      <c r="EO50" s="812"/>
      <c r="EP50" s="812"/>
      <c r="EQ50" s="812"/>
      <c r="ER50" s="812"/>
      <c r="ES50" s="812"/>
      <c r="ET50" s="812"/>
      <c r="EU50" s="812"/>
      <c r="EV50" s="812"/>
      <c r="EW50" s="812"/>
      <c r="EX50" s="812"/>
      <c r="EY50" s="812"/>
      <c r="EZ50" s="812"/>
      <c r="FA50" s="812"/>
      <c r="FB50" s="812"/>
      <c r="FC50" s="812"/>
      <c r="FD50" s="812"/>
      <c r="FE50" s="812"/>
      <c r="FF50" s="812"/>
      <c r="FG50" s="812"/>
      <c r="FH50" s="812"/>
      <c r="FI50" s="812"/>
      <c r="FJ50" s="812"/>
      <c r="FK50" s="812"/>
      <c r="FL50" s="812"/>
      <c r="FM50" s="812"/>
      <c r="FN50" s="812"/>
      <c r="FO50" s="812"/>
      <c r="FP50" s="812"/>
      <c r="FQ50" s="812"/>
      <c r="FR50" s="812"/>
      <c r="FS50" s="812"/>
      <c r="FT50" s="812"/>
      <c r="FU50" s="812"/>
      <c r="FV50" s="812"/>
      <c r="FW50" s="812"/>
      <c r="FX50" s="812"/>
      <c r="FY50" s="812"/>
      <c r="FZ50" s="812"/>
      <c r="GA50" s="812"/>
    </row>
    <row r="51" spans="1:183" s="824" customFormat="1" ht="83.45" customHeight="1" x14ac:dyDescent="0.2">
      <c r="A51" s="823"/>
      <c r="B51" s="178">
        <v>1</v>
      </c>
      <c r="C51" s="870" t="s">
        <v>1488</v>
      </c>
      <c r="D51" s="840" t="s">
        <v>1537</v>
      </c>
      <c r="E51" s="840"/>
      <c r="F51" s="220">
        <v>1</v>
      </c>
      <c r="G51" s="874">
        <v>6</v>
      </c>
      <c r="H51" s="841">
        <f>IF(B51="","",ROUND(B51*E51*F51*G51,0))</f>
        <v>0</v>
      </c>
      <c r="I51" s="816"/>
      <c r="J51" s="812"/>
      <c r="K51" s="812"/>
      <c r="L51" s="812"/>
      <c r="M51" s="812"/>
      <c r="N51" s="812"/>
      <c r="O51" s="812"/>
      <c r="P51" s="812"/>
      <c r="Q51" s="812"/>
      <c r="R51" s="812"/>
      <c r="S51" s="812"/>
      <c r="T51" s="812"/>
      <c r="U51" s="812"/>
      <c r="V51" s="812"/>
      <c r="W51" s="812"/>
      <c r="X51" s="812"/>
      <c r="Y51" s="812"/>
      <c r="Z51" s="812"/>
      <c r="AA51" s="812"/>
      <c r="AB51" s="812"/>
      <c r="AC51" s="812"/>
      <c r="AD51" s="812"/>
      <c r="AE51" s="812"/>
      <c r="AF51" s="812"/>
      <c r="AG51" s="812"/>
      <c r="AH51" s="812"/>
      <c r="AI51" s="812"/>
      <c r="AJ51" s="812"/>
      <c r="AK51" s="812"/>
      <c r="AL51" s="812"/>
      <c r="AM51" s="812"/>
      <c r="AN51" s="812"/>
      <c r="AO51" s="812"/>
      <c r="AP51" s="812"/>
      <c r="AQ51" s="812"/>
      <c r="AR51" s="812"/>
      <c r="AS51" s="812"/>
      <c r="AT51" s="812"/>
      <c r="AU51" s="812"/>
      <c r="AV51" s="812"/>
      <c r="AW51" s="812"/>
      <c r="AX51" s="812"/>
      <c r="AY51" s="812"/>
      <c r="AZ51" s="812"/>
      <c r="BA51" s="812"/>
      <c r="BB51" s="812"/>
      <c r="BC51" s="812"/>
      <c r="BD51" s="812"/>
      <c r="BE51" s="812"/>
      <c r="BF51" s="812"/>
      <c r="BG51" s="812"/>
      <c r="BH51" s="812"/>
      <c r="BI51" s="812"/>
      <c r="BJ51" s="812"/>
      <c r="BK51" s="812"/>
      <c r="BL51" s="812"/>
      <c r="BM51" s="812"/>
      <c r="BN51" s="812"/>
      <c r="BO51" s="812"/>
      <c r="BP51" s="812"/>
      <c r="BQ51" s="812"/>
      <c r="BR51" s="812"/>
      <c r="BS51" s="812"/>
      <c r="BT51" s="812"/>
      <c r="BU51" s="812"/>
      <c r="BV51" s="812"/>
      <c r="BW51" s="812"/>
      <c r="BX51" s="812"/>
      <c r="BY51" s="812"/>
      <c r="BZ51" s="812"/>
      <c r="CA51" s="812"/>
      <c r="CB51" s="812"/>
      <c r="CC51" s="812"/>
      <c r="CD51" s="812"/>
      <c r="CE51" s="812"/>
      <c r="CF51" s="812"/>
      <c r="CG51" s="812"/>
      <c r="CH51" s="812"/>
      <c r="CI51" s="812"/>
      <c r="CJ51" s="812"/>
      <c r="CK51" s="812"/>
      <c r="CL51" s="812"/>
      <c r="CM51" s="812"/>
      <c r="CN51" s="812"/>
      <c r="CO51" s="812"/>
      <c r="CP51" s="812"/>
      <c r="CQ51" s="812"/>
      <c r="CR51" s="812"/>
      <c r="CS51" s="812"/>
      <c r="CT51" s="812"/>
      <c r="CU51" s="812"/>
      <c r="CV51" s="812"/>
      <c r="CW51" s="812"/>
      <c r="CX51" s="812"/>
      <c r="CY51" s="812"/>
      <c r="CZ51" s="812"/>
      <c r="DA51" s="812"/>
      <c r="DB51" s="812"/>
      <c r="DC51" s="812"/>
      <c r="DD51" s="812"/>
      <c r="DE51" s="812"/>
      <c r="DF51" s="812"/>
      <c r="DG51" s="812"/>
      <c r="DH51" s="812"/>
      <c r="DI51" s="812"/>
      <c r="DJ51" s="812"/>
      <c r="DK51" s="812"/>
      <c r="DL51" s="812"/>
      <c r="DM51" s="812"/>
      <c r="DN51" s="812"/>
      <c r="DO51" s="812"/>
      <c r="DP51" s="812"/>
      <c r="DQ51" s="812"/>
      <c r="DR51" s="812"/>
      <c r="DS51" s="812"/>
      <c r="DT51" s="812"/>
      <c r="DU51" s="812"/>
      <c r="DV51" s="812"/>
      <c r="DW51" s="812"/>
      <c r="DX51" s="812"/>
      <c r="DY51" s="812"/>
      <c r="DZ51" s="812"/>
      <c r="EA51" s="812"/>
      <c r="EB51" s="812"/>
      <c r="EC51" s="812"/>
      <c r="ED51" s="812"/>
      <c r="EE51" s="812"/>
      <c r="EF51" s="812"/>
      <c r="EG51" s="812"/>
      <c r="EH51" s="812"/>
      <c r="EI51" s="812"/>
      <c r="EJ51" s="812"/>
      <c r="EK51" s="812"/>
      <c r="EL51" s="812"/>
      <c r="EM51" s="812"/>
      <c r="EN51" s="812"/>
      <c r="EO51" s="812"/>
      <c r="EP51" s="812"/>
      <c r="EQ51" s="812"/>
      <c r="ER51" s="812"/>
      <c r="ES51" s="812"/>
      <c r="ET51" s="812"/>
      <c r="EU51" s="812"/>
      <c r="EV51" s="812"/>
      <c r="EW51" s="812"/>
      <c r="EX51" s="812"/>
      <c r="EY51" s="812"/>
      <c r="EZ51" s="812"/>
      <c r="FA51" s="812"/>
      <c r="FB51" s="812"/>
      <c r="FC51" s="812"/>
      <c r="FD51" s="812"/>
      <c r="FE51" s="812"/>
      <c r="FF51" s="812"/>
      <c r="FG51" s="812"/>
      <c r="FH51" s="812"/>
      <c r="FI51" s="812"/>
      <c r="FJ51" s="812"/>
      <c r="FK51" s="812"/>
      <c r="FL51" s="812"/>
      <c r="FM51" s="812"/>
      <c r="FN51" s="812"/>
      <c r="FO51" s="812"/>
      <c r="FP51" s="812"/>
      <c r="FQ51" s="812"/>
      <c r="FR51" s="812"/>
      <c r="FS51" s="812"/>
      <c r="FT51" s="812"/>
      <c r="FU51" s="812"/>
      <c r="FV51" s="812"/>
      <c r="FW51" s="812"/>
      <c r="FX51" s="812"/>
      <c r="FY51" s="812"/>
      <c r="FZ51" s="812"/>
      <c r="GA51" s="812"/>
    </row>
    <row r="52" spans="1:183" s="824" customFormat="1" ht="83.45" customHeight="1" x14ac:dyDescent="0.2">
      <c r="A52" s="823"/>
      <c r="B52" s="178">
        <v>1</v>
      </c>
      <c r="C52" s="870" t="s">
        <v>1488</v>
      </c>
      <c r="D52" s="840" t="s">
        <v>1537</v>
      </c>
      <c r="E52" s="840"/>
      <c r="F52" s="220">
        <v>1</v>
      </c>
      <c r="G52" s="874">
        <v>5</v>
      </c>
      <c r="H52" s="841">
        <f>IF(B52="","",ROUND(B52*E52*F52*G52,0))</f>
        <v>0</v>
      </c>
      <c r="I52" s="816"/>
      <c r="J52" s="812"/>
      <c r="K52" s="812"/>
      <c r="L52" s="812"/>
      <c r="M52" s="812"/>
      <c r="N52" s="812"/>
      <c r="O52" s="812"/>
      <c r="P52" s="812"/>
      <c r="Q52" s="812"/>
      <c r="R52" s="812"/>
      <c r="S52" s="812"/>
      <c r="T52" s="812"/>
      <c r="U52" s="812"/>
      <c r="V52" s="812"/>
      <c r="W52" s="812"/>
      <c r="X52" s="812"/>
      <c r="Y52" s="812"/>
      <c r="Z52" s="812"/>
      <c r="AA52" s="812"/>
      <c r="AB52" s="812"/>
      <c r="AC52" s="812"/>
      <c r="AD52" s="812"/>
      <c r="AE52" s="812"/>
      <c r="AF52" s="812"/>
      <c r="AG52" s="812"/>
      <c r="AH52" s="812"/>
      <c r="AI52" s="812"/>
      <c r="AJ52" s="812"/>
      <c r="AK52" s="812"/>
      <c r="AL52" s="812"/>
      <c r="AM52" s="812"/>
      <c r="AN52" s="812"/>
      <c r="AO52" s="812"/>
      <c r="AP52" s="812"/>
      <c r="AQ52" s="812"/>
      <c r="AR52" s="812"/>
      <c r="AS52" s="812"/>
      <c r="AT52" s="812"/>
      <c r="AU52" s="812"/>
      <c r="AV52" s="812"/>
      <c r="AW52" s="812"/>
      <c r="AX52" s="812"/>
      <c r="AY52" s="812"/>
      <c r="AZ52" s="812"/>
      <c r="BA52" s="812"/>
      <c r="BB52" s="812"/>
      <c r="BC52" s="812"/>
      <c r="BD52" s="812"/>
      <c r="BE52" s="812"/>
      <c r="BF52" s="812"/>
      <c r="BG52" s="812"/>
      <c r="BH52" s="812"/>
      <c r="BI52" s="812"/>
      <c r="BJ52" s="812"/>
      <c r="BK52" s="812"/>
      <c r="BL52" s="812"/>
      <c r="BM52" s="812"/>
      <c r="BN52" s="812"/>
      <c r="BO52" s="812"/>
      <c r="BP52" s="812"/>
      <c r="BQ52" s="812"/>
      <c r="BR52" s="812"/>
      <c r="BS52" s="812"/>
      <c r="BT52" s="812"/>
      <c r="BU52" s="812"/>
      <c r="BV52" s="812"/>
      <c r="BW52" s="812"/>
      <c r="BX52" s="812"/>
      <c r="BY52" s="812"/>
      <c r="BZ52" s="812"/>
      <c r="CA52" s="812"/>
      <c r="CB52" s="812"/>
      <c r="CC52" s="812"/>
      <c r="CD52" s="812"/>
      <c r="CE52" s="812"/>
      <c r="CF52" s="812"/>
      <c r="CG52" s="812"/>
      <c r="CH52" s="812"/>
      <c r="CI52" s="812"/>
      <c r="CJ52" s="812"/>
      <c r="CK52" s="812"/>
      <c r="CL52" s="812"/>
      <c r="CM52" s="812"/>
      <c r="CN52" s="812"/>
      <c r="CO52" s="812"/>
      <c r="CP52" s="812"/>
      <c r="CQ52" s="812"/>
      <c r="CR52" s="812"/>
      <c r="CS52" s="812"/>
      <c r="CT52" s="812"/>
      <c r="CU52" s="812"/>
      <c r="CV52" s="812"/>
      <c r="CW52" s="812"/>
      <c r="CX52" s="812"/>
      <c r="CY52" s="812"/>
      <c r="CZ52" s="812"/>
      <c r="DA52" s="812"/>
      <c r="DB52" s="812"/>
      <c r="DC52" s="812"/>
      <c r="DD52" s="812"/>
      <c r="DE52" s="812"/>
      <c r="DF52" s="812"/>
      <c r="DG52" s="812"/>
      <c r="DH52" s="812"/>
      <c r="DI52" s="812"/>
      <c r="DJ52" s="812"/>
      <c r="DK52" s="812"/>
      <c r="DL52" s="812"/>
      <c r="DM52" s="812"/>
      <c r="DN52" s="812"/>
      <c r="DO52" s="812"/>
      <c r="DP52" s="812"/>
      <c r="DQ52" s="812"/>
      <c r="DR52" s="812"/>
      <c r="DS52" s="812"/>
      <c r="DT52" s="812"/>
      <c r="DU52" s="812"/>
      <c r="DV52" s="812"/>
      <c r="DW52" s="812"/>
      <c r="DX52" s="812"/>
      <c r="DY52" s="812"/>
      <c r="DZ52" s="812"/>
      <c r="EA52" s="812"/>
      <c r="EB52" s="812"/>
      <c r="EC52" s="812"/>
      <c r="ED52" s="812"/>
      <c r="EE52" s="812"/>
      <c r="EF52" s="812"/>
      <c r="EG52" s="812"/>
      <c r="EH52" s="812"/>
      <c r="EI52" s="812"/>
      <c r="EJ52" s="812"/>
      <c r="EK52" s="812"/>
      <c r="EL52" s="812"/>
      <c r="EM52" s="812"/>
      <c r="EN52" s="812"/>
      <c r="EO52" s="812"/>
      <c r="EP52" s="812"/>
      <c r="EQ52" s="812"/>
      <c r="ER52" s="812"/>
      <c r="ES52" s="812"/>
      <c r="ET52" s="812"/>
      <c r="EU52" s="812"/>
      <c r="EV52" s="812"/>
      <c r="EW52" s="812"/>
      <c r="EX52" s="812"/>
      <c r="EY52" s="812"/>
      <c r="EZ52" s="812"/>
      <c r="FA52" s="812"/>
      <c r="FB52" s="812"/>
      <c r="FC52" s="812"/>
      <c r="FD52" s="812"/>
      <c r="FE52" s="812"/>
      <c r="FF52" s="812"/>
      <c r="FG52" s="812"/>
      <c r="FH52" s="812"/>
      <c r="FI52" s="812"/>
      <c r="FJ52" s="812"/>
      <c r="FK52" s="812"/>
      <c r="FL52" s="812"/>
      <c r="FM52" s="812"/>
      <c r="FN52" s="812"/>
      <c r="FO52" s="812"/>
      <c r="FP52" s="812"/>
      <c r="FQ52" s="812"/>
      <c r="FR52" s="812"/>
      <c r="FS52" s="812"/>
      <c r="FT52" s="812"/>
      <c r="FU52" s="812"/>
      <c r="FV52" s="812"/>
      <c r="FW52" s="812"/>
      <c r="FX52" s="812"/>
      <c r="FY52" s="812"/>
      <c r="FZ52" s="812"/>
      <c r="GA52" s="812"/>
    </row>
    <row r="53" spans="1:183" s="824" customFormat="1" ht="25.5" x14ac:dyDescent="0.2">
      <c r="A53" s="823"/>
      <c r="B53" s="178">
        <v>4</v>
      </c>
      <c r="C53" s="870" t="s">
        <v>1792</v>
      </c>
      <c r="D53" s="840" t="s">
        <v>1534</v>
      </c>
      <c r="E53" s="840"/>
      <c r="F53" s="220">
        <v>1</v>
      </c>
      <c r="G53" s="875">
        <v>6</v>
      </c>
      <c r="H53" s="841">
        <f>IF(B53="","",ROUND(B53*E53*F53*G53,0))</f>
        <v>0</v>
      </c>
      <c r="I53" s="816"/>
      <c r="J53" s="812"/>
      <c r="K53" s="812"/>
      <c r="L53" s="812"/>
      <c r="M53" s="812"/>
      <c r="N53" s="812"/>
      <c r="O53" s="812"/>
      <c r="P53" s="812"/>
      <c r="Q53" s="812"/>
      <c r="R53" s="812"/>
      <c r="S53" s="812"/>
      <c r="T53" s="812"/>
      <c r="U53" s="812"/>
      <c r="V53" s="812"/>
      <c r="W53" s="812"/>
      <c r="X53" s="812"/>
      <c r="Y53" s="812"/>
      <c r="Z53" s="812"/>
      <c r="AA53" s="812"/>
      <c r="AB53" s="812"/>
      <c r="AC53" s="812"/>
      <c r="AD53" s="812"/>
      <c r="AE53" s="812"/>
      <c r="AF53" s="812"/>
      <c r="AG53" s="812"/>
      <c r="AH53" s="812"/>
      <c r="AI53" s="812"/>
      <c r="AJ53" s="812"/>
      <c r="AK53" s="812"/>
      <c r="AL53" s="812"/>
      <c r="AM53" s="812"/>
      <c r="AN53" s="812"/>
      <c r="AO53" s="812"/>
      <c r="AP53" s="812"/>
      <c r="AQ53" s="812"/>
      <c r="AR53" s="812"/>
      <c r="AS53" s="812"/>
      <c r="AT53" s="812"/>
      <c r="AU53" s="812"/>
      <c r="AV53" s="812"/>
      <c r="AW53" s="812"/>
      <c r="AX53" s="812"/>
      <c r="AY53" s="812"/>
      <c r="AZ53" s="812"/>
      <c r="BA53" s="812"/>
      <c r="BB53" s="812"/>
      <c r="BC53" s="812"/>
      <c r="BD53" s="812"/>
      <c r="BE53" s="812"/>
      <c r="BF53" s="812"/>
      <c r="BG53" s="812"/>
      <c r="BH53" s="812"/>
      <c r="BI53" s="812"/>
      <c r="BJ53" s="812"/>
      <c r="BK53" s="812"/>
      <c r="BL53" s="812"/>
      <c r="BM53" s="812"/>
      <c r="BN53" s="812"/>
      <c r="BO53" s="812"/>
      <c r="BP53" s="812"/>
      <c r="BQ53" s="812"/>
      <c r="BR53" s="812"/>
      <c r="BS53" s="812"/>
      <c r="BT53" s="812"/>
      <c r="BU53" s="812"/>
      <c r="BV53" s="812"/>
      <c r="BW53" s="812"/>
      <c r="BX53" s="812"/>
      <c r="BY53" s="812"/>
      <c r="BZ53" s="812"/>
      <c r="CA53" s="812"/>
      <c r="CB53" s="812"/>
      <c r="CC53" s="812"/>
      <c r="CD53" s="812"/>
      <c r="CE53" s="812"/>
      <c r="CF53" s="812"/>
      <c r="CG53" s="812"/>
      <c r="CH53" s="812"/>
      <c r="CI53" s="812"/>
      <c r="CJ53" s="812"/>
      <c r="CK53" s="812"/>
      <c r="CL53" s="812"/>
      <c r="CM53" s="812"/>
      <c r="CN53" s="812"/>
      <c r="CO53" s="812"/>
      <c r="CP53" s="812"/>
      <c r="CQ53" s="812"/>
      <c r="CR53" s="812"/>
      <c r="CS53" s="812"/>
      <c r="CT53" s="812"/>
      <c r="CU53" s="812"/>
      <c r="CV53" s="812"/>
      <c r="CW53" s="812"/>
      <c r="CX53" s="812"/>
      <c r="CY53" s="812"/>
      <c r="CZ53" s="812"/>
      <c r="DA53" s="812"/>
      <c r="DB53" s="812"/>
      <c r="DC53" s="812"/>
      <c r="DD53" s="812"/>
      <c r="DE53" s="812"/>
      <c r="DF53" s="812"/>
      <c r="DG53" s="812"/>
      <c r="DH53" s="812"/>
      <c r="DI53" s="812"/>
      <c r="DJ53" s="812"/>
      <c r="DK53" s="812"/>
      <c r="DL53" s="812"/>
      <c r="DM53" s="812"/>
      <c r="DN53" s="812"/>
      <c r="DO53" s="812"/>
      <c r="DP53" s="812"/>
      <c r="DQ53" s="812"/>
      <c r="DR53" s="812"/>
      <c r="DS53" s="812"/>
      <c r="DT53" s="812"/>
      <c r="DU53" s="812"/>
      <c r="DV53" s="812"/>
      <c r="DW53" s="812"/>
      <c r="DX53" s="812"/>
      <c r="DY53" s="812"/>
      <c r="DZ53" s="812"/>
      <c r="EA53" s="812"/>
      <c r="EB53" s="812"/>
      <c r="EC53" s="812"/>
      <c r="ED53" s="812"/>
      <c r="EE53" s="812"/>
      <c r="EF53" s="812"/>
      <c r="EG53" s="812"/>
      <c r="EH53" s="812"/>
      <c r="EI53" s="812"/>
      <c r="EJ53" s="812"/>
      <c r="EK53" s="812"/>
      <c r="EL53" s="812"/>
      <c r="EM53" s="812"/>
      <c r="EN53" s="812"/>
      <c r="EO53" s="812"/>
      <c r="EP53" s="812"/>
      <c r="EQ53" s="812"/>
      <c r="ER53" s="812"/>
      <c r="ES53" s="812"/>
      <c r="ET53" s="812"/>
      <c r="EU53" s="812"/>
      <c r="EV53" s="812"/>
      <c r="EW53" s="812"/>
      <c r="EX53" s="812"/>
      <c r="EY53" s="812"/>
      <c r="EZ53" s="812"/>
      <c r="FA53" s="812"/>
      <c r="FB53" s="812"/>
      <c r="FC53" s="812"/>
      <c r="FD53" s="812"/>
      <c r="FE53" s="812"/>
      <c r="FF53" s="812"/>
      <c r="FG53" s="812"/>
      <c r="FH53" s="812"/>
      <c r="FI53" s="812"/>
      <c r="FJ53" s="812"/>
      <c r="FK53" s="812"/>
      <c r="FL53" s="812"/>
      <c r="FM53" s="812"/>
      <c r="FN53" s="812"/>
      <c r="FO53" s="812"/>
      <c r="FP53" s="812"/>
      <c r="FQ53" s="812"/>
      <c r="FR53" s="812"/>
      <c r="FS53" s="812"/>
      <c r="FT53" s="812"/>
      <c r="FU53" s="812"/>
      <c r="FV53" s="812"/>
      <c r="FW53" s="812"/>
      <c r="FX53" s="812"/>
      <c r="FY53" s="812"/>
      <c r="FZ53" s="812"/>
      <c r="GA53" s="812"/>
    </row>
    <row r="54" spans="1:183" s="824" customFormat="1" ht="28.15" customHeight="1" x14ac:dyDescent="0.2">
      <c r="A54" s="823"/>
      <c r="B54" s="178">
        <v>7</v>
      </c>
      <c r="C54" s="870" t="s">
        <v>1487</v>
      </c>
      <c r="D54" s="840" t="s">
        <v>1534</v>
      </c>
      <c r="E54" s="840"/>
      <c r="F54" s="220">
        <v>1</v>
      </c>
      <c r="G54" s="875">
        <v>6</v>
      </c>
      <c r="H54" s="841">
        <f>IF(B54="","",ROUND(B54*E54*F54*G54,0))</f>
        <v>0</v>
      </c>
      <c r="I54" s="816"/>
      <c r="J54" s="812"/>
      <c r="K54" s="812"/>
      <c r="L54" s="812"/>
      <c r="M54" s="812"/>
      <c r="N54" s="812"/>
      <c r="O54" s="812"/>
      <c r="P54" s="812"/>
      <c r="Q54" s="812"/>
      <c r="R54" s="812"/>
      <c r="S54" s="812"/>
      <c r="T54" s="812"/>
      <c r="U54" s="812"/>
      <c r="V54" s="812"/>
      <c r="W54" s="812"/>
      <c r="X54" s="812"/>
      <c r="Y54" s="812"/>
      <c r="Z54" s="812"/>
      <c r="AA54" s="812"/>
      <c r="AB54" s="812"/>
      <c r="AC54" s="812"/>
      <c r="AD54" s="812"/>
      <c r="AE54" s="812"/>
      <c r="AF54" s="812"/>
      <c r="AG54" s="812"/>
      <c r="AH54" s="812"/>
      <c r="AI54" s="812"/>
      <c r="AJ54" s="812"/>
      <c r="AK54" s="812"/>
      <c r="AL54" s="812"/>
      <c r="AM54" s="812"/>
      <c r="AN54" s="812"/>
      <c r="AO54" s="812"/>
      <c r="AP54" s="812"/>
      <c r="AQ54" s="812"/>
      <c r="AR54" s="812"/>
      <c r="AS54" s="812"/>
      <c r="AT54" s="812"/>
      <c r="AU54" s="812"/>
      <c r="AV54" s="812"/>
      <c r="AW54" s="812"/>
      <c r="AX54" s="812"/>
      <c r="AY54" s="812"/>
      <c r="AZ54" s="812"/>
      <c r="BA54" s="812"/>
      <c r="BB54" s="812"/>
      <c r="BC54" s="812"/>
      <c r="BD54" s="812"/>
      <c r="BE54" s="812"/>
      <c r="BF54" s="812"/>
      <c r="BG54" s="812"/>
      <c r="BH54" s="812"/>
      <c r="BI54" s="812"/>
      <c r="BJ54" s="812"/>
      <c r="BK54" s="812"/>
      <c r="BL54" s="812"/>
      <c r="BM54" s="812"/>
      <c r="BN54" s="812"/>
      <c r="BO54" s="812"/>
      <c r="BP54" s="812"/>
      <c r="BQ54" s="812"/>
      <c r="BR54" s="812"/>
      <c r="BS54" s="812"/>
      <c r="BT54" s="812"/>
      <c r="BU54" s="812"/>
      <c r="BV54" s="812"/>
      <c r="BW54" s="812"/>
      <c r="BX54" s="812"/>
      <c r="BY54" s="812"/>
      <c r="BZ54" s="812"/>
      <c r="CA54" s="812"/>
      <c r="CB54" s="812"/>
      <c r="CC54" s="812"/>
      <c r="CD54" s="812"/>
      <c r="CE54" s="812"/>
      <c r="CF54" s="812"/>
      <c r="CG54" s="812"/>
      <c r="CH54" s="812"/>
      <c r="CI54" s="812"/>
      <c r="CJ54" s="812"/>
      <c r="CK54" s="812"/>
      <c r="CL54" s="812"/>
      <c r="CM54" s="812"/>
      <c r="CN54" s="812"/>
      <c r="CO54" s="812"/>
      <c r="CP54" s="812"/>
      <c r="CQ54" s="812"/>
      <c r="CR54" s="812"/>
      <c r="CS54" s="812"/>
      <c r="CT54" s="812"/>
      <c r="CU54" s="812"/>
      <c r="CV54" s="812"/>
      <c r="CW54" s="812"/>
      <c r="CX54" s="812"/>
      <c r="CY54" s="812"/>
      <c r="CZ54" s="812"/>
      <c r="DA54" s="812"/>
      <c r="DB54" s="812"/>
      <c r="DC54" s="812"/>
      <c r="DD54" s="812"/>
      <c r="DE54" s="812"/>
      <c r="DF54" s="812"/>
      <c r="DG54" s="812"/>
      <c r="DH54" s="812"/>
      <c r="DI54" s="812"/>
      <c r="DJ54" s="812"/>
      <c r="DK54" s="812"/>
      <c r="DL54" s="812"/>
      <c r="DM54" s="812"/>
      <c r="DN54" s="812"/>
      <c r="DO54" s="812"/>
      <c r="DP54" s="812"/>
      <c r="DQ54" s="812"/>
      <c r="DR54" s="812"/>
      <c r="DS54" s="812"/>
      <c r="DT54" s="812"/>
      <c r="DU54" s="812"/>
      <c r="DV54" s="812"/>
      <c r="DW54" s="812"/>
      <c r="DX54" s="812"/>
      <c r="DY54" s="812"/>
      <c r="DZ54" s="812"/>
      <c r="EA54" s="812"/>
      <c r="EB54" s="812"/>
      <c r="EC54" s="812"/>
      <c r="ED54" s="812"/>
      <c r="EE54" s="812"/>
      <c r="EF54" s="812"/>
      <c r="EG54" s="812"/>
      <c r="EH54" s="812"/>
      <c r="EI54" s="812"/>
      <c r="EJ54" s="812"/>
      <c r="EK54" s="812"/>
      <c r="EL54" s="812"/>
      <c r="EM54" s="812"/>
      <c r="EN54" s="812"/>
      <c r="EO54" s="812"/>
      <c r="EP54" s="812"/>
      <c r="EQ54" s="812"/>
      <c r="ER54" s="812"/>
      <c r="ES54" s="812"/>
      <c r="ET54" s="812"/>
      <c r="EU54" s="812"/>
      <c r="EV54" s="812"/>
      <c r="EW54" s="812"/>
      <c r="EX54" s="812"/>
      <c r="EY54" s="812"/>
      <c r="EZ54" s="812"/>
      <c r="FA54" s="812"/>
      <c r="FB54" s="812"/>
      <c r="FC54" s="812"/>
      <c r="FD54" s="812"/>
      <c r="FE54" s="812"/>
      <c r="FF54" s="812"/>
      <c r="FG54" s="812"/>
      <c r="FH54" s="812"/>
      <c r="FI54" s="812"/>
      <c r="FJ54" s="812"/>
      <c r="FK54" s="812"/>
      <c r="FL54" s="812"/>
      <c r="FM54" s="812"/>
      <c r="FN54" s="812"/>
      <c r="FO54" s="812"/>
      <c r="FP54" s="812"/>
      <c r="FQ54" s="812"/>
      <c r="FR54" s="812"/>
      <c r="FS54" s="812"/>
      <c r="FT54" s="812"/>
      <c r="FU54" s="812"/>
      <c r="FV54" s="812"/>
      <c r="FW54" s="812"/>
      <c r="FX54" s="812"/>
      <c r="FY54" s="812"/>
      <c r="FZ54" s="812"/>
      <c r="GA54" s="812"/>
    </row>
    <row r="55" spans="1:183" s="824" customFormat="1" ht="27.6" customHeight="1" thickBot="1" x14ac:dyDescent="0.25">
      <c r="A55" s="823"/>
      <c r="B55" s="178">
        <v>1</v>
      </c>
      <c r="C55" s="870" t="s">
        <v>1490</v>
      </c>
      <c r="D55" s="840" t="s">
        <v>1538</v>
      </c>
      <c r="E55" s="840"/>
      <c r="F55" s="220">
        <v>1</v>
      </c>
      <c r="G55" s="875">
        <v>6</v>
      </c>
      <c r="H55" s="841">
        <f>IF(B55="","",ROUND(B55*E55*F55*G55,0))</f>
        <v>0</v>
      </c>
      <c r="I55" s="816"/>
      <c r="J55" s="812"/>
      <c r="K55" s="812"/>
      <c r="L55" s="812"/>
      <c r="M55" s="812"/>
      <c r="N55" s="812"/>
      <c r="O55" s="812"/>
      <c r="P55" s="812"/>
      <c r="Q55" s="812"/>
      <c r="R55" s="812"/>
      <c r="S55" s="812"/>
      <c r="T55" s="812"/>
      <c r="U55" s="812"/>
      <c r="V55" s="812"/>
      <c r="W55" s="812"/>
      <c r="X55" s="812"/>
      <c r="Y55" s="812"/>
      <c r="Z55" s="812"/>
      <c r="AA55" s="812"/>
      <c r="AB55" s="812"/>
      <c r="AC55" s="812"/>
      <c r="AD55" s="812"/>
      <c r="AE55" s="812"/>
      <c r="AF55" s="812"/>
      <c r="AG55" s="812"/>
      <c r="AH55" s="812"/>
      <c r="AI55" s="812"/>
      <c r="AJ55" s="812"/>
      <c r="AK55" s="812"/>
      <c r="AL55" s="812"/>
      <c r="AM55" s="812"/>
      <c r="AN55" s="812"/>
      <c r="AO55" s="812"/>
      <c r="AP55" s="812"/>
      <c r="AQ55" s="812"/>
      <c r="AR55" s="812"/>
      <c r="AS55" s="812"/>
      <c r="AT55" s="812"/>
      <c r="AU55" s="812"/>
      <c r="AV55" s="812"/>
      <c r="AW55" s="812"/>
      <c r="AX55" s="812"/>
      <c r="AY55" s="812"/>
      <c r="AZ55" s="812"/>
      <c r="BA55" s="812"/>
      <c r="BB55" s="812"/>
      <c r="BC55" s="812"/>
      <c r="BD55" s="812"/>
      <c r="BE55" s="812"/>
      <c r="BF55" s="812"/>
      <c r="BG55" s="812"/>
      <c r="BH55" s="812"/>
      <c r="BI55" s="812"/>
      <c r="BJ55" s="812"/>
      <c r="BK55" s="812"/>
      <c r="BL55" s="812"/>
      <c r="BM55" s="812"/>
      <c r="BN55" s="812"/>
      <c r="BO55" s="812"/>
      <c r="BP55" s="812"/>
      <c r="BQ55" s="812"/>
      <c r="BR55" s="812"/>
      <c r="BS55" s="812"/>
      <c r="BT55" s="812"/>
      <c r="BU55" s="812"/>
      <c r="BV55" s="812"/>
      <c r="BW55" s="812"/>
      <c r="BX55" s="812"/>
      <c r="BY55" s="812"/>
      <c r="BZ55" s="812"/>
      <c r="CA55" s="812"/>
      <c r="CB55" s="812"/>
      <c r="CC55" s="812"/>
      <c r="CD55" s="812"/>
      <c r="CE55" s="812"/>
      <c r="CF55" s="812"/>
      <c r="CG55" s="812"/>
      <c r="CH55" s="812"/>
      <c r="CI55" s="812"/>
      <c r="CJ55" s="812"/>
      <c r="CK55" s="812"/>
      <c r="CL55" s="812"/>
      <c r="CM55" s="812"/>
      <c r="CN55" s="812"/>
      <c r="CO55" s="812"/>
      <c r="CP55" s="812"/>
      <c r="CQ55" s="812"/>
      <c r="CR55" s="812"/>
      <c r="CS55" s="812"/>
      <c r="CT55" s="812"/>
      <c r="CU55" s="812"/>
      <c r="CV55" s="812"/>
      <c r="CW55" s="812"/>
      <c r="CX55" s="812"/>
      <c r="CY55" s="812"/>
      <c r="CZ55" s="812"/>
      <c r="DA55" s="812"/>
      <c r="DB55" s="812"/>
      <c r="DC55" s="812"/>
      <c r="DD55" s="812"/>
      <c r="DE55" s="812"/>
      <c r="DF55" s="812"/>
      <c r="DG55" s="812"/>
      <c r="DH55" s="812"/>
      <c r="DI55" s="812"/>
      <c r="DJ55" s="812"/>
      <c r="DK55" s="812"/>
      <c r="DL55" s="812"/>
      <c r="DM55" s="812"/>
      <c r="DN55" s="812"/>
      <c r="DO55" s="812"/>
      <c r="DP55" s="812"/>
      <c r="DQ55" s="812"/>
      <c r="DR55" s="812"/>
      <c r="DS55" s="812"/>
      <c r="DT55" s="812"/>
      <c r="DU55" s="812"/>
      <c r="DV55" s="812"/>
      <c r="DW55" s="812"/>
      <c r="DX55" s="812"/>
      <c r="DY55" s="812"/>
      <c r="DZ55" s="812"/>
      <c r="EA55" s="812"/>
      <c r="EB55" s="812"/>
      <c r="EC55" s="812"/>
      <c r="ED55" s="812"/>
      <c r="EE55" s="812"/>
      <c r="EF55" s="812"/>
      <c r="EG55" s="812"/>
      <c r="EH55" s="812"/>
      <c r="EI55" s="812"/>
      <c r="EJ55" s="812"/>
      <c r="EK55" s="812"/>
      <c r="EL55" s="812"/>
      <c r="EM55" s="812"/>
      <c r="EN55" s="812"/>
      <c r="EO55" s="812"/>
      <c r="EP55" s="812"/>
      <c r="EQ55" s="812"/>
      <c r="ER55" s="812"/>
      <c r="ES55" s="812"/>
      <c r="ET55" s="812"/>
      <c r="EU55" s="812"/>
      <c r="EV55" s="812"/>
      <c r="EW55" s="812"/>
      <c r="EX55" s="812"/>
      <c r="EY55" s="812"/>
      <c r="EZ55" s="812"/>
      <c r="FA55" s="812"/>
      <c r="FB55" s="812"/>
      <c r="FC55" s="812"/>
      <c r="FD55" s="812"/>
      <c r="FE55" s="812"/>
      <c r="FF55" s="812"/>
      <c r="FG55" s="812"/>
      <c r="FH55" s="812"/>
      <c r="FI55" s="812"/>
      <c r="FJ55" s="812"/>
      <c r="FK55" s="812"/>
      <c r="FL55" s="812"/>
      <c r="FM55" s="812"/>
      <c r="FN55" s="812"/>
      <c r="FO55" s="812"/>
      <c r="FP55" s="812"/>
      <c r="FQ55" s="812"/>
      <c r="FR55" s="812"/>
      <c r="FS55" s="812"/>
      <c r="FT55" s="812"/>
      <c r="FU55" s="812"/>
      <c r="FV55" s="812"/>
      <c r="FW55" s="812"/>
      <c r="FX55" s="812"/>
      <c r="FY55" s="812"/>
      <c r="FZ55" s="812"/>
      <c r="GA55" s="812"/>
    </row>
    <row r="56" spans="1:183" s="824" customFormat="1" x14ac:dyDescent="0.2">
      <c r="A56" s="823"/>
      <c r="B56" s="1063" t="s">
        <v>46</v>
      </c>
      <c r="C56" s="1065" t="s">
        <v>1520</v>
      </c>
      <c r="D56" s="1065" t="s">
        <v>1521</v>
      </c>
      <c r="E56" s="1061" t="s">
        <v>1539</v>
      </c>
      <c r="F56" s="1061" t="s">
        <v>1540</v>
      </c>
      <c r="G56" s="1061" t="s">
        <v>1523</v>
      </c>
      <c r="H56" s="1090" t="s">
        <v>1524</v>
      </c>
      <c r="I56" s="816"/>
      <c r="J56" s="812"/>
      <c r="K56" s="812"/>
      <c r="L56" s="812"/>
      <c r="M56" s="812"/>
      <c r="N56" s="812"/>
      <c r="O56" s="812"/>
      <c r="P56" s="812"/>
      <c r="Q56" s="812"/>
      <c r="R56" s="812"/>
      <c r="S56" s="812"/>
      <c r="T56" s="812"/>
      <c r="U56" s="812"/>
      <c r="V56" s="812"/>
      <c r="W56" s="812"/>
      <c r="X56" s="812"/>
      <c r="Y56" s="812"/>
      <c r="Z56" s="812"/>
      <c r="AA56" s="812"/>
      <c r="AB56" s="812"/>
      <c r="AC56" s="812"/>
      <c r="AD56" s="812"/>
      <c r="AE56" s="812"/>
      <c r="AF56" s="812"/>
      <c r="AG56" s="812"/>
      <c r="AH56" s="812"/>
      <c r="AI56" s="812"/>
      <c r="AJ56" s="812"/>
      <c r="AK56" s="812"/>
      <c r="AL56" s="812"/>
      <c r="AM56" s="812"/>
      <c r="AN56" s="812"/>
      <c r="AO56" s="812"/>
      <c r="AP56" s="812"/>
      <c r="AQ56" s="812"/>
      <c r="AR56" s="812"/>
      <c r="AS56" s="812"/>
      <c r="AT56" s="812"/>
      <c r="AU56" s="812"/>
      <c r="AV56" s="812"/>
      <c r="AW56" s="812"/>
      <c r="AX56" s="812"/>
      <c r="AY56" s="812"/>
      <c r="AZ56" s="812"/>
      <c r="BA56" s="812"/>
      <c r="BB56" s="812"/>
      <c r="BC56" s="812"/>
      <c r="BD56" s="812"/>
      <c r="BE56" s="812"/>
      <c r="BF56" s="812"/>
      <c r="BG56" s="812"/>
      <c r="BH56" s="812"/>
      <c r="BI56" s="812"/>
      <c r="BJ56" s="812"/>
      <c r="BK56" s="812"/>
      <c r="BL56" s="812"/>
      <c r="BM56" s="812"/>
      <c r="BN56" s="812"/>
      <c r="BO56" s="812"/>
      <c r="BP56" s="812"/>
      <c r="BQ56" s="812"/>
      <c r="BR56" s="812"/>
      <c r="BS56" s="812"/>
      <c r="BT56" s="812"/>
      <c r="BU56" s="812"/>
      <c r="BV56" s="812"/>
      <c r="BW56" s="812"/>
      <c r="BX56" s="812"/>
      <c r="BY56" s="812"/>
      <c r="BZ56" s="812"/>
      <c r="CA56" s="812"/>
      <c r="CB56" s="812"/>
      <c r="CC56" s="812"/>
      <c r="CD56" s="812"/>
      <c r="CE56" s="812"/>
      <c r="CF56" s="812"/>
      <c r="CG56" s="812"/>
      <c r="CH56" s="812"/>
      <c r="CI56" s="812"/>
      <c r="CJ56" s="812"/>
      <c r="CK56" s="812"/>
      <c r="CL56" s="812"/>
      <c r="CM56" s="812"/>
      <c r="CN56" s="812"/>
      <c r="CO56" s="812"/>
      <c r="CP56" s="812"/>
      <c r="CQ56" s="812"/>
      <c r="CR56" s="812"/>
      <c r="CS56" s="812"/>
      <c r="CT56" s="812"/>
      <c r="CU56" s="812"/>
      <c r="CV56" s="812"/>
      <c r="CW56" s="812"/>
      <c r="CX56" s="812"/>
      <c r="CY56" s="812"/>
      <c r="CZ56" s="812"/>
      <c r="DA56" s="812"/>
      <c r="DB56" s="812"/>
      <c r="DC56" s="812"/>
      <c r="DD56" s="812"/>
      <c r="DE56" s="812"/>
      <c r="DF56" s="812"/>
      <c r="DG56" s="812"/>
      <c r="DH56" s="812"/>
      <c r="DI56" s="812"/>
      <c r="DJ56" s="812"/>
      <c r="DK56" s="812"/>
      <c r="DL56" s="812"/>
      <c r="DM56" s="812"/>
      <c r="DN56" s="812"/>
      <c r="DO56" s="812"/>
      <c r="DP56" s="812"/>
      <c r="DQ56" s="812"/>
      <c r="DR56" s="812"/>
      <c r="DS56" s="812"/>
      <c r="DT56" s="812"/>
      <c r="DU56" s="812"/>
      <c r="DV56" s="812"/>
      <c r="DW56" s="812"/>
      <c r="DX56" s="812"/>
      <c r="DY56" s="812"/>
      <c r="DZ56" s="812"/>
      <c r="EA56" s="812"/>
      <c r="EB56" s="812"/>
      <c r="EC56" s="812"/>
      <c r="ED56" s="812"/>
      <c r="EE56" s="812"/>
      <c r="EF56" s="812"/>
      <c r="EG56" s="812"/>
      <c r="EH56" s="812"/>
      <c r="EI56" s="812"/>
      <c r="EJ56" s="812"/>
      <c r="EK56" s="812"/>
      <c r="EL56" s="812"/>
      <c r="EM56" s="812"/>
      <c r="EN56" s="812"/>
      <c r="EO56" s="812"/>
      <c r="EP56" s="812"/>
      <c r="EQ56" s="812"/>
      <c r="ER56" s="812"/>
      <c r="ES56" s="812"/>
      <c r="ET56" s="812"/>
      <c r="EU56" s="812"/>
      <c r="EV56" s="812"/>
      <c r="EW56" s="812"/>
      <c r="EX56" s="812"/>
      <c r="EY56" s="812"/>
      <c r="EZ56" s="812"/>
      <c r="FA56" s="812"/>
      <c r="FB56" s="812"/>
      <c r="FC56" s="812"/>
      <c r="FD56" s="812"/>
      <c r="FE56" s="812"/>
      <c r="FF56" s="812"/>
      <c r="FG56" s="812"/>
      <c r="FH56" s="812"/>
      <c r="FI56" s="812"/>
      <c r="FJ56" s="812"/>
      <c r="FK56" s="812"/>
      <c r="FL56" s="812"/>
      <c r="FM56" s="812"/>
      <c r="FN56" s="812"/>
      <c r="FO56" s="812"/>
      <c r="FP56" s="812"/>
      <c r="FQ56" s="812"/>
      <c r="FR56" s="812"/>
      <c r="FS56" s="812"/>
      <c r="FT56" s="812"/>
      <c r="FU56" s="812"/>
      <c r="FV56" s="812"/>
      <c r="FW56" s="812"/>
      <c r="FX56" s="812"/>
      <c r="FY56" s="812"/>
      <c r="FZ56" s="812"/>
      <c r="GA56" s="812"/>
    </row>
    <row r="57" spans="1:183" s="824" customFormat="1" x14ac:dyDescent="0.2">
      <c r="A57" s="823"/>
      <c r="B57" s="1064"/>
      <c r="C57" s="1066"/>
      <c r="D57" s="1066"/>
      <c r="E57" s="1062" t="s">
        <v>1525</v>
      </c>
      <c r="F57" s="1062" t="s">
        <v>1503</v>
      </c>
      <c r="G57" s="1062" t="s">
        <v>1504</v>
      </c>
      <c r="H57" s="1086" t="s">
        <v>1505</v>
      </c>
      <c r="I57" s="816"/>
      <c r="J57" s="812"/>
      <c r="K57" s="812"/>
      <c r="L57" s="812"/>
      <c r="M57" s="812"/>
      <c r="N57" s="812"/>
      <c r="O57" s="812"/>
      <c r="P57" s="812"/>
      <c r="Q57" s="812"/>
      <c r="R57" s="812"/>
      <c r="S57" s="812"/>
      <c r="T57" s="812"/>
      <c r="U57" s="812"/>
      <c r="V57" s="812"/>
      <c r="W57" s="812"/>
      <c r="X57" s="812"/>
      <c r="Y57" s="812"/>
      <c r="Z57" s="812"/>
      <c r="AA57" s="812"/>
      <c r="AB57" s="812"/>
      <c r="AC57" s="812"/>
      <c r="AD57" s="812"/>
      <c r="AE57" s="812"/>
      <c r="AF57" s="812"/>
      <c r="AG57" s="812"/>
      <c r="AH57" s="812"/>
      <c r="AI57" s="812"/>
      <c r="AJ57" s="812"/>
      <c r="AK57" s="812"/>
      <c r="AL57" s="812"/>
      <c r="AM57" s="812"/>
      <c r="AN57" s="812"/>
      <c r="AO57" s="812"/>
      <c r="AP57" s="812"/>
      <c r="AQ57" s="812"/>
      <c r="AR57" s="812"/>
      <c r="AS57" s="812"/>
      <c r="AT57" s="812"/>
      <c r="AU57" s="812"/>
      <c r="AV57" s="812"/>
      <c r="AW57" s="812"/>
      <c r="AX57" s="812"/>
      <c r="AY57" s="812"/>
      <c r="AZ57" s="812"/>
      <c r="BA57" s="812"/>
      <c r="BB57" s="812"/>
      <c r="BC57" s="812"/>
      <c r="BD57" s="812"/>
      <c r="BE57" s="812"/>
      <c r="BF57" s="812"/>
      <c r="BG57" s="812"/>
      <c r="BH57" s="812"/>
      <c r="BI57" s="812"/>
      <c r="BJ57" s="812"/>
      <c r="BK57" s="812"/>
      <c r="BL57" s="812"/>
      <c r="BM57" s="812"/>
      <c r="BN57" s="812"/>
      <c r="BO57" s="812"/>
      <c r="BP57" s="812"/>
      <c r="BQ57" s="812"/>
      <c r="BR57" s="812"/>
      <c r="BS57" s="812"/>
      <c r="BT57" s="812"/>
      <c r="BU57" s="812"/>
      <c r="BV57" s="812"/>
      <c r="BW57" s="812"/>
      <c r="BX57" s="812"/>
      <c r="BY57" s="812"/>
      <c r="BZ57" s="812"/>
      <c r="CA57" s="812"/>
      <c r="CB57" s="812"/>
      <c r="CC57" s="812"/>
      <c r="CD57" s="812"/>
      <c r="CE57" s="812"/>
      <c r="CF57" s="812"/>
      <c r="CG57" s="812"/>
      <c r="CH57" s="812"/>
      <c r="CI57" s="812"/>
      <c r="CJ57" s="812"/>
      <c r="CK57" s="812"/>
      <c r="CL57" s="812"/>
      <c r="CM57" s="812"/>
      <c r="CN57" s="812"/>
      <c r="CO57" s="812"/>
      <c r="CP57" s="812"/>
      <c r="CQ57" s="812"/>
      <c r="CR57" s="812"/>
      <c r="CS57" s="812"/>
      <c r="CT57" s="812"/>
      <c r="CU57" s="812"/>
      <c r="CV57" s="812"/>
      <c r="CW57" s="812"/>
      <c r="CX57" s="812"/>
      <c r="CY57" s="812"/>
      <c r="CZ57" s="812"/>
      <c r="DA57" s="812"/>
      <c r="DB57" s="812"/>
      <c r="DC57" s="812"/>
      <c r="DD57" s="812"/>
      <c r="DE57" s="812"/>
      <c r="DF57" s="812"/>
      <c r="DG57" s="812"/>
      <c r="DH57" s="812"/>
      <c r="DI57" s="812"/>
      <c r="DJ57" s="812"/>
      <c r="DK57" s="812"/>
      <c r="DL57" s="812"/>
      <c r="DM57" s="812"/>
      <c r="DN57" s="812"/>
      <c r="DO57" s="812"/>
      <c r="DP57" s="812"/>
      <c r="DQ57" s="812"/>
      <c r="DR57" s="812"/>
      <c r="DS57" s="812"/>
      <c r="DT57" s="812"/>
      <c r="DU57" s="812"/>
      <c r="DV57" s="812"/>
      <c r="DW57" s="812"/>
      <c r="DX57" s="812"/>
      <c r="DY57" s="812"/>
      <c r="DZ57" s="812"/>
      <c r="EA57" s="812"/>
      <c r="EB57" s="812"/>
      <c r="EC57" s="812"/>
      <c r="ED57" s="812"/>
      <c r="EE57" s="812"/>
      <c r="EF57" s="812"/>
      <c r="EG57" s="812"/>
      <c r="EH57" s="812"/>
      <c r="EI57" s="812"/>
      <c r="EJ57" s="812"/>
      <c r="EK57" s="812"/>
      <c r="EL57" s="812"/>
      <c r="EM57" s="812"/>
      <c r="EN57" s="812"/>
      <c r="EO57" s="812"/>
      <c r="EP57" s="812"/>
      <c r="EQ57" s="812"/>
      <c r="ER57" s="812"/>
      <c r="ES57" s="812"/>
      <c r="ET57" s="812"/>
      <c r="EU57" s="812"/>
      <c r="EV57" s="812"/>
      <c r="EW57" s="812"/>
      <c r="EX57" s="812"/>
      <c r="EY57" s="812"/>
      <c r="EZ57" s="812"/>
      <c r="FA57" s="812"/>
      <c r="FB57" s="812"/>
      <c r="FC57" s="812"/>
      <c r="FD57" s="812"/>
      <c r="FE57" s="812"/>
      <c r="FF57" s="812"/>
      <c r="FG57" s="812"/>
      <c r="FH57" s="812"/>
      <c r="FI57" s="812"/>
      <c r="FJ57" s="812"/>
      <c r="FK57" s="812"/>
      <c r="FL57" s="812"/>
      <c r="FM57" s="812"/>
      <c r="FN57" s="812"/>
      <c r="FO57" s="812"/>
      <c r="FP57" s="812"/>
      <c r="FQ57" s="812"/>
      <c r="FR57" s="812"/>
      <c r="FS57" s="812"/>
      <c r="FT57" s="812"/>
      <c r="FU57" s="812"/>
      <c r="FV57" s="812"/>
      <c r="FW57" s="812"/>
      <c r="FX57" s="812"/>
      <c r="FY57" s="812"/>
      <c r="FZ57" s="812"/>
      <c r="GA57" s="812"/>
    </row>
    <row r="58" spans="1:183" s="824" customFormat="1" ht="30" thickBot="1" x14ac:dyDescent="0.25">
      <c r="A58" s="823"/>
      <c r="B58" s="825" t="s">
        <v>1541</v>
      </c>
      <c r="C58" s="1067"/>
      <c r="D58" s="1067"/>
      <c r="E58" s="826" t="s">
        <v>1542</v>
      </c>
      <c r="F58" s="826" t="s">
        <v>1543</v>
      </c>
      <c r="G58" s="826" t="s">
        <v>1544</v>
      </c>
      <c r="H58" s="827" t="s">
        <v>1545</v>
      </c>
      <c r="I58" s="816"/>
      <c r="J58" s="812"/>
      <c r="K58" s="812"/>
      <c r="L58" s="812"/>
      <c r="M58" s="812"/>
      <c r="N58" s="812"/>
      <c r="O58" s="812"/>
      <c r="P58" s="812"/>
      <c r="Q58" s="812"/>
      <c r="R58" s="812"/>
      <c r="S58" s="812"/>
      <c r="T58" s="812"/>
      <c r="U58" s="812"/>
      <c r="V58" s="812"/>
      <c r="W58" s="812"/>
      <c r="X58" s="812"/>
      <c r="Y58" s="812"/>
      <c r="Z58" s="812"/>
      <c r="AA58" s="812"/>
      <c r="AB58" s="812"/>
      <c r="AC58" s="812"/>
      <c r="AD58" s="812"/>
      <c r="AE58" s="812"/>
      <c r="AF58" s="812"/>
      <c r="AG58" s="812"/>
      <c r="AH58" s="812"/>
      <c r="AI58" s="812"/>
      <c r="AJ58" s="812"/>
      <c r="AK58" s="812"/>
      <c r="AL58" s="812"/>
      <c r="AM58" s="812"/>
      <c r="AN58" s="812"/>
      <c r="AO58" s="812"/>
      <c r="AP58" s="812"/>
      <c r="AQ58" s="812"/>
      <c r="AR58" s="812"/>
      <c r="AS58" s="812"/>
      <c r="AT58" s="812"/>
      <c r="AU58" s="812"/>
      <c r="AV58" s="812"/>
      <c r="AW58" s="812"/>
      <c r="AX58" s="812"/>
      <c r="AY58" s="812"/>
      <c r="AZ58" s="812"/>
      <c r="BA58" s="812"/>
      <c r="BB58" s="812"/>
      <c r="BC58" s="812"/>
      <c r="BD58" s="812"/>
      <c r="BE58" s="812"/>
      <c r="BF58" s="812"/>
      <c r="BG58" s="812"/>
      <c r="BH58" s="812"/>
      <c r="BI58" s="812"/>
      <c r="BJ58" s="812"/>
      <c r="BK58" s="812"/>
      <c r="BL58" s="812"/>
      <c r="BM58" s="812"/>
      <c r="BN58" s="812"/>
      <c r="BO58" s="812"/>
      <c r="BP58" s="812"/>
      <c r="BQ58" s="812"/>
      <c r="BR58" s="812"/>
      <c r="BS58" s="812"/>
      <c r="BT58" s="812"/>
      <c r="BU58" s="812"/>
      <c r="BV58" s="812"/>
      <c r="BW58" s="812"/>
      <c r="BX58" s="812"/>
      <c r="BY58" s="812"/>
      <c r="BZ58" s="812"/>
      <c r="CA58" s="812"/>
      <c r="CB58" s="812"/>
      <c r="CC58" s="812"/>
      <c r="CD58" s="812"/>
      <c r="CE58" s="812"/>
      <c r="CF58" s="812"/>
      <c r="CG58" s="812"/>
      <c r="CH58" s="812"/>
      <c r="CI58" s="812"/>
      <c r="CJ58" s="812"/>
      <c r="CK58" s="812"/>
      <c r="CL58" s="812"/>
      <c r="CM58" s="812"/>
      <c r="CN58" s="812"/>
      <c r="CO58" s="812"/>
      <c r="CP58" s="812"/>
      <c r="CQ58" s="812"/>
      <c r="CR58" s="812"/>
      <c r="CS58" s="812"/>
      <c r="CT58" s="812"/>
      <c r="CU58" s="812"/>
      <c r="CV58" s="812"/>
      <c r="CW58" s="812"/>
      <c r="CX58" s="812"/>
      <c r="CY58" s="812"/>
      <c r="CZ58" s="812"/>
      <c r="DA58" s="812"/>
      <c r="DB58" s="812"/>
      <c r="DC58" s="812"/>
      <c r="DD58" s="812"/>
      <c r="DE58" s="812"/>
      <c r="DF58" s="812"/>
      <c r="DG58" s="812"/>
      <c r="DH58" s="812"/>
      <c r="DI58" s="812"/>
      <c r="DJ58" s="812"/>
      <c r="DK58" s="812"/>
      <c r="DL58" s="812"/>
      <c r="DM58" s="812"/>
      <c r="DN58" s="812"/>
      <c r="DO58" s="812"/>
      <c r="DP58" s="812"/>
      <c r="DQ58" s="812"/>
      <c r="DR58" s="812"/>
      <c r="DS58" s="812"/>
      <c r="DT58" s="812"/>
      <c r="DU58" s="812"/>
      <c r="DV58" s="812"/>
      <c r="DW58" s="812"/>
      <c r="DX58" s="812"/>
      <c r="DY58" s="812"/>
      <c r="DZ58" s="812"/>
      <c r="EA58" s="812"/>
      <c r="EB58" s="812"/>
      <c r="EC58" s="812"/>
      <c r="ED58" s="812"/>
      <c r="EE58" s="812"/>
      <c r="EF58" s="812"/>
      <c r="EG58" s="812"/>
      <c r="EH58" s="812"/>
      <c r="EI58" s="812"/>
      <c r="EJ58" s="812"/>
      <c r="EK58" s="812"/>
      <c r="EL58" s="812"/>
      <c r="EM58" s="812"/>
      <c r="EN58" s="812"/>
      <c r="EO58" s="812"/>
      <c r="EP58" s="812"/>
      <c r="EQ58" s="812"/>
      <c r="ER58" s="812"/>
      <c r="ES58" s="812"/>
      <c r="ET58" s="812"/>
      <c r="EU58" s="812"/>
      <c r="EV58" s="812"/>
      <c r="EW58" s="812"/>
      <c r="EX58" s="812"/>
      <c r="EY58" s="812"/>
      <c r="EZ58" s="812"/>
      <c r="FA58" s="812"/>
      <c r="FB58" s="812"/>
      <c r="FC58" s="812"/>
      <c r="FD58" s="812"/>
      <c r="FE58" s="812"/>
      <c r="FF58" s="812"/>
      <c r="FG58" s="812"/>
      <c r="FH58" s="812"/>
      <c r="FI58" s="812"/>
      <c r="FJ58" s="812"/>
      <c r="FK58" s="812"/>
      <c r="FL58" s="812"/>
      <c r="FM58" s="812"/>
      <c r="FN58" s="812"/>
      <c r="FO58" s="812"/>
      <c r="FP58" s="812"/>
      <c r="FQ58" s="812"/>
      <c r="FR58" s="812"/>
      <c r="FS58" s="812"/>
      <c r="FT58" s="812"/>
      <c r="FU58" s="812"/>
      <c r="FV58" s="812"/>
      <c r="FW58" s="812"/>
      <c r="FX58" s="812"/>
      <c r="FY58" s="812"/>
      <c r="FZ58" s="812"/>
      <c r="GA58" s="812"/>
    </row>
    <row r="59" spans="1:183" s="824" customFormat="1" x14ac:dyDescent="0.2">
      <c r="A59" s="823"/>
      <c r="B59" s="1083" t="s">
        <v>1546</v>
      </c>
      <c r="C59" s="1084"/>
      <c r="D59" s="1084"/>
      <c r="E59" s="1084"/>
      <c r="F59" s="1084"/>
      <c r="G59" s="1084"/>
      <c r="H59" s="1085"/>
      <c r="I59" s="816"/>
      <c r="J59" s="812"/>
      <c r="K59" s="812"/>
      <c r="L59" s="812"/>
      <c r="M59" s="812"/>
      <c r="N59" s="812"/>
      <c r="O59" s="812"/>
      <c r="P59" s="812"/>
      <c r="Q59" s="812"/>
      <c r="R59" s="812"/>
      <c r="S59" s="812"/>
      <c r="T59" s="812"/>
      <c r="U59" s="812"/>
      <c r="V59" s="812"/>
      <c r="W59" s="812"/>
      <c r="X59" s="812"/>
      <c r="Y59" s="812"/>
      <c r="Z59" s="812"/>
      <c r="AA59" s="812"/>
      <c r="AB59" s="812"/>
      <c r="AC59" s="812"/>
      <c r="AD59" s="812"/>
      <c r="AE59" s="812"/>
      <c r="AF59" s="812"/>
      <c r="AG59" s="812"/>
      <c r="AH59" s="812"/>
      <c r="AI59" s="812"/>
      <c r="AJ59" s="812"/>
      <c r="AK59" s="812"/>
      <c r="AL59" s="812"/>
      <c r="AM59" s="812"/>
      <c r="AN59" s="812"/>
      <c r="AO59" s="812"/>
      <c r="AP59" s="812"/>
      <c r="AQ59" s="812"/>
      <c r="AR59" s="812"/>
      <c r="AS59" s="812"/>
      <c r="AT59" s="812"/>
      <c r="AU59" s="812"/>
      <c r="AV59" s="812"/>
      <c r="AW59" s="812"/>
      <c r="AX59" s="812"/>
      <c r="AY59" s="812"/>
      <c r="AZ59" s="812"/>
      <c r="BA59" s="812"/>
      <c r="BB59" s="812"/>
      <c r="BC59" s="812"/>
      <c r="BD59" s="812"/>
      <c r="BE59" s="812"/>
      <c r="BF59" s="812"/>
      <c r="BG59" s="812"/>
      <c r="BH59" s="812"/>
      <c r="BI59" s="812"/>
      <c r="BJ59" s="812"/>
      <c r="BK59" s="812"/>
      <c r="BL59" s="812"/>
      <c r="BM59" s="812"/>
      <c r="BN59" s="812"/>
      <c r="BO59" s="812"/>
      <c r="BP59" s="812"/>
      <c r="BQ59" s="812"/>
      <c r="BR59" s="812"/>
      <c r="BS59" s="812"/>
      <c r="BT59" s="812"/>
      <c r="BU59" s="812"/>
      <c r="BV59" s="812"/>
      <c r="BW59" s="812"/>
      <c r="BX59" s="812"/>
      <c r="BY59" s="812"/>
      <c r="BZ59" s="812"/>
      <c r="CA59" s="812"/>
      <c r="CB59" s="812"/>
      <c r="CC59" s="812"/>
      <c r="CD59" s="812"/>
      <c r="CE59" s="812"/>
      <c r="CF59" s="812"/>
      <c r="CG59" s="812"/>
      <c r="CH59" s="812"/>
      <c r="CI59" s="812"/>
      <c r="CJ59" s="812"/>
      <c r="CK59" s="812"/>
      <c r="CL59" s="812"/>
      <c r="CM59" s="812"/>
      <c r="CN59" s="812"/>
      <c r="CO59" s="812"/>
      <c r="CP59" s="812"/>
      <c r="CQ59" s="812"/>
      <c r="CR59" s="812"/>
      <c r="CS59" s="812"/>
      <c r="CT59" s="812"/>
      <c r="CU59" s="812"/>
      <c r="CV59" s="812"/>
      <c r="CW59" s="812"/>
      <c r="CX59" s="812"/>
      <c r="CY59" s="812"/>
      <c r="CZ59" s="812"/>
      <c r="DA59" s="812"/>
      <c r="DB59" s="812"/>
      <c r="DC59" s="812"/>
      <c r="DD59" s="812"/>
      <c r="DE59" s="812"/>
      <c r="DF59" s="812"/>
      <c r="DG59" s="812"/>
      <c r="DH59" s="812"/>
      <c r="DI59" s="812"/>
      <c r="DJ59" s="812"/>
      <c r="DK59" s="812"/>
      <c r="DL59" s="812"/>
      <c r="DM59" s="812"/>
      <c r="DN59" s="812"/>
      <c r="DO59" s="812"/>
      <c r="DP59" s="812"/>
      <c r="DQ59" s="812"/>
      <c r="DR59" s="812"/>
      <c r="DS59" s="812"/>
      <c r="DT59" s="812"/>
      <c r="DU59" s="812"/>
      <c r="DV59" s="812"/>
      <c r="DW59" s="812"/>
      <c r="DX59" s="812"/>
      <c r="DY59" s="812"/>
      <c r="DZ59" s="812"/>
      <c r="EA59" s="812"/>
      <c r="EB59" s="812"/>
      <c r="EC59" s="812"/>
      <c r="ED59" s="812"/>
      <c r="EE59" s="812"/>
      <c r="EF59" s="812"/>
      <c r="EG59" s="812"/>
      <c r="EH59" s="812"/>
      <c r="EI59" s="812"/>
      <c r="EJ59" s="812"/>
      <c r="EK59" s="812"/>
      <c r="EL59" s="812"/>
      <c r="EM59" s="812"/>
      <c r="EN59" s="812"/>
      <c r="EO59" s="812"/>
      <c r="EP59" s="812"/>
      <c r="EQ59" s="812"/>
      <c r="ER59" s="812"/>
      <c r="ES59" s="812"/>
      <c r="ET59" s="812"/>
      <c r="EU59" s="812"/>
      <c r="EV59" s="812"/>
      <c r="EW59" s="812"/>
      <c r="EX59" s="812"/>
      <c r="EY59" s="812"/>
      <c r="EZ59" s="812"/>
      <c r="FA59" s="812"/>
      <c r="FB59" s="812"/>
      <c r="FC59" s="812"/>
      <c r="FD59" s="812"/>
      <c r="FE59" s="812"/>
      <c r="FF59" s="812"/>
      <c r="FG59" s="812"/>
      <c r="FH59" s="812"/>
      <c r="FI59" s="812"/>
      <c r="FJ59" s="812"/>
      <c r="FK59" s="812"/>
      <c r="FL59" s="812"/>
      <c r="FM59" s="812"/>
      <c r="FN59" s="812"/>
      <c r="FO59" s="812"/>
      <c r="FP59" s="812"/>
      <c r="FQ59" s="812"/>
      <c r="FR59" s="812"/>
      <c r="FS59" s="812"/>
      <c r="FT59" s="812"/>
      <c r="FU59" s="812"/>
      <c r="FV59" s="812"/>
      <c r="FW59" s="812"/>
      <c r="FX59" s="812"/>
      <c r="FY59" s="812"/>
      <c r="FZ59" s="812"/>
      <c r="GA59" s="812"/>
    </row>
    <row r="60" spans="1:183" s="824" customFormat="1" ht="140.25" x14ac:dyDescent="0.2">
      <c r="A60" s="823"/>
      <c r="B60" s="178">
        <v>10</v>
      </c>
      <c r="C60" s="870" t="s">
        <v>1547</v>
      </c>
      <c r="D60" s="840" t="s">
        <v>1548</v>
      </c>
      <c r="E60" s="840"/>
      <c r="F60" s="874"/>
      <c r="G60" s="914">
        <v>6</v>
      </c>
      <c r="H60" s="841">
        <f>E60*B60*G60</f>
        <v>0</v>
      </c>
      <c r="I60" s="816"/>
      <c r="J60" s="812"/>
      <c r="K60" s="812"/>
      <c r="L60" s="812"/>
      <c r="M60" s="812"/>
      <c r="N60" s="812"/>
      <c r="O60" s="812"/>
      <c r="P60" s="812"/>
      <c r="Q60" s="812"/>
      <c r="R60" s="812"/>
      <c r="S60" s="812"/>
      <c r="T60" s="812"/>
      <c r="U60" s="812"/>
      <c r="V60" s="812"/>
      <c r="W60" s="812"/>
      <c r="X60" s="812"/>
      <c r="Y60" s="812"/>
      <c r="Z60" s="812"/>
      <c r="AA60" s="812"/>
      <c r="AB60" s="812"/>
      <c r="AC60" s="812"/>
      <c r="AD60" s="812"/>
      <c r="AE60" s="812"/>
      <c r="AF60" s="812"/>
      <c r="AG60" s="812"/>
      <c r="AH60" s="812"/>
      <c r="AI60" s="812"/>
      <c r="AJ60" s="812"/>
      <c r="AK60" s="812"/>
      <c r="AL60" s="812"/>
      <c r="AM60" s="812"/>
      <c r="AN60" s="812"/>
      <c r="AO60" s="812"/>
      <c r="AP60" s="812"/>
      <c r="AQ60" s="812"/>
      <c r="AR60" s="812"/>
      <c r="AS60" s="812"/>
      <c r="AT60" s="812"/>
      <c r="AU60" s="812"/>
      <c r="AV60" s="812"/>
      <c r="AW60" s="812"/>
      <c r="AX60" s="812"/>
      <c r="AY60" s="812"/>
      <c r="AZ60" s="812"/>
      <c r="BA60" s="812"/>
      <c r="BB60" s="812"/>
      <c r="BC60" s="812"/>
      <c r="BD60" s="812"/>
      <c r="BE60" s="812"/>
      <c r="BF60" s="812"/>
      <c r="BG60" s="812"/>
      <c r="BH60" s="812"/>
      <c r="BI60" s="812"/>
      <c r="BJ60" s="812"/>
      <c r="BK60" s="812"/>
      <c r="BL60" s="812"/>
      <c r="BM60" s="812"/>
      <c r="BN60" s="812"/>
      <c r="BO60" s="812"/>
      <c r="BP60" s="812"/>
      <c r="BQ60" s="812"/>
      <c r="BR60" s="812"/>
      <c r="BS60" s="812"/>
      <c r="BT60" s="812"/>
      <c r="BU60" s="812"/>
      <c r="BV60" s="812"/>
      <c r="BW60" s="812"/>
      <c r="BX60" s="812"/>
      <c r="BY60" s="812"/>
      <c r="BZ60" s="812"/>
      <c r="CA60" s="812"/>
      <c r="CB60" s="812"/>
      <c r="CC60" s="812"/>
      <c r="CD60" s="812"/>
      <c r="CE60" s="812"/>
      <c r="CF60" s="812"/>
      <c r="CG60" s="812"/>
      <c r="CH60" s="812"/>
      <c r="CI60" s="812"/>
      <c r="CJ60" s="812"/>
      <c r="CK60" s="812"/>
      <c r="CL60" s="812"/>
      <c r="CM60" s="812"/>
      <c r="CN60" s="812"/>
      <c r="CO60" s="812"/>
      <c r="CP60" s="812"/>
      <c r="CQ60" s="812"/>
      <c r="CR60" s="812"/>
      <c r="CS60" s="812"/>
      <c r="CT60" s="812"/>
      <c r="CU60" s="812"/>
      <c r="CV60" s="812"/>
      <c r="CW60" s="812"/>
      <c r="CX60" s="812"/>
      <c r="CY60" s="812"/>
      <c r="CZ60" s="812"/>
      <c r="DA60" s="812"/>
      <c r="DB60" s="812"/>
      <c r="DC60" s="812"/>
      <c r="DD60" s="812"/>
      <c r="DE60" s="812"/>
      <c r="DF60" s="812"/>
      <c r="DG60" s="812"/>
      <c r="DH60" s="812"/>
      <c r="DI60" s="812"/>
      <c r="DJ60" s="812"/>
      <c r="DK60" s="812"/>
      <c r="DL60" s="812"/>
      <c r="DM60" s="812"/>
      <c r="DN60" s="812"/>
      <c r="DO60" s="812"/>
      <c r="DP60" s="812"/>
      <c r="DQ60" s="812"/>
      <c r="DR60" s="812"/>
      <c r="DS60" s="812"/>
      <c r="DT60" s="812"/>
      <c r="DU60" s="812"/>
      <c r="DV60" s="812"/>
      <c r="DW60" s="812"/>
      <c r="DX60" s="812"/>
      <c r="DY60" s="812"/>
      <c r="DZ60" s="812"/>
      <c r="EA60" s="812"/>
      <c r="EB60" s="812"/>
      <c r="EC60" s="812"/>
      <c r="ED60" s="812"/>
      <c r="EE60" s="812"/>
      <c r="EF60" s="812"/>
      <c r="EG60" s="812"/>
      <c r="EH60" s="812"/>
      <c r="EI60" s="812"/>
      <c r="EJ60" s="812"/>
      <c r="EK60" s="812"/>
      <c r="EL60" s="812"/>
      <c r="EM60" s="812"/>
      <c r="EN60" s="812"/>
      <c r="EO60" s="812"/>
      <c r="EP60" s="812"/>
      <c r="EQ60" s="812"/>
      <c r="ER60" s="812"/>
      <c r="ES60" s="812"/>
      <c r="ET60" s="812"/>
      <c r="EU60" s="812"/>
      <c r="EV60" s="812"/>
      <c r="EW60" s="812"/>
      <c r="EX60" s="812"/>
      <c r="EY60" s="812"/>
      <c r="EZ60" s="812"/>
      <c r="FA60" s="812"/>
      <c r="FB60" s="812"/>
      <c r="FC60" s="812"/>
      <c r="FD60" s="812"/>
      <c r="FE60" s="812"/>
      <c r="FF60" s="812"/>
      <c r="FG60" s="812"/>
      <c r="FH60" s="812"/>
      <c r="FI60" s="812"/>
      <c r="FJ60" s="812"/>
      <c r="FK60" s="812"/>
      <c r="FL60" s="812"/>
      <c r="FM60" s="812"/>
      <c r="FN60" s="812"/>
      <c r="FO60" s="812"/>
      <c r="FP60" s="812"/>
      <c r="FQ60" s="812"/>
      <c r="FR60" s="812"/>
      <c r="FS60" s="812"/>
      <c r="FT60" s="812"/>
      <c r="FU60" s="812"/>
      <c r="FV60" s="812"/>
      <c r="FW60" s="812"/>
      <c r="FX60" s="812"/>
      <c r="FY60" s="812"/>
      <c r="FZ60" s="812"/>
      <c r="GA60" s="812"/>
    </row>
    <row r="61" spans="1:183" s="824" customFormat="1" x14ac:dyDescent="0.2">
      <c r="A61" s="823"/>
      <c r="B61" s="178"/>
      <c r="C61" s="870"/>
      <c r="D61" s="840"/>
      <c r="E61" s="840"/>
      <c r="F61" s="220"/>
      <c r="G61" s="830"/>
      <c r="H61" s="841" t="str">
        <f>IF(B61="","",ROUND(B61*E61*F61*G61,0))</f>
        <v/>
      </c>
      <c r="I61" s="816"/>
      <c r="J61" s="812"/>
      <c r="K61" s="812"/>
      <c r="L61" s="812"/>
      <c r="M61" s="812"/>
      <c r="N61" s="812"/>
      <c r="O61" s="812"/>
      <c r="P61" s="812"/>
      <c r="Q61" s="812"/>
      <c r="R61" s="812"/>
      <c r="S61" s="812"/>
      <c r="T61" s="812"/>
      <c r="U61" s="812"/>
      <c r="V61" s="812"/>
      <c r="W61" s="812"/>
      <c r="X61" s="812"/>
      <c r="Y61" s="812"/>
      <c r="Z61" s="812"/>
      <c r="AA61" s="812"/>
      <c r="AB61" s="812"/>
      <c r="AC61" s="812"/>
      <c r="AD61" s="812"/>
      <c r="AE61" s="812"/>
      <c r="AF61" s="812"/>
      <c r="AG61" s="812"/>
      <c r="AH61" s="812"/>
      <c r="AI61" s="812"/>
      <c r="AJ61" s="812"/>
      <c r="AK61" s="812"/>
      <c r="AL61" s="812"/>
      <c r="AM61" s="812"/>
      <c r="AN61" s="812"/>
      <c r="AO61" s="812"/>
      <c r="AP61" s="812"/>
      <c r="AQ61" s="812"/>
      <c r="AR61" s="812"/>
      <c r="AS61" s="812"/>
      <c r="AT61" s="812"/>
      <c r="AU61" s="812"/>
      <c r="AV61" s="812"/>
      <c r="AW61" s="812"/>
      <c r="AX61" s="812"/>
      <c r="AY61" s="812"/>
      <c r="AZ61" s="812"/>
      <c r="BA61" s="812"/>
      <c r="BB61" s="812"/>
      <c r="BC61" s="812"/>
      <c r="BD61" s="812"/>
      <c r="BE61" s="812"/>
      <c r="BF61" s="812"/>
      <c r="BG61" s="812"/>
      <c r="BH61" s="812"/>
      <c r="BI61" s="812"/>
      <c r="BJ61" s="812"/>
      <c r="BK61" s="812"/>
      <c r="BL61" s="812"/>
      <c r="BM61" s="812"/>
      <c r="BN61" s="812"/>
      <c r="BO61" s="812"/>
      <c r="BP61" s="812"/>
      <c r="BQ61" s="812"/>
      <c r="BR61" s="812"/>
      <c r="BS61" s="812"/>
      <c r="BT61" s="812"/>
      <c r="BU61" s="812"/>
      <c r="BV61" s="812"/>
      <c r="BW61" s="812"/>
      <c r="BX61" s="812"/>
      <c r="BY61" s="812"/>
      <c r="BZ61" s="812"/>
      <c r="CA61" s="812"/>
      <c r="CB61" s="812"/>
      <c r="CC61" s="812"/>
      <c r="CD61" s="812"/>
      <c r="CE61" s="812"/>
      <c r="CF61" s="812"/>
      <c r="CG61" s="812"/>
      <c r="CH61" s="812"/>
      <c r="CI61" s="812"/>
      <c r="CJ61" s="812"/>
      <c r="CK61" s="812"/>
      <c r="CL61" s="812"/>
      <c r="CM61" s="812"/>
      <c r="CN61" s="812"/>
      <c r="CO61" s="812"/>
      <c r="CP61" s="812"/>
      <c r="CQ61" s="812"/>
      <c r="CR61" s="812"/>
      <c r="CS61" s="812"/>
      <c r="CT61" s="812"/>
      <c r="CU61" s="812"/>
      <c r="CV61" s="812"/>
      <c r="CW61" s="812"/>
      <c r="CX61" s="812"/>
      <c r="CY61" s="812"/>
      <c r="CZ61" s="812"/>
      <c r="DA61" s="812"/>
      <c r="DB61" s="812"/>
      <c r="DC61" s="812"/>
      <c r="DD61" s="812"/>
      <c r="DE61" s="812"/>
      <c r="DF61" s="812"/>
      <c r="DG61" s="812"/>
      <c r="DH61" s="812"/>
      <c r="DI61" s="812"/>
      <c r="DJ61" s="812"/>
      <c r="DK61" s="812"/>
      <c r="DL61" s="812"/>
      <c r="DM61" s="812"/>
      <c r="DN61" s="812"/>
      <c r="DO61" s="812"/>
      <c r="DP61" s="812"/>
      <c r="DQ61" s="812"/>
      <c r="DR61" s="812"/>
      <c r="DS61" s="812"/>
      <c r="DT61" s="812"/>
      <c r="DU61" s="812"/>
      <c r="DV61" s="812"/>
      <c r="DW61" s="812"/>
      <c r="DX61" s="812"/>
      <c r="DY61" s="812"/>
      <c r="DZ61" s="812"/>
      <c r="EA61" s="812"/>
      <c r="EB61" s="812"/>
      <c r="EC61" s="812"/>
      <c r="ED61" s="812"/>
      <c r="EE61" s="812"/>
      <c r="EF61" s="812"/>
      <c r="EG61" s="812"/>
      <c r="EH61" s="812"/>
      <c r="EI61" s="812"/>
      <c r="EJ61" s="812"/>
      <c r="EK61" s="812"/>
      <c r="EL61" s="812"/>
      <c r="EM61" s="812"/>
      <c r="EN61" s="812"/>
      <c r="EO61" s="812"/>
      <c r="EP61" s="812"/>
      <c r="EQ61" s="812"/>
      <c r="ER61" s="812"/>
      <c r="ES61" s="812"/>
      <c r="ET61" s="812"/>
      <c r="EU61" s="812"/>
      <c r="EV61" s="812"/>
      <c r="EW61" s="812"/>
      <c r="EX61" s="812"/>
      <c r="EY61" s="812"/>
      <c r="EZ61" s="812"/>
      <c r="FA61" s="812"/>
      <c r="FB61" s="812"/>
      <c r="FC61" s="812"/>
      <c r="FD61" s="812"/>
      <c r="FE61" s="812"/>
      <c r="FF61" s="812"/>
      <c r="FG61" s="812"/>
      <c r="FH61" s="812"/>
      <c r="FI61" s="812"/>
      <c r="FJ61" s="812"/>
      <c r="FK61" s="812"/>
      <c r="FL61" s="812"/>
      <c r="FM61" s="812"/>
      <c r="FN61" s="812"/>
      <c r="FO61" s="812"/>
      <c r="FP61" s="812"/>
      <c r="FQ61" s="812"/>
      <c r="FR61" s="812"/>
      <c r="FS61" s="812"/>
      <c r="FT61" s="812"/>
      <c r="FU61" s="812"/>
      <c r="FV61" s="812"/>
      <c r="FW61" s="812"/>
      <c r="FX61" s="812"/>
      <c r="FY61" s="812"/>
      <c r="FZ61" s="812"/>
      <c r="GA61" s="812"/>
    </row>
    <row r="62" spans="1:183" s="824" customFormat="1" x14ac:dyDescent="0.2">
      <c r="A62" s="823"/>
      <c r="B62" s="1064" t="s">
        <v>46</v>
      </c>
      <c r="C62" s="1122" t="s">
        <v>1520</v>
      </c>
      <c r="D62" s="1062" t="s">
        <v>1521</v>
      </c>
      <c r="E62" s="1062" t="s">
        <v>1549</v>
      </c>
      <c r="F62" s="1056" t="s">
        <v>1550</v>
      </c>
      <c r="G62" s="1057"/>
      <c r="H62" s="1086" t="s">
        <v>1500</v>
      </c>
      <c r="I62" s="816"/>
      <c r="J62" s="812"/>
      <c r="K62" s="812"/>
      <c r="L62" s="812"/>
      <c r="M62" s="812"/>
      <c r="N62" s="812"/>
      <c r="O62" s="812"/>
      <c r="P62" s="812"/>
      <c r="Q62" s="812"/>
      <c r="R62" s="812"/>
      <c r="S62" s="812"/>
      <c r="T62" s="812"/>
      <c r="U62" s="812"/>
      <c r="V62" s="812"/>
      <c r="W62" s="812"/>
      <c r="X62" s="812"/>
      <c r="Y62" s="812"/>
      <c r="Z62" s="812"/>
      <c r="AA62" s="812"/>
      <c r="AB62" s="812"/>
      <c r="AC62" s="812"/>
      <c r="AD62" s="812"/>
      <c r="AE62" s="812"/>
      <c r="AF62" s="812"/>
      <c r="AG62" s="812"/>
      <c r="AH62" s="812"/>
      <c r="AI62" s="812"/>
      <c r="AJ62" s="812"/>
      <c r="AK62" s="812"/>
      <c r="AL62" s="812"/>
      <c r="AM62" s="812"/>
      <c r="AN62" s="812"/>
      <c r="AO62" s="812"/>
      <c r="AP62" s="812"/>
      <c r="AQ62" s="812"/>
      <c r="AR62" s="812"/>
      <c r="AS62" s="812"/>
      <c r="AT62" s="812"/>
      <c r="AU62" s="812"/>
      <c r="AV62" s="812"/>
      <c r="AW62" s="812"/>
      <c r="AX62" s="812"/>
      <c r="AY62" s="812"/>
      <c r="AZ62" s="812"/>
      <c r="BA62" s="812"/>
      <c r="BB62" s="812"/>
      <c r="BC62" s="812"/>
      <c r="BD62" s="812"/>
      <c r="BE62" s="812"/>
      <c r="BF62" s="812"/>
      <c r="BG62" s="812"/>
      <c r="BH62" s="812"/>
      <c r="BI62" s="812"/>
      <c r="BJ62" s="812"/>
      <c r="BK62" s="812"/>
      <c r="BL62" s="812"/>
      <c r="BM62" s="812"/>
      <c r="BN62" s="812"/>
      <c r="BO62" s="812"/>
      <c r="BP62" s="812"/>
      <c r="BQ62" s="812"/>
      <c r="BR62" s="812"/>
      <c r="BS62" s="812"/>
      <c r="BT62" s="812"/>
      <c r="BU62" s="812"/>
      <c r="BV62" s="812"/>
      <c r="BW62" s="812"/>
      <c r="BX62" s="812"/>
      <c r="BY62" s="812"/>
      <c r="BZ62" s="812"/>
      <c r="CA62" s="812"/>
      <c r="CB62" s="812"/>
      <c r="CC62" s="812"/>
      <c r="CD62" s="812"/>
      <c r="CE62" s="812"/>
      <c r="CF62" s="812"/>
      <c r="CG62" s="812"/>
      <c r="CH62" s="812"/>
      <c r="CI62" s="812"/>
      <c r="CJ62" s="812"/>
      <c r="CK62" s="812"/>
      <c r="CL62" s="812"/>
      <c r="CM62" s="812"/>
      <c r="CN62" s="812"/>
      <c r="CO62" s="812"/>
      <c r="CP62" s="812"/>
      <c r="CQ62" s="812"/>
      <c r="CR62" s="812"/>
      <c r="CS62" s="812"/>
      <c r="CT62" s="812"/>
      <c r="CU62" s="812"/>
      <c r="CV62" s="812"/>
      <c r="CW62" s="812"/>
      <c r="CX62" s="812"/>
      <c r="CY62" s="812"/>
      <c r="CZ62" s="812"/>
      <c r="DA62" s="812"/>
      <c r="DB62" s="812"/>
      <c r="DC62" s="812"/>
      <c r="DD62" s="812"/>
      <c r="DE62" s="812"/>
      <c r="DF62" s="812"/>
      <c r="DG62" s="812"/>
      <c r="DH62" s="812"/>
      <c r="DI62" s="812"/>
      <c r="DJ62" s="812"/>
      <c r="DK62" s="812"/>
      <c r="DL62" s="812"/>
      <c r="DM62" s="812"/>
      <c r="DN62" s="812"/>
      <c r="DO62" s="812"/>
      <c r="DP62" s="812"/>
      <c r="DQ62" s="812"/>
      <c r="DR62" s="812"/>
      <c r="DS62" s="812"/>
      <c r="DT62" s="812"/>
      <c r="DU62" s="812"/>
      <c r="DV62" s="812"/>
      <c r="DW62" s="812"/>
      <c r="DX62" s="812"/>
      <c r="DY62" s="812"/>
      <c r="DZ62" s="812"/>
      <c r="EA62" s="812"/>
      <c r="EB62" s="812"/>
      <c r="EC62" s="812"/>
      <c r="ED62" s="812"/>
      <c r="EE62" s="812"/>
      <c r="EF62" s="812"/>
      <c r="EG62" s="812"/>
      <c r="EH62" s="812"/>
      <c r="EI62" s="812"/>
      <c r="EJ62" s="812"/>
      <c r="EK62" s="812"/>
      <c r="EL62" s="812"/>
      <c r="EM62" s="812"/>
      <c r="EN62" s="812"/>
      <c r="EO62" s="812"/>
      <c r="EP62" s="812"/>
      <c r="EQ62" s="812"/>
      <c r="ER62" s="812"/>
      <c r="ES62" s="812"/>
      <c r="ET62" s="812"/>
      <c r="EU62" s="812"/>
      <c r="EV62" s="812"/>
      <c r="EW62" s="812"/>
      <c r="EX62" s="812"/>
      <c r="EY62" s="812"/>
      <c r="EZ62" s="812"/>
      <c r="FA62" s="812"/>
      <c r="FB62" s="812"/>
      <c r="FC62" s="812"/>
      <c r="FD62" s="812"/>
      <c r="FE62" s="812"/>
      <c r="FF62" s="812"/>
      <c r="FG62" s="812"/>
      <c r="FH62" s="812"/>
      <c r="FI62" s="812"/>
      <c r="FJ62" s="812"/>
      <c r="FK62" s="812"/>
      <c r="FL62" s="812"/>
      <c r="FM62" s="812"/>
      <c r="FN62" s="812"/>
      <c r="FO62" s="812"/>
      <c r="FP62" s="812"/>
      <c r="FQ62" s="812"/>
      <c r="FR62" s="812"/>
      <c r="FS62" s="812"/>
      <c r="FT62" s="812"/>
      <c r="FU62" s="812"/>
      <c r="FV62" s="812"/>
      <c r="FW62" s="812"/>
      <c r="FX62" s="812"/>
      <c r="FY62" s="812"/>
      <c r="FZ62" s="812"/>
      <c r="GA62" s="812"/>
    </row>
    <row r="63" spans="1:183" s="824" customFormat="1" x14ac:dyDescent="0.2">
      <c r="A63" s="823"/>
      <c r="B63" s="1121"/>
      <c r="C63" s="1123"/>
      <c r="D63" s="1120"/>
      <c r="E63" s="1120" t="s">
        <v>1525</v>
      </c>
      <c r="F63" s="1056"/>
      <c r="G63" s="1057"/>
      <c r="H63" s="1087" t="s">
        <v>1505</v>
      </c>
      <c r="I63" s="816"/>
      <c r="J63" s="812"/>
      <c r="K63" s="812"/>
      <c r="L63" s="812"/>
      <c r="M63" s="812"/>
      <c r="N63" s="812"/>
      <c r="O63" s="812"/>
      <c r="P63" s="812"/>
      <c r="Q63" s="812"/>
      <c r="R63" s="812"/>
      <c r="S63" s="812"/>
      <c r="T63" s="812"/>
      <c r="U63" s="812"/>
      <c r="V63" s="812"/>
      <c r="W63" s="812"/>
      <c r="X63" s="812"/>
      <c r="Y63" s="812"/>
      <c r="Z63" s="812"/>
      <c r="AA63" s="812"/>
      <c r="AB63" s="812"/>
      <c r="AC63" s="812"/>
      <c r="AD63" s="812"/>
      <c r="AE63" s="812"/>
      <c r="AF63" s="812"/>
      <c r="AG63" s="812"/>
      <c r="AH63" s="812"/>
      <c r="AI63" s="812"/>
      <c r="AJ63" s="812"/>
      <c r="AK63" s="812"/>
      <c r="AL63" s="812"/>
      <c r="AM63" s="812"/>
      <c r="AN63" s="812"/>
      <c r="AO63" s="812"/>
      <c r="AP63" s="812"/>
      <c r="AQ63" s="812"/>
      <c r="AR63" s="812"/>
      <c r="AS63" s="812"/>
      <c r="AT63" s="812"/>
      <c r="AU63" s="812"/>
      <c r="AV63" s="812"/>
      <c r="AW63" s="812"/>
      <c r="AX63" s="812"/>
      <c r="AY63" s="812"/>
      <c r="AZ63" s="812"/>
      <c r="BA63" s="812"/>
      <c r="BB63" s="812"/>
      <c r="BC63" s="812"/>
      <c r="BD63" s="812"/>
      <c r="BE63" s="812"/>
      <c r="BF63" s="812"/>
      <c r="BG63" s="812"/>
      <c r="BH63" s="812"/>
      <c r="BI63" s="812"/>
      <c r="BJ63" s="812"/>
      <c r="BK63" s="812"/>
      <c r="BL63" s="812"/>
      <c r="BM63" s="812"/>
      <c r="BN63" s="812"/>
      <c r="BO63" s="812"/>
      <c r="BP63" s="812"/>
      <c r="BQ63" s="812"/>
      <c r="BR63" s="812"/>
      <c r="BS63" s="812"/>
      <c r="BT63" s="812"/>
      <c r="BU63" s="812"/>
      <c r="BV63" s="812"/>
      <c r="BW63" s="812"/>
      <c r="BX63" s="812"/>
      <c r="BY63" s="812"/>
      <c r="BZ63" s="812"/>
      <c r="CA63" s="812"/>
      <c r="CB63" s="812"/>
      <c r="CC63" s="812"/>
      <c r="CD63" s="812"/>
      <c r="CE63" s="812"/>
      <c r="CF63" s="812"/>
      <c r="CG63" s="812"/>
      <c r="CH63" s="812"/>
      <c r="CI63" s="812"/>
      <c r="CJ63" s="812"/>
      <c r="CK63" s="812"/>
      <c r="CL63" s="812"/>
      <c r="CM63" s="812"/>
      <c r="CN63" s="812"/>
      <c r="CO63" s="812"/>
      <c r="CP63" s="812"/>
      <c r="CQ63" s="812"/>
      <c r="CR63" s="812"/>
      <c r="CS63" s="812"/>
      <c r="CT63" s="812"/>
      <c r="CU63" s="812"/>
      <c r="CV63" s="812"/>
      <c r="CW63" s="812"/>
      <c r="CX63" s="812"/>
      <c r="CY63" s="812"/>
      <c r="CZ63" s="812"/>
      <c r="DA63" s="812"/>
      <c r="DB63" s="812"/>
      <c r="DC63" s="812"/>
      <c r="DD63" s="812"/>
      <c r="DE63" s="812"/>
      <c r="DF63" s="812"/>
      <c r="DG63" s="812"/>
      <c r="DH63" s="812"/>
      <c r="DI63" s="812"/>
      <c r="DJ63" s="812"/>
      <c r="DK63" s="812"/>
      <c r="DL63" s="812"/>
      <c r="DM63" s="812"/>
      <c r="DN63" s="812"/>
      <c r="DO63" s="812"/>
      <c r="DP63" s="812"/>
      <c r="DQ63" s="812"/>
      <c r="DR63" s="812"/>
      <c r="DS63" s="812"/>
      <c r="DT63" s="812"/>
      <c r="DU63" s="812"/>
      <c r="DV63" s="812"/>
      <c r="DW63" s="812"/>
      <c r="DX63" s="812"/>
      <c r="DY63" s="812"/>
      <c r="DZ63" s="812"/>
      <c r="EA63" s="812"/>
      <c r="EB63" s="812"/>
      <c r="EC63" s="812"/>
      <c r="ED63" s="812"/>
      <c r="EE63" s="812"/>
      <c r="EF63" s="812"/>
      <c r="EG63" s="812"/>
      <c r="EH63" s="812"/>
      <c r="EI63" s="812"/>
      <c r="EJ63" s="812"/>
      <c r="EK63" s="812"/>
      <c r="EL63" s="812"/>
      <c r="EM63" s="812"/>
      <c r="EN63" s="812"/>
      <c r="EO63" s="812"/>
      <c r="EP63" s="812"/>
      <c r="EQ63" s="812"/>
      <c r="ER63" s="812"/>
      <c r="ES63" s="812"/>
      <c r="ET63" s="812"/>
      <c r="EU63" s="812"/>
      <c r="EV63" s="812"/>
      <c r="EW63" s="812"/>
      <c r="EX63" s="812"/>
      <c r="EY63" s="812"/>
      <c r="EZ63" s="812"/>
      <c r="FA63" s="812"/>
      <c r="FB63" s="812"/>
      <c r="FC63" s="812"/>
      <c r="FD63" s="812"/>
      <c r="FE63" s="812"/>
      <c r="FF63" s="812"/>
      <c r="FG63" s="812"/>
      <c r="FH63" s="812"/>
      <c r="FI63" s="812"/>
      <c r="FJ63" s="812"/>
      <c r="FK63" s="812"/>
      <c r="FL63" s="812"/>
      <c r="FM63" s="812"/>
      <c r="FN63" s="812"/>
      <c r="FO63" s="812"/>
      <c r="FP63" s="812"/>
      <c r="FQ63" s="812"/>
      <c r="FR63" s="812"/>
      <c r="FS63" s="812"/>
      <c r="FT63" s="812"/>
      <c r="FU63" s="812"/>
      <c r="FV63" s="812"/>
      <c r="FW63" s="812"/>
      <c r="FX63" s="812"/>
      <c r="FY63" s="812"/>
      <c r="FZ63" s="812"/>
      <c r="GA63" s="812"/>
    </row>
    <row r="64" spans="1:183" s="824" customFormat="1" x14ac:dyDescent="0.2">
      <c r="A64" s="823"/>
      <c r="B64" s="871" t="s">
        <v>1551</v>
      </c>
      <c r="C64" s="1123"/>
      <c r="D64" s="1120"/>
      <c r="E64" s="845" t="s">
        <v>1552</v>
      </c>
      <c r="F64" s="1088"/>
      <c r="G64" s="1089"/>
      <c r="H64" s="846" t="s">
        <v>1553</v>
      </c>
      <c r="I64" s="816"/>
      <c r="J64" s="812"/>
      <c r="K64" s="812"/>
      <c r="L64" s="812"/>
      <c r="M64" s="812"/>
      <c r="N64" s="812"/>
      <c r="O64" s="812"/>
      <c r="P64" s="812"/>
      <c r="Q64" s="812"/>
      <c r="R64" s="812"/>
      <c r="S64" s="812"/>
      <c r="T64" s="812"/>
      <c r="U64" s="812"/>
      <c r="V64" s="812"/>
      <c r="W64" s="812"/>
      <c r="X64" s="812"/>
      <c r="Y64" s="812"/>
      <c r="Z64" s="812"/>
      <c r="AA64" s="812"/>
      <c r="AB64" s="812"/>
      <c r="AC64" s="812"/>
      <c r="AD64" s="812"/>
      <c r="AE64" s="812"/>
      <c r="AF64" s="812"/>
      <c r="AG64" s="812"/>
      <c r="AH64" s="812"/>
      <c r="AI64" s="812"/>
      <c r="AJ64" s="812"/>
      <c r="AK64" s="812"/>
      <c r="AL64" s="812"/>
      <c r="AM64" s="812"/>
      <c r="AN64" s="812"/>
      <c r="AO64" s="812"/>
      <c r="AP64" s="812"/>
      <c r="AQ64" s="812"/>
      <c r="AR64" s="812"/>
      <c r="AS64" s="812"/>
      <c r="AT64" s="812"/>
      <c r="AU64" s="812"/>
      <c r="AV64" s="812"/>
      <c r="AW64" s="812"/>
      <c r="AX64" s="812"/>
      <c r="AY64" s="812"/>
      <c r="AZ64" s="812"/>
      <c r="BA64" s="812"/>
      <c r="BB64" s="812"/>
      <c r="BC64" s="812"/>
      <c r="BD64" s="812"/>
      <c r="BE64" s="812"/>
      <c r="BF64" s="812"/>
      <c r="BG64" s="812"/>
      <c r="BH64" s="812"/>
      <c r="BI64" s="812"/>
      <c r="BJ64" s="812"/>
      <c r="BK64" s="812"/>
      <c r="BL64" s="812"/>
      <c r="BM64" s="812"/>
      <c r="BN64" s="812"/>
      <c r="BO64" s="812"/>
      <c r="BP64" s="812"/>
      <c r="BQ64" s="812"/>
      <c r="BR64" s="812"/>
      <c r="BS64" s="812"/>
      <c r="BT64" s="812"/>
      <c r="BU64" s="812"/>
      <c r="BV64" s="812"/>
      <c r="BW64" s="812"/>
      <c r="BX64" s="812"/>
      <c r="BY64" s="812"/>
      <c r="BZ64" s="812"/>
      <c r="CA64" s="812"/>
      <c r="CB64" s="812"/>
      <c r="CC64" s="812"/>
      <c r="CD64" s="812"/>
      <c r="CE64" s="812"/>
      <c r="CF64" s="812"/>
      <c r="CG64" s="812"/>
      <c r="CH64" s="812"/>
      <c r="CI64" s="812"/>
      <c r="CJ64" s="812"/>
      <c r="CK64" s="812"/>
      <c r="CL64" s="812"/>
      <c r="CM64" s="812"/>
      <c r="CN64" s="812"/>
      <c r="CO64" s="812"/>
      <c r="CP64" s="812"/>
      <c r="CQ64" s="812"/>
      <c r="CR64" s="812"/>
      <c r="CS64" s="812"/>
      <c r="CT64" s="812"/>
      <c r="CU64" s="812"/>
      <c r="CV64" s="812"/>
      <c r="CW64" s="812"/>
      <c r="CX64" s="812"/>
      <c r="CY64" s="812"/>
      <c r="CZ64" s="812"/>
      <c r="DA64" s="812"/>
      <c r="DB64" s="812"/>
      <c r="DC64" s="812"/>
      <c r="DD64" s="812"/>
      <c r="DE64" s="812"/>
      <c r="DF64" s="812"/>
      <c r="DG64" s="812"/>
      <c r="DH64" s="812"/>
      <c r="DI64" s="812"/>
      <c r="DJ64" s="812"/>
      <c r="DK64" s="812"/>
      <c r="DL64" s="812"/>
      <c r="DM64" s="812"/>
      <c r="DN64" s="812"/>
      <c r="DO64" s="812"/>
      <c r="DP64" s="812"/>
      <c r="DQ64" s="812"/>
      <c r="DR64" s="812"/>
      <c r="DS64" s="812"/>
      <c r="DT64" s="812"/>
      <c r="DU64" s="812"/>
      <c r="DV64" s="812"/>
      <c r="DW64" s="812"/>
      <c r="DX64" s="812"/>
      <c r="DY64" s="812"/>
      <c r="DZ64" s="812"/>
      <c r="EA64" s="812"/>
      <c r="EB64" s="812"/>
      <c r="EC64" s="812"/>
      <c r="ED64" s="812"/>
      <c r="EE64" s="812"/>
      <c r="EF64" s="812"/>
      <c r="EG64" s="812"/>
      <c r="EH64" s="812"/>
      <c r="EI64" s="812"/>
      <c r="EJ64" s="812"/>
      <c r="EK64" s="812"/>
      <c r="EL64" s="812"/>
      <c r="EM64" s="812"/>
      <c r="EN64" s="812"/>
      <c r="EO64" s="812"/>
      <c r="EP64" s="812"/>
      <c r="EQ64" s="812"/>
      <c r="ER64" s="812"/>
      <c r="ES64" s="812"/>
      <c r="ET64" s="812"/>
      <c r="EU64" s="812"/>
      <c r="EV64" s="812"/>
      <c r="EW64" s="812"/>
      <c r="EX64" s="812"/>
      <c r="EY64" s="812"/>
      <c r="EZ64" s="812"/>
      <c r="FA64" s="812"/>
      <c r="FB64" s="812"/>
      <c r="FC64" s="812"/>
      <c r="FD64" s="812"/>
      <c r="FE64" s="812"/>
      <c r="FF64" s="812"/>
      <c r="FG64" s="812"/>
      <c r="FH64" s="812"/>
      <c r="FI64" s="812"/>
      <c r="FJ64" s="812"/>
      <c r="FK64" s="812"/>
      <c r="FL64" s="812"/>
      <c r="FM64" s="812"/>
      <c r="FN64" s="812"/>
      <c r="FO64" s="812"/>
      <c r="FP64" s="812"/>
      <c r="FQ64" s="812"/>
      <c r="FR64" s="812"/>
      <c r="FS64" s="812"/>
      <c r="FT64" s="812"/>
      <c r="FU64" s="812"/>
      <c r="FV64" s="812"/>
      <c r="FW64" s="812"/>
      <c r="FX64" s="812"/>
      <c r="FY64" s="812"/>
      <c r="FZ64" s="812"/>
      <c r="GA64" s="812"/>
    </row>
    <row r="65" spans="1:183" s="824" customFormat="1" ht="14.45" customHeight="1" x14ac:dyDescent="0.2">
      <c r="A65" s="823"/>
      <c r="B65" s="1083" t="s">
        <v>1554</v>
      </c>
      <c r="C65" s="1084"/>
      <c r="D65" s="1084"/>
      <c r="E65" s="1084"/>
      <c r="F65" s="1084"/>
      <c r="G65" s="1084"/>
      <c r="H65" s="1085"/>
      <c r="I65" s="816"/>
      <c r="J65" s="812"/>
      <c r="K65" s="812"/>
      <c r="L65" s="812"/>
      <c r="M65" s="812"/>
      <c r="N65" s="812"/>
      <c r="O65" s="812"/>
      <c r="P65" s="812"/>
      <c r="Q65" s="812"/>
      <c r="R65" s="812"/>
      <c r="S65" s="812"/>
      <c r="T65" s="812"/>
      <c r="U65" s="812"/>
      <c r="V65" s="812"/>
      <c r="W65" s="812"/>
      <c r="X65" s="812"/>
      <c r="Y65" s="812"/>
      <c r="Z65" s="812"/>
      <c r="AA65" s="812"/>
      <c r="AB65" s="812"/>
      <c r="AC65" s="812"/>
      <c r="AD65" s="812"/>
      <c r="AE65" s="812"/>
      <c r="AF65" s="812"/>
      <c r="AG65" s="812"/>
      <c r="AH65" s="812"/>
      <c r="AI65" s="812"/>
      <c r="AJ65" s="812"/>
      <c r="AK65" s="812"/>
      <c r="AL65" s="812"/>
      <c r="AM65" s="812"/>
      <c r="AN65" s="812"/>
      <c r="AO65" s="812"/>
      <c r="AP65" s="812"/>
      <c r="AQ65" s="812"/>
      <c r="AR65" s="812"/>
      <c r="AS65" s="812"/>
      <c r="AT65" s="812"/>
      <c r="AU65" s="812"/>
      <c r="AV65" s="812"/>
      <c r="AW65" s="812"/>
      <c r="AX65" s="812"/>
      <c r="AY65" s="812"/>
      <c r="AZ65" s="812"/>
      <c r="BA65" s="812"/>
      <c r="BB65" s="812"/>
      <c r="BC65" s="812"/>
      <c r="BD65" s="812"/>
      <c r="BE65" s="812"/>
      <c r="BF65" s="812"/>
      <c r="BG65" s="812"/>
      <c r="BH65" s="812"/>
      <c r="BI65" s="812"/>
      <c r="BJ65" s="812"/>
      <c r="BK65" s="812"/>
      <c r="BL65" s="812"/>
      <c r="BM65" s="812"/>
      <c r="BN65" s="812"/>
      <c r="BO65" s="812"/>
      <c r="BP65" s="812"/>
      <c r="BQ65" s="812"/>
      <c r="BR65" s="812"/>
      <c r="BS65" s="812"/>
      <c r="BT65" s="812"/>
      <c r="BU65" s="812"/>
      <c r="BV65" s="812"/>
      <c r="BW65" s="812"/>
      <c r="BX65" s="812"/>
      <c r="BY65" s="812"/>
      <c r="BZ65" s="812"/>
      <c r="CA65" s="812"/>
      <c r="CB65" s="812"/>
      <c r="CC65" s="812"/>
      <c r="CD65" s="812"/>
      <c r="CE65" s="812"/>
      <c r="CF65" s="812"/>
      <c r="CG65" s="812"/>
      <c r="CH65" s="812"/>
      <c r="CI65" s="812"/>
      <c r="CJ65" s="812"/>
      <c r="CK65" s="812"/>
      <c r="CL65" s="812"/>
      <c r="CM65" s="812"/>
      <c r="CN65" s="812"/>
      <c r="CO65" s="812"/>
      <c r="CP65" s="812"/>
      <c r="CQ65" s="812"/>
      <c r="CR65" s="812"/>
      <c r="CS65" s="812"/>
      <c r="CT65" s="812"/>
      <c r="CU65" s="812"/>
      <c r="CV65" s="812"/>
      <c r="CW65" s="812"/>
      <c r="CX65" s="812"/>
      <c r="CY65" s="812"/>
      <c r="CZ65" s="812"/>
      <c r="DA65" s="812"/>
      <c r="DB65" s="812"/>
      <c r="DC65" s="812"/>
      <c r="DD65" s="812"/>
      <c r="DE65" s="812"/>
      <c r="DF65" s="812"/>
      <c r="DG65" s="812"/>
      <c r="DH65" s="812"/>
      <c r="DI65" s="812"/>
      <c r="DJ65" s="812"/>
      <c r="DK65" s="812"/>
      <c r="DL65" s="812"/>
      <c r="DM65" s="812"/>
      <c r="DN65" s="812"/>
      <c r="DO65" s="812"/>
      <c r="DP65" s="812"/>
      <c r="DQ65" s="812"/>
      <c r="DR65" s="812"/>
      <c r="DS65" s="812"/>
      <c r="DT65" s="812"/>
      <c r="DU65" s="812"/>
      <c r="DV65" s="812"/>
      <c r="DW65" s="812"/>
      <c r="DX65" s="812"/>
      <c r="DY65" s="812"/>
      <c r="DZ65" s="812"/>
      <c r="EA65" s="812"/>
      <c r="EB65" s="812"/>
      <c r="EC65" s="812"/>
      <c r="ED65" s="812"/>
      <c r="EE65" s="812"/>
      <c r="EF65" s="812"/>
      <c r="EG65" s="812"/>
      <c r="EH65" s="812"/>
      <c r="EI65" s="812"/>
      <c r="EJ65" s="812"/>
      <c r="EK65" s="812"/>
      <c r="EL65" s="812"/>
      <c r="EM65" s="812"/>
      <c r="EN65" s="812"/>
      <c r="EO65" s="812"/>
      <c r="EP65" s="812"/>
      <c r="EQ65" s="812"/>
      <c r="ER65" s="812"/>
      <c r="ES65" s="812"/>
      <c r="ET65" s="812"/>
      <c r="EU65" s="812"/>
      <c r="EV65" s="812"/>
      <c r="EW65" s="812"/>
      <c r="EX65" s="812"/>
      <c r="EY65" s="812"/>
      <c r="EZ65" s="812"/>
      <c r="FA65" s="812"/>
      <c r="FB65" s="812"/>
      <c r="FC65" s="812"/>
      <c r="FD65" s="812"/>
      <c r="FE65" s="812"/>
      <c r="FF65" s="812"/>
      <c r="FG65" s="812"/>
      <c r="FH65" s="812"/>
      <c r="FI65" s="812"/>
      <c r="FJ65" s="812"/>
      <c r="FK65" s="812"/>
      <c r="FL65" s="812"/>
      <c r="FM65" s="812"/>
      <c r="FN65" s="812"/>
      <c r="FO65" s="812"/>
      <c r="FP65" s="812"/>
      <c r="FQ65" s="812"/>
      <c r="FR65" s="812"/>
      <c r="FS65" s="812"/>
      <c r="FT65" s="812"/>
      <c r="FU65" s="812"/>
      <c r="FV65" s="812"/>
      <c r="FW65" s="812"/>
      <c r="FX65" s="812"/>
      <c r="FY65" s="812"/>
      <c r="FZ65" s="812"/>
      <c r="GA65" s="812"/>
    </row>
    <row r="66" spans="1:183" s="824" customFormat="1" ht="51" x14ac:dyDescent="0.2">
      <c r="A66" s="823"/>
      <c r="B66" s="178">
        <v>1</v>
      </c>
      <c r="C66" s="870" t="s">
        <v>1486</v>
      </c>
      <c r="D66" s="840" t="s">
        <v>1534</v>
      </c>
      <c r="E66" s="840"/>
      <c r="F66" s="1054" t="s">
        <v>1550</v>
      </c>
      <c r="G66" s="1055"/>
      <c r="H66" s="841">
        <f>IF(B66="","",ROUND(B66*E66,0))</f>
        <v>0</v>
      </c>
      <c r="I66" s="816"/>
      <c r="J66" s="812"/>
      <c r="K66" s="812"/>
      <c r="L66" s="812"/>
      <c r="M66" s="812"/>
      <c r="N66" s="812"/>
      <c r="O66" s="812"/>
      <c r="P66" s="812"/>
      <c r="Q66" s="812"/>
      <c r="R66" s="812"/>
      <c r="S66" s="812"/>
      <c r="T66" s="812"/>
      <c r="U66" s="812"/>
      <c r="V66" s="812"/>
      <c r="W66" s="812"/>
      <c r="X66" s="812"/>
      <c r="Y66" s="812"/>
      <c r="Z66" s="812"/>
      <c r="AA66" s="812"/>
      <c r="AB66" s="812"/>
      <c r="AC66" s="812"/>
      <c r="AD66" s="812"/>
      <c r="AE66" s="812"/>
      <c r="AF66" s="812"/>
      <c r="AG66" s="812"/>
      <c r="AH66" s="812"/>
      <c r="AI66" s="812"/>
      <c r="AJ66" s="812"/>
      <c r="AK66" s="812"/>
      <c r="AL66" s="812"/>
      <c r="AM66" s="812"/>
      <c r="AN66" s="812"/>
      <c r="AO66" s="812"/>
      <c r="AP66" s="812"/>
      <c r="AQ66" s="812"/>
      <c r="AR66" s="812"/>
      <c r="AS66" s="812"/>
      <c r="AT66" s="812"/>
      <c r="AU66" s="812"/>
      <c r="AV66" s="812"/>
      <c r="AW66" s="812"/>
      <c r="AX66" s="812"/>
      <c r="AY66" s="812"/>
      <c r="AZ66" s="812"/>
      <c r="BA66" s="812"/>
      <c r="BB66" s="812"/>
      <c r="BC66" s="812"/>
      <c r="BD66" s="812"/>
      <c r="BE66" s="812"/>
      <c r="BF66" s="812"/>
      <c r="BG66" s="812"/>
      <c r="BH66" s="812"/>
      <c r="BI66" s="812"/>
      <c r="BJ66" s="812"/>
      <c r="BK66" s="812"/>
      <c r="BL66" s="812"/>
      <c r="BM66" s="812"/>
      <c r="BN66" s="812"/>
      <c r="BO66" s="812"/>
      <c r="BP66" s="812"/>
      <c r="BQ66" s="812"/>
      <c r="BR66" s="812"/>
      <c r="BS66" s="812"/>
      <c r="BT66" s="812"/>
      <c r="BU66" s="812"/>
      <c r="BV66" s="812"/>
      <c r="BW66" s="812"/>
      <c r="BX66" s="812"/>
      <c r="BY66" s="812"/>
      <c r="BZ66" s="812"/>
      <c r="CA66" s="812"/>
      <c r="CB66" s="812"/>
      <c r="CC66" s="812"/>
      <c r="CD66" s="812"/>
      <c r="CE66" s="812"/>
      <c r="CF66" s="812"/>
      <c r="CG66" s="812"/>
      <c r="CH66" s="812"/>
      <c r="CI66" s="812"/>
      <c r="CJ66" s="812"/>
      <c r="CK66" s="812"/>
      <c r="CL66" s="812"/>
      <c r="CM66" s="812"/>
      <c r="CN66" s="812"/>
      <c r="CO66" s="812"/>
      <c r="CP66" s="812"/>
      <c r="CQ66" s="812"/>
      <c r="CR66" s="812"/>
      <c r="CS66" s="812"/>
      <c r="CT66" s="812"/>
      <c r="CU66" s="812"/>
      <c r="CV66" s="812"/>
      <c r="CW66" s="812"/>
      <c r="CX66" s="812"/>
      <c r="CY66" s="812"/>
      <c r="CZ66" s="812"/>
      <c r="DA66" s="812"/>
      <c r="DB66" s="812"/>
      <c r="DC66" s="812"/>
      <c r="DD66" s="812"/>
      <c r="DE66" s="812"/>
      <c r="DF66" s="812"/>
      <c r="DG66" s="812"/>
      <c r="DH66" s="812"/>
      <c r="DI66" s="812"/>
      <c r="DJ66" s="812"/>
      <c r="DK66" s="812"/>
      <c r="DL66" s="812"/>
      <c r="DM66" s="812"/>
      <c r="DN66" s="812"/>
      <c r="DO66" s="812"/>
      <c r="DP66" s="812"/>
      <c r="DQ66" s="812"/>
      <c r="DR66" s="812"/>
      <c r="DS66" s="812"/>
      <c r="DT66" s="812"/>
      <c r="DU66" s="812"/>
      <c r="DV66" s="812"/>
      <c r="DW66" s="812"/>
      <c r="DX66" s="812"/>
      <c r="DY66" s="812"/>
      <c r="DZ66" s="812"/>
      <c r="EA66" s="812"/>
      <c r="EB66" s="812"/>
      <c r="EC66" s="812"/>
      <c r="ED66" s="812"/>
      <c r="EE66" s="812"/>
      <c r="EF66" s="812"/>
      <c r="EG66" s="812"/>
      <c r="EH66" s="812"/>
      <c r="EI66" s="812"/>
      <c r="EJ66" s="812"/>
      <c r="EK66" s="812"/>
      <c r="EL66" s="812"/>
      <c r="EM66" s="812"/>
      <c r="EN66" s="812"/>
      <c r="EO66" s="812"/>
      <c r="EP66" s="812"/>
      <c r="EQ66" s="812"/>
      <c r="ER66" s="812"/>
      <c r="ES66" s="812"/>
      <c r="ET66" s="812"/>
      <c r="EU66" s="812"/>
      <c r="EV66" s="812"/>
      <c r="EW66" s="812"/>
      <c r="EX66" s="812"/>
      <c r="EY66" s="812"/>
      <c r="EZ66" s="812"/>
      <c r="FA66" s="812"/>
      <c r="FB66" s="812"/>
      <c r="FC66" s="812"/>
      <c r="FD66" s="812"/>
      <c r="FE66" s="812"/>
      <c r="FF66" s="812"/>
      <c r="FG66" s="812"/>
      <c r="FH66" s="812"/>
      <c r="FI66" s="812"/>
      <c r="FJ66" s="812"/>
      <c r="FK66" s="812"/>
      <c r="FL66" s="812"/>
      <c r="FM66" s="812"/>
      <c r="FN66" s="812"/>
      <c r="FO66" s="812"/>
      <c r="FP66" s="812"/>
      <c r="FQ66" s="812"/>
      <c r="FR66" s="812"/>
      <c r="FS66" s="812"/>
      <c r="FT66" s="812"/>
      <c r="FU66" s="812"/>
      <c r="FV66" s="812"/>
      <c r="FW66" s="812"/>
      <c r="FX66" s="812"/>
      <c r="FY66" s="812"/>
      <c r="FZ66" s="812"/>
      <c r="GA66" s="812"/>
    </row>
    <row r="67" spans="1:183" s="824" customFormat="1" x14ac:dyDescent="0.2">
      <c r="A67" s="823"/>
      <c r="B67" s="178"/>
      <c r="C67" s="870"/>
      <c r="D67" s="840"/>
      <c r="E67" s="840"/>
      <c r="F67" s="1056"/>
      <c r="G67" s="1057"/>
      <c r="H67" s="841" t="str">
        <f>IF(B67="","",ROUND(B67*E67,0))</f>
        <v/>
      </c>
      <c r="I67" s="816"/>
      <c r="J67" s="812"/>
      <c r="K67" s="812"/>
      <c r="L67" s="812"/>
      <c r="M67" s="812"/>
      <c r="N67" s="812"/>
      <c r="O67" s="812"/>
      <c r="P67" s="812"/>
      <c r="Q67" s="812"/>
      <c r="R67" s="812"/>
      <c r="S67" s="812"/>
      <c r="T67" s="812"/>
      <c r="U67" s="812"/>
      <c r="V67" s="812"/>
      <c r="W67" s="812"/>
      <c r="X67" s="812"/>
      <c r="Y67" s="812"/>
      <c r="Z67" s="812"/>
      <c r="AA67" s="812"/>
      <c r="AB67" s="812"/>
      <c r="AC67" s="812"/>
      <c r="AD67" s="812"/>
      <c r="AE67" s="812"/>
      <c r="AF67" s="812"/>
      <c r="AG67" s="812"/>
      <c r="AH67" s="812"/>
      <c r="AI67" s="812"/>
      <c r="AJ67" s="812"/>
      <c r="AK67" s="812"/>
      <c r="AL67" s="812"/>
      <c r="AM67" s="812"/>
      <c r="AN67" s="812"/>
      <c r="AO67" s="812"/>
      <c r="AP67" s="812"/>
      <c r="AQ67" s="812"/>
      <c r="AR67" s="812"/>
      <c r="AS67" s="812"/>
      <c r="AT67" s="812"/>
      <c r="AU67" s="812"/>
      <c r="AV67" s="812"/>
      <c r="AW67" s="812"/>
      <c r="AX67" s="812"/>
      <c r="AY67" s="812"/>
      <c r="AZ67" s="812"/>
      <c r="BA67" s="812"/>
      <c r="BB67" s="812"/>
      <c r="BC67" s="812"/>
      <c r="BD67" s="812"/>
      <c r="BE67" s="812"/>
      <c r="BF67" s="812"/>
      <c r="BG67" s="812"/>
      <c r="BH67" s="812"/>
      <c r="BI67" s="812"/>
      <c r="BJ67" s="812"/>
      <c r="BK67" s="812"/>
      <c r="BL67" s="812"/>
      <c r="BM67" s="812"/>
      <c r="BN67" s="812"/>
      <c r="BO67" s="812"/>
      <c r="BP67" s="812"/>
      <c r="BQ67" s="812"/>
      <c r="BR67" s="812"/>
      <c r="BS67" s="812"/>
      <c r="BT67" s="812"/>
      <c r="BU67" s="812"/>
      <c r="BV67" s="812"/>
      <c r="BW67" s="812"/>
      <c r="BX67" s="812"/>
      <c r="BY67" s="812"/>
      <c r="BZ67" s="812"/>
      <c r="CA67" s="812"/>
      <c r="CB67" s="812"/>
      <c r="CC67" s="812"/>
      <c r="CD67" s="812"/>
      <c r="CE67" s="812"/>
      <c r="CF67" s="812"/>
      <c r="CG67" s="812"/>
      <c r="CH67" s="812"/>
      <c r="CI67" s="812"/>
      <c r="CJ67" s="812"/>
      <c r="CK67" s="812"/>
      <c r="CL67" s="812"/>
      <c r="CM67" s="812"/>
      <c r="CN67" s="812"/>
      <c r="CO67" s="812"/>
      <c r="CP67" s="812"/>
      <c r="CQ67" s="812"/>
      <c r="CR67" s="812"/>
      <c r="CS67" s="812"/>
      <c r="CT67" s="812"/>
      <c r="CU67" s="812"/>
      <c r="CV67" s="812"/>
      <c r="CW67" s="812"/>
      <c r="CX67" s="812"/>
      <c r="CY67" s="812"/>
      <c r="CZ67" s="812"/>
      <c r="DA67" s="812"/>
      <c r="DB67" s="812"/>
      <c r="DC67" s="812"/>
      <c r="DD67" s="812"/>
      <c r="DE67" s="812"/>
      <c r="DF67" s="812"/>
      <c r="DG67" s="812"/>
      <c r="DH67" s="812"/>
      <c r="DI67" s="812"/>
      <c r="DJ67" s="812"/>
      <c r="DK67" s="812"/>
      <c r="DL67" s="812"/>
      <c r="DM67" s="812"/>
      <c r="DN67" s="812"/>
      <c r="DO67" s="812"/>
      <c r="DP67" s="812"/>
      <c r="DQ67" s="812"/>
      <c r="DR67" s="812"/>
      <c r="DS67" s="812"/>
      <c r="DT67" s="812"/>
      <c r="DU67" s="812"/>
      <c r="DV67" s="812"/>
      <c r="DW67" s="812"/>
      <c r="DX67" s="812"/>
      <c r="DY67" s="812"/>
      <c r="DZ67" s="812"/>
      <c r="EA67" s="812"/>
      <c r="EB67" s="812"/>
      <c r="EC67" s="812"/>
      <c r="ED67" s="812"/>
      <c r="EE67" s="812"/>
      <c r="EF67" s="812"/>
      <c r="EG67" s="812"/>
      <c r="EH67" s="812"/>
      <c r="EI67" s="812"/>
      <c r="EJ67" s="812"/>
      <c r="EK67" s="812"/>
      <c r="EL67" s="812"/>
      <c r="EM67" s="812"/>
      <c r="EN67" s="812"/>
      <c r="EO67" s="812"/>
      <c r="EP67" s="812"/>
      <c r="EQ67" s="812"/>
      <c r="ER67" s="812"/>
      <c r="ES67" s="812"/>
      <c r="ET67" s="812"/>
      <c r="EU67" s="812"/>
      <c r="EV67" s="812"/>
      <c r="EW67" s="812"/>
      <c r="EX67" s="812"/>
      <c r="EY67" s="812"/>
      <c r="EZ67" s="812"/>
      <c r="FA67" s="812"/>
      <c r="FB67" s="812"/>
      <c r="FC67" s="812"/>
      <c r="FD67" s="812"/>
      <c r="FE67" s="812"/>
      <c r="FF67" s="812"/>
      <c r="FG67" s="812"/>
      <c r="FH67" s="812"/>
      <c r="FI67" s="812"/>
      <c r="FJ67" s="812"/>
      <c r="FK67" s="812"/>
      <c r="FL67" s="812"/>
      <c r="FM67" s="812"/>
      <c r="FN67" s="812"/>
      <c r="FO67" s="812"/>
      <c r="FP67" s="812"/>
      <c r="FQ67" s="812"/>
      <c r="FR67" s="812"/>
      <c r="FS67" s="812"/>
      <c r="FT67" s="812"/>
      <c r="FU67" s="812"/>
      <c r="FV67" s="812"/>
      <c r="FW67" s="812"/>
      <c r="FX67" s="812"/>
      <c r="FY67" s="812"/>
      <c r="FZ67" s="812"/>
      <c r="GA67" s="812"/>
    </row>
    <row r="68" spans="1:183" s="824" customFormat="1" x14ac:dyDescent="0.2">
      <c r="A68" s="823"/>
      <c r="B68" s="178"/>
      <c r="C68" s="870"/>
      <c r="D68" s="840"/>
      <c r="E68" s="840"/>
      <c r="F68" s="1056"/>
      <c r="G68" s="1057"/>
      <c r="H68" s="841" t="str">
        <f>IF(B68="","",ROUND(B68*E68,0))</f>
        <v/>
      </c>
      <c r="I68" s="816"/>
      <c r="J68" s="812"/>
      <c r="K68" s="812"/>
      <c r="L68" s="812"/>
      <c r="M68" s="812"/>
      <c r="N68" s="812"/>
      <c r="O68" s="812"/>
      <c r="P68" s="812"/>
      <c r="Q68" s="812"/>
      <c r="R68" s="812"/>
      <c r="S68" s="812"/>
      <c r="T68" s="812"/>
      <c r="U68" s="812"/>
      <c r="V68" s="812"/>
      <c r="W68" s="812"/>
      <c r="X68" s="812"/>
      <c r="Y68" s="812"/>
      <c r="Z68" s="812"/>
      <c r="AA68" s="812"/>
      <c r="AB68" s="812"/>
      <c r="AC68" s="812"/>
      <c r="AD68" s="812"/>
      <c r="AE68" s="812"/>
      <c r="AF68" s="812"/>
      <c r="AG68" s="812"/>
      <c r="AH68" s="812"/>
      <c r="AI68" s="812"/>
      <c r="AJ68" s="812"/>
      <c r="AK68" s="812"/>
      <c r="AL68" s="812"/>
      <c r="AM68" s="812"/>
      <c r="AN68" s="812"/>
      <c r="AO68" s="812"/>
      <c r="AP68" s="812"/>
      <c r="AQ68" s="812"/>
      <c r="AR68" s="812"/>
      <c r="AS68" s="812"/>
      <c r="AT68" s="812"/>
      <c r="AU68" s="812"/>
      <c r="AV68" s="812"/>
      <c r="AW68" s="812"/>
      <c r="AX68" s="812"/>
      <c r="AY68" s="812"/>
      <c r="AZ68" s="812"/>
      <c r="BA68" s="812"/>
      <c r="BB68" s="812"/>
      <c r="BC68" s="812"/>
      <c r="BD68" s="812"/>
      <c r="BE68" s="812"/>
      <c r="BF68" s="812"/>
      <c r="BG68" s="812"/>
      <c r="BH68" s="812"/>
      <c r="BI68" s="812"/>
      <c r="BJ68" s="812"/>
      <c r="BK68" s="812"/>
      <c r="BL68" s="812"/>
      <c r="BM68" s="812"/>
      <c r="BN68" s="812"/>
      <c r="BO68" s="812"/>
      <c r="BP68" s="812"/>
      <c r="BQ68" s="812"/>
      <c r="BR68" s="812"/>
      <c r="BS68" s="812"/>
      <c r="BT68" s="812"/>
      <c r="BU68" s="812"/>
      <c r="BV68" s="812"/>
      <c r="BW68" s="812"/>
      <c r="BX68" s="812"/>
      <c r="BY68" s="812"/>
      <c r="BZ68" s="812"/>
      <c r="CA68" s="812"/>
      <c r="CB68" s="812"/>
      <c r="CC68" s="812"/>
      <c r="CD68" s="812"/>
      <c r="CE68" s="812"/>
      <c r="CF68" s="812"/>
      <c r="CG68" s="812"/>
      <c r="CH68" s="812"/>
      <c r="CI68" s="812"/>
      <c r="CJ68" s="812"/>
      <c r="CK68" s="812"/>
      <c r="CL68" s="812"/>
      <c r="CM68" s="812"/>
      <c r="CN68" s="812"/>
      <c r="CO68" s="812"/>
      <c r="CP68" s="812"/>
      <c r="CQ68" s="812"/>
      <c r="CR68" s="812"/>
      <c r="CS68" s="812"/>
      <c r="CT68" s="812"/>
      <c r="CU68" s="812"/>
      <c r="CV68" s="812"/>
      <c r="CW68" s="812"/>
      <c r="CX68" s="812"/>
      <c r="CY68" s="812"/>
      <c r="CZ68" s="812"/>
      <c r="DA68" s="812"/>
      <c r="DB68" s="812"/>
      <c r="DC68" s="812"/>
      <c r="DD68" s="812"/>
      <c r="DE68" s="812"/>
      <c r="DF68" s="812"/>
      <c r="DG68" s="812"/>
      <c r="DH68" s="812"/>
      <c r="DI68" s="812"/>
      <c r="DJ68" s="812"/>
      <c r="DK68" s="812"/>
      <c r="DL68" s="812"/>
      <c r="DM68" s="812"/>
      <c r="DN68" s="812"/>
      <c r="DO68" s="812"/>
      <c r="DP68" s="812"/>
      <c r="DQ68" s="812"/>
      <c r="DR68" s="812"/>
      <c r="DS68" s="812"/>
      <c r="DT68" s="812"/>
      <c r="DU68" s="812"/>
      <c r="DV68" s="812"/>
      <c r="DW68" s="812"/>
      <c r="DX68" s="812"/>
      <c r="DY68" s="812"/>
      <c r="DZ68" s="812"/>
      <c r="EA68" s="812"/>
      <c r="EB68" s="812"/>
      <c r="EC68" s="812"/>
      <c r="ED68" s="812"/>
      <c r="EE68" s="812"/>
      <c r="EF68" s="812"/>
      <c r="EG68" s="812"/>
      <c r="EH68" s="812"/>
      <c r="EI68" s="812"/>
      <c r="EJ68" s="812"/>
      <c r="EK68" s="812"/>
      <c r="EL68" s="812"/>
      <c r="EM68" s="812"/>
      <c r="EN68" s="812"/>
      <c r="EO68" s="812"/>
      <c r="EP68" s="812"/>
      <c r="EQ68" s="812"/>
      <c r="ER68" s="812"/>
      <c r="ES68" s="812"/>
      <c r="ET68" s="812"/>
      <c r="EU68" s="812"/>
      <c r="EV68" s="812"/>
      <c r="EW68" s="812"/>
      <c r="EX68" s="812"/>
      <c r="EY68" s="812"/>
      <c r="EZ68" s="812"/>
      <c r="FA68" s="812"/>
      <c r="FB68" s="812"/>
      <c r="FC68" s="812"/>
      <c r="FD68" s="812"/>
      <c r="FE68" s="812"/>
      <c r="FF68" s="812"/>
      <c r="FG68" s="812"/>
      <c r="FH68" s="812"/>
      <c r="FI68" s="812"/>
      <c r="FJ68" s="812"/>
      <c r="FK68" s="812"/>
      <c r="FL68" s="812"/>
      <c r="FM68" s="812"/>
      <c r="FN68" s="812"/>
      <c r="FO68" s="812"/>
      <c r="FP68" s="812"/>
      <c r="FQ68" s="812"/>
      <c r="FR68" s="812"/>
      <c r="FS68" s="812"/>
      <c r="FT68" s="812"/>
      <c r="FU68" s="812"/>
      <c r="FV68" s="812"/>
      <c r="FW68" s="812"/>
      <c r="FX68" s="812"/>
      <c r="FY68" s="812"/>
      <c r="FZ68" s="812"/>
      <c r="GA68" s="812"/>
    </row>
    <row r="69" spans="1:183" s="824" customFormat="1" x14ac:dyDescent="0.2">
      <c r="A69" s="823"/>
      <c r="B69" s="178"/>
      <c r="C69" s="870"/>
      <c r="D69" s="840"/>
      <c r="E69" s="840"/>
      <c r="F69" s="1056"/>
      <c r="G69" s="1057"/>
      <c r="H69" s="841" t="str">
        <f>IF(B69="","",ROUND(B69*E69,0))</f>
        <v/>
      </c>
      <c r="I69" s="816"/>
      <c r="J69" s="812"/>
      <c r="K69" s="812"/>
      <c r="L69" s="812"/>
      <c r="M69" s="812"/>
      <c r="N69" s="812"/>
      <c r="O69" s="812"/>
      <c r="P69" s="812"/>
      <c r="Q69" s="812"/>
      <c r="R69" s="812"/>
      <c r="S69" s="812"/>
      <c r="T69" s="812"/>
      <c r="U69" s="812"/>
      <c r="V69" s="812"/>
      <c r="W69" s="812"/>
      <c r="X69" s="812"/>
      <c r="Y69" s="812"/>
      <c r="Z69" s="812"/>
      <c r="AA69" s="812"/>
      <c r="AB69" s="812"/>
      <c r="AC69" s="812"/>
      <c r="AD69" s="812"/>
      <c r="AE69" s="812"/>
      <c r="AF69" s="812"/>
      <c r="AG69" s="812"/>
      <c r="AH69" s="812"/>
      <c r="AI69" s="812"/>
      <c r="AJ69" s="812"/>
      <c r="AK69" s="812"/>
      <c r="AL69" s="812"/>
      <c r="AM69" s="812"/>
      <c r="AN69" s="812"/>
      <c r="AO69" s="812"/>
      <c r="AP69" s="812"/>
      <c r="AQ69" s="812"/>
      <c r="AR69" s="812"/>
      <c r="AS69" s="812"/>
      <c r="AT69" s="812"/>
      <c r="AU69" s="812"/>
      <c r="AV69" s="812"/>
      <c r="AW69" s="812"/>
      <c r="AX69" s="812"/>
      <c r="AY69" s="812"/>
      <c r="AZ69" s="812"/>
      <c r="BA69" s="812"/>
      <c r="BB69" s="812"/>
      <c r="BC69" s="812"/>
      <c r="BD69" s="812"/>
      <c r="BE69" s="812"/>
      <c r="BF69" s="812"/>
      <c r="BG69" s="812"/>
      <c r="BH69" s="812"/>
      <c r="BI69" s="812"/>
      <c r="BJ69" s="812"/>
      <c r="BK69" s="812"/>
      <c r="BL69" s="812"/>
      <c r="BM69" s="812"/>
      <c r="BN69" s="812"/>
      <c r="BO69" s="812"/>
      <c r="BP69" s="812"/>
      <c r="BQ69" s="812"/>
      <c r="BR69" s="812"/>
      <c r="BS69" s="812"/>
      <c r="BT69" s="812"/>
      <c r="BU69" s="812"/>
      <c r="BV69" s="812"/>
      <c r="BW69" s="812"/>
      <c r="BX69" s="812"/>
      <c r="BY69" s="812"/>
      <c r="BZ69" s="812"/>
      <c r="CA69" s="812"/>
      <c r="CB69" s="812"/>
      <c r="CC69" s="812"/>
      <c r="CD69" s="812"/>
      <c r="CE69" s="812"/>
      <c r="CF69" s="812"/>
      <c r="CG69" s="812"/>
      <c r="CH69" s="812"/>
      <c r="CI69" s="812"/>
      <c r="CJ69" s="812"/>
      <c r="CK69" s="812"/>
      <c r="CL69" s="812"/>
      <c r="CM69" s="812"/>
      <c r="CN69" s="812"/>
      <c r="CO69" s="812"/>
      <c r="CP69" s="812"/>
      <c r="CQ69" s="812"/>
      <c r="CR69" s="812"/>
      <c r="CS69" s="812"/>
      <c r="CT69" s="812"/>
      <c r="CU69" s="812"/>
      <c r="CV69" s="812"/>
      <c r="CW69" s="812"/>
      <c r="CX69" s="812"/>
      <c r="CY69" s="812"/>
      <c r="CZ69" s="812"/>
      <c r="DA69" s="812"/>
      <c r="DB69" s="812"/>
      <c r="DC69" s="812"/>
      <c r="DD69" s="812"/>
      <c r="DE69" s="812"/>
      <c r="DF69" s="812"/>
      <c r="DG69" s="812"/>
      <c r="DH69" s="812"/>
      <c r="DI69" s="812"/>
      <c r="DJ69" s="812"/>
      <c r="DK69" s="812"/>
      <c r="DL69" s="812"/>
      <c r="DM69" s="812"/>
      <c r="DN69" s="812"/>
      <c r="DO69" s="812"/>
      <c r="DP69" s="812"/>
      <c r="DQ69" s="812"/>
      <c r="DR69" s="812"/>
      <c r="DS69" s="812"/>
      <c r="DT69" s="812"/>
      <c r="DU69" s="812"/>
      <c r="DV69" s="812"/>
      <c r="DW69" s="812"/>
      <c r="DX69" s="812"/>
      <c r="DY69" s="812"/>
      <c r="DZ69" s="812"/>
      <c r="EA69" s="812"/>
      <c r="EB69" s="812"/>
      <c r="EC69" s="812"/>
      <c r="ED69" s="812"/>
      <c r="EE69" s="812"/>
      <c r="EF69" s="812"/>
      <c r="EG69" s="812"/>
      <c r="EH69" s="812"/>
      <c r="EI69" s="812"/>
      <c r="EJ69" s="812"/>
      <c r="EK69" s="812"/>
      <c r="EL69" s="812"/>
      <c r="EM69" s="812"/>
      <c r="EN69" s="812"/>
      <c r="EO69" s="812"/>
      <c r="EP69" s="812"/>
      <c r="EQ69" s="812"/>
      <c r="ER69" s="812"/>
      <c r="ES69" s="812"/>
      <c r="ET69" s="812"/>
      <c r="EU69" s="812"/>
      <c r="EV69" s="812"/>
      <c r="EW69" s="812"/>
      <c r="EX69" s="812"/>
      <c r="EY69" s="812"/>
      <c r="EZ69" s="812"/>
      <c r="FA69" s="812"/>
      <c r="FB69" s="812"/>
      <c r="FC69" s="812"/>
      <c r="FD69" s="812"/>
      <c r="FE69" s="812"/>
      <c r="FF69" s="812"/>
      <c r="FG69" s="812"/>
      <c r="FH69" s="812"/>
      <c r="FI69" s="812"/>
      <c r="FJ69" s="812"/>
      <c r="FK69" s="812"/>
      <c r="FL69" s="812"/>
      <c r="FM69" s="812"/>
      <c r="FN69" s="812"/>
      <c r="FO69" s="812"/>
      <c r="FP69" s="812"/>
      <c r="FQ69" s="812"/>
      <c r="FR69" s="812"/>
      <c r="FS69" s="812"/>
      <c r="FT69" s="812"/>
      <c r="FU69" s="812"/>
      <c r="FV69" s="812"/>
      <c r="FW69" s="812"/>
      <c r="FX69" s="812"/>
      <c r="FY69" s="812"/>
      <c r="FZ69" s="812"/>
      <c r="GA69" s="812"/>
    </row>
    <row r="70" spans="1:183" s="824" customFormat="1" x14ac:dyDescent="0.2">
      <c r="A70" s="823"/>
      <c r="B70" s="1083" t="s">
        <v>1555</v>
      </c>
      <c r="C70" s="1084"/>
      <c r="D70" s="1084"/>
      <c r="E70" s="1084"/>
      <c r="F70" s="1084"/>
      <c r="G70" s="1084"/>
      <c r="H70" s="1085"/>
      <c r="I70" s="816"/>
      <c r="J70" s="812"/>
      <c r="K70" s="812"/>
      <c r="L70" s="812"/>
      <c r="M70" s="812"/>
      <c r="N70" s="812"/>
      <c r="O70" s="812"/>
      <c r="P70" s="812"/>
      <c r="Q70" s="812"/>
      <c r="R70" s="812"/>
      <c r="S70" s="812"/>
      <c r="T70" s="812"/>
      <c r="U70" s="812"/>
      <c r="V70" s="812"/>
      <c r="W70" s="812"/>
      <c r="X70" s="812"/>
      <c r="Y70" s="812"/>
      <c r="Z70" s="812"/>
      <c r="AA70" s="812"/>
      <c r="AB70" s="812"/>
      <c r="AC70" s="812"/>
      <c r="AD70" s="812"/>
      <c r="AE70" s="812"/>
      <c r="AF70" s="812"/>
      <c r="AG70" s="812"/>
      <c r="AH70" s="812"/>
      <c r="AI70" s="812"/>
      <c r="AJ70" s="812"/>
      <c r="AK70" s="812"/>
      <c r="AL70" s="812"/>
      <c r="AM70" s="812"/>
      <c r="AN70" s="812"/>
      <c r="AO70" s="812"/>
      <c r="AP70" s="812"/>
      <c r="AQ70" s="812"/>
      <c r="AR70" s="812"/>
      <c r="AS70" s="812"/>
      <c r="AT70" s="812"/>
      <c r="AU70" s="812"/>
      <c r="AV70" s="812"/>
      <c r="AW70" s="812"/>
      <c r="AX70" s="812"/>
      <c r="AY70" s="812"/>
      <c r="AZ70" s="812"/>
      <c r="BA70" s="812"/>
      <c r="BB70" s="812"/>
      <c r="BC70" s="812"/>
      <c r="BD70" s="812"/>
      <c r="BE70" s="812"/>
      <c r="BF70" s="812"/>
      <c r="BG70" s="812"/>
      <c r="BH70" s="812"/>
      <c r="BI70" s="812"/>
      <c r="BJ70" s="812"/>
      <c r="BK70" s="812"/>
      <c r="BL70" s="812"/>
      <c r="BM70" s="812"/>
      <c r="BN70" s="812"/>
      <c r="BO70" s="812"/>
      <c r="BP70" s="812"/>
      <c r="BQ70" s="812"/>
      <c r="BR70" s="812"/>
      <c r="BS70" s="812"/>
      <c r="BT70" s="812"/>
      <c r="BU70" s="812"/>
      <c r="BV70" s="812"/>
      <c r="BW70" s="812"/>
      <c r="BX70" s="812"/>
      <c r="BY70" s="812"/>
      <c r="BZ70" s="812"/>
      <c r="CA70" s="812"/>
      <c r="CB70" s="812"/>
      <c r="CC70" s="812"/>
      <c r="CD70" s="812"/>
      <c r="CE70" s="812"/>
      <c r="CF70" s="812"/>
      <c r="CG70" s="812"/>
      <c r="CH70" s="812"/>
      <c r="CI70" s="812"/>
      <c r="CJ70" s="812"/>
      <c r="CK70" s="812"/>
      <c r="CL70" s="812"/>
      <c r="CM70" s="812"/>
      <c r="CN70" s="812"/>
      <c r="CO70" s="812"/>
      <c r="CP70" s="812"/>
      <c r="CQ70" s="812"/>
      <c r="CR70" s="812"/>
      <c r="CS70" s="812"/>
      <c r="CT70" s="812"/>
      <c r="CU70" s="812"/>
      <c r="CV70" s="812"/>
      <c r="CW70" s="812"/>
      <c r="CX70" s="812"/>
      <c r="CY70" s="812"/>
      <c r="CZ70" s="812"/>
      <c r="DA70" s="812"/>
      <c r="DB70" s="812"/>
      <c r="DC70" s="812"/>
      <c r="DD70" s="812"/>
      <c r="DE70" s="812"/>
      <c r="DF70" s="812"/>
      <c r="DG70" s="812"/>
      <c r="DH70" s="812"/>
      <c r="DI70" s="812"/>
      <c r="DJ70" s="812"/>
      <c r="DK70" s="812"/>
      <c r="DL70" s="812"/>
      <c r="DM70" s="812"/>
      <c r="DN70" s="812"/>
      <c r="DO70" s="812"/>
      <c r="DP70" s="812"/>
      <c r="DQ70" s="812"/>
      <c r="DR70" s="812"/>
      <c r="DS70" s="812"/>
      <c r="DT70" s="812"/>
      <c r="DU70" s="812"/>
      <c r="DV70" s="812"/>
      <c r="DW70" s="812"/>
      <c r="DX70" s="812"/>
      <c r="DY70" s="812"/>
      <c r="DZ70" s="812"/>
      <c r="EA70" s="812"/>
      <c r="EB70" s="812"/>
      <c r="EC70" s="812"/>
      <c r="ED70" s="812"/>
      <c r="EE70" s="812"/>
      <c r="EF70" s="812"/>
      <c r="EG70" s="812"/>
      <c r="EH70" s="812"/>
      <c r="EI70" s="812"/>
      <c r="EJ70" s="812"/>
      <c r="EK70" s="812"/>
      <c r="EL70" s="812"/>
      <c r="EM70" s="812"/>
      <c r="EN70" s="812"/>
      <c r="EO70" s="812"/>
      <c r="EP70" s="812"/>
      <c r="EQ70" s="812"/>
      <c r="ER70" s="812"/>
      <c r="ES70" s="812"/>
      <c r="ET70" s="812"/>
      <c r="EU70" s="812"/>
      <c r="EV70" s="812"/>
      <c r="EW70" s="812"/>
      <c r="EX70" s="812"/>
      <c r="EY70" s="812"/>
      <c r="EZ70" s="812"/>
      <c r="FA70" s="812"/>
      <c r="FB70" s="812"/>
      <c r="FC70" s="812"/>
      <c r="FD70" s="812"/>
      <c r="FE70" s="812"/>
      <c r="FF70" s="812"/>
      <c r="FG70" s="812"/>
      <c r="FH70" s="812"/>
      <c r="FI70" s="812"/>
      <c r="FJ70" s="812"/>
      <c r="FK70" s="812"/>
      <c r="FL70" s="812"/>
      <c r="FM70" s="812"/>
      <c r="FN70" s="812"/>
      <c r="FO70" s="812"/>
      <c r="FP70" s="812"/>
      <c r="FQ70" s="812"/>
      <c r="FR70" s="812"/>
      <c r="FS70" s="812"/>
      <c r="FT70" s="812"/>
      <c r="FU70" s="812"/>
      <c r="FV70" s="812"/>
      <c r="FW70" s="812"/>
      <c r="FX70" s="812"/>
      <c r="FY70" s="812"/>
      <c r="FZ70" s="812"/>
      <c r="GA70" s="812"/>
    </row>
    <row r="71" spans="1:183" s="824" customFormat="1" ht="45.75" customHeight="1" x14ac:dyDescent="0.2">
      <c r="A71" s="823"/>
      <c r="B71" s="178">
        <v>1</v>
      </c>
      <c r="C71" s="805" t="s">
        <v>1556</v>
      </c>
      <c r="D71" s="225" t="s">
        <v>1557</v>
      </c>
      <c r="E71" s="913">
        <v>21926016</v>
      </c>
      <c r="F71" s="1054" t="s">
        <v>1550</v>
      </c>
      <c r="G71" s="1055"/>
      <c r="H71" s="918">
        <f t="shared" ref="H71:H76" si="4">IF(B71="","",ROUND(B71*E71,0))</f>
        <v>21926016</v>
      </c>
      <c r="I71" s="816"/>
      <c r="J71" s="812"/>
      <c r="K71" s="812"/>
      <c r="L71" s="812"/>
      <c r="M71" s="812"/>
      <c r="N71" s="812"/>
      <c r="O71" s="812"/>
      <c r="P71" s="812"/>
      <c r="Q71" s="812"/>
      <c r="R71" s="812"/>
      <c r="S71" s="812"/>
      <c r="T71" s="812"/>
      <c r="U71" s="812"/>
      <c r="V71" s="812"/>
      <c r="W71" s="812"/>
      <c r="X71" s="812"/>
      <c r="Y71" s="812"/>
      <c r="Z71" s="812"/>
      <c r="AA71" s="812"/>
      <c r="AB71" s="812"/>
      <c r="AC71" s="812"/>
      <c r="AD71" s="812"/>
      <c r="AE71" s="812"/>
      <c r="AF71" s="812"/>
      <c r="AG71" s="812"/>
      <c r="AH71" s="812"/>
      <c r="AI71" s="812"/>
      <c r="AJ71" s="812"/>
      <c r="AK71" s="812"/>
      <c r="AL71" s="812"/>
      <c r="AM71" s="812"/>
      <c r="AN71" s="812"/>
      <c r="AO71" s="812"/>
      <c r="AP71" s="812"/>
      <c r="AQ71" s="812"/>
      <c r="AR71" s="812"/>
      <c r="AS71" s="812"/>
      <c r="AT71" s="812"/>
      <c r="AU71" s="812"/>
      <c r="AV71" s="812"/>
      <c r="AW71" s="812"/>
      <c r="AX71" s="812"/>
      <c r="AY71" s="812"/>
      <c r="AZ71" s="812"/>
      <c r="BA71" s="812"/>
      <c r="BB71" s="812"/>
      <c r="BC71" s="812"/>
      <c r="BD71" s="812"/>
      <c r="BE71" s="812"/>
      <c r="BF71" s="812"/>
      <c r="BG71" s="812"/>
      <c r="BH71" s="812"/>
      <c r="BI71" s="812"/>
      <c r="BJ71" s="812"/>
      <c r="BK71" s="812"/>
      <c r="BL71" s="812"/>
      <c r="BM71" s="812"/>
      <c r="BN71" s="812"/>
      <c r="BO71" s="812"/>
      <c r="BP71" s="812"/>
      <c r="BQ71" s="812"/>
      <c r="BR71" s="812"/>
      <c r="BS71" s="812"/>
      <c r="BT71" s="812"/>
      <c r="BU71" s="812"/>
      <c r="BV71" s="812"/>
      <c r="BW71" s="812"/>
      <c r="BX71" s="812"/>
      <c r="BY71" s="812"/>
      <c r="BZ71" s="812"/>
      <c r="CA71" s="812"/>
      <c r="CB71" s="812"/>
      <c r="CC71" s="812"/>
      <c r="CD71" s="812"/>
      <c r="CE71" s="812"/>
      <c r="CF71" s="812"/>
      <c r="CG71" s="812"/>
      <c r="CH71" s="812"/>
      <c r="CI71" s="812"/>
      <c r="CJ71" s="812"/>
      <c r="CK71" s="812"/>
      <c r="CL71" s="812"/>
      <c r="CM71" s="812"/>
      <c r="CN71" s="812"/>
      <c r="CO71" s="812"/>
      <c r="CP71" s="812"/>
      <c r="CQ71" s="812"/>
      <c r="CR71" s="812"/>
      <c r="CS71" s="812"/>
      <c r="CT71" s="812"/>
      <c r="CU71" s="812"/>
      <c r="CV71" s="812"/>
      <c r="CW71" s="812"/>
      <c r="CX71" s="812"/>
      <c r="CY71" s="812"/>
      <c r="CZ71" s="812"/>
      <c r="DA71" s="812"/>
      <c r="DB71" s="812"/>
      <c r="DC71" s="812"/>
      <c r="DD71" s="812"/>
      <c r="DE71" s="812"/>
      <c r="DF71" s="812"/>
      <c r="DG71" s="812"/>
      <c r="DH71" s="812"/>
      <c r="DI71" s="812"/>
      <c r="DJ71" s="812"/>
      <c r="DK71" s="812"/>
      <c r="DL71" s="812"/>
      <c r="DM71" s="812"/>
      <c r="DN71" s="812"/>
      <c r="DO71" s="812"/>
      <c r="DP71" s="812"/>
      <c r="DQ71" s="812"/>
      <c r="DR71" s="812"/>
      <c r="DS71" s="812"/>
      <c r="DT71" s="812"/>
      <c r="DU71" s="812"/>
      <c r="DV71" s="812"/>
      <c r="DW71" s="812"/>
      <c r="DX71" s="812"/>
      <c r="DY71" s="812"/>
      <c r="DZ71" s="812"/>
      <c r="EA71" s="812"/>
      <c r="EB71" s="812"/>
      <c r="EC71" s="812"/>
      <c r="ED71" s="812"/>
      <c r="EE71" s="812"/>
      <c r="EF71" s="812"/>
      <c r="EG71" s="812"/>
      <c r="EH71" s="812"/>
      <c r="EI71" s="812"/>
      <c r="EJ71" s="812"/>
      <c r="EK71" s="812"/>
      <c r="EL71" s="812"/>
      <c r="EM71" s="812"/>
      <c r="EN71" s="812"/>
      <c r="EO71" s="812"/>
      <c r="EP71" s="812"/>
      <c r="EQ71" s="812"/>
      <c r="ER71" s="812"/>
      <c r="ES71" s="812"/>
      <c r="ET71" s="812"/>
      <c r="EU71" s="812"/>
      <c r="EV71" s="812"/>
      <c r="EW71" s="812"/>
      <c r="EX71" s="812"/>
      <c r="EY71" s="812"/>
      <c r="EZ71" s="812"/>
      <c r="FA71" s="812"/>
      <c r="FB71" s="812"/>
      <c r="FC71" s="812"/>
      <c r="FD71" s="812"/>
      <c r="FE71" s="812"/>
      <c r="FF71" s="812"/>
      <c r="FG71" s="812"/>
      <c r="FH71" s="812"/>
      <c r="FI71" s="812"/>
      <c r="FJ71" s="812"/>
      <c r="FK71" s="812"/>
      <c r="FL71" s="812"/>
      <c r="FM71" s="812"/>
      <c r="FN71" s="812"/>
      <c r="FO71" s="812"/>
      <c r="FP71" s="812"/>
      <c r="FQ71" s="812"/>
      <c r="FR71" s="812"/>
      <c r="FS71" s="812"/>
      <c r="FT71" s="812"/>
      <c r="FU71" s="812"/>
      <c r="FV71" s="812"/>
      <c r="FW71" s="812"/>
      <c r="FX71" s="812"/>
      <c r="FY71" s="812"/>
      <c r="FZ71" s="812"/>
      <c r="GA71" s="812"/>
    </row>
    <row r="72" spans="1:183" s="824" customFormat="1" ht="46.5" customHeight="1" x14ac:dyDescent="0.2">
      <c r="A72" s="823"/>
      <c r="B72" s="178">
        <v>1</v>
      </c>
      <c r="C72" s="805" t="s">
        <v>1558</v>
      </c>
      <c r="D72" s="225" t="s">
        <v>1557</v>
      </c>
      <c r="E72" s="913">
        <v>99715200</v>
      </c>
      <c r="F72" s="1056"/>
      <c r="G72" s="1057"/>
      <c r="H72" s="918">
        <f t="shared" si="4"/>
        <v>99715200</v>
      </c>
      <c r="I72" s="816"/>
      <c r="J72" s="812"/>
      <c r="K72" s="812"/>
      <c r="L72" s="812"/>
      <c r="M72" s="812"/>
      <c r="N72" s="812"/>
      <c r="O72" s="812"/>
      <c r="P72" s="812"/>
      <c r="Q72" s="812"/>
      <c r="R72" s="812"/>
      <c r="S72" s="812"/>
      <c r="T72" s="812"/>
      <c r="U72" s="812"/>
      <c r="V72" s="812"/>
      <c r="W72" s="812"/>
      <c r="X72" s="812"/>
      <c r="Y72" s="812"/>
      <c r="Z72" s="812"/>
      <c r="AA72" s="812"/>
      <c r="AB72" s="812"/>
      <c r="AC72" s="812"/>
      <c r="AD72" s="812"/>
      <c r="AE72" s="812"/>
      <c r="AF72" s="812"/>
      <c r="AG72" s="812"/>
      <c r="AH72" s="812"/>
      <c r="AI72" s="812"/>
      <c r="AJ72" s="812"/>
      <c r="AK72" s="812"/>
      <c r="AL72" s="812"/>
      <c r="AM72" s="812"/>
      <c r="AN72" s="812"/>
      <c r="AO72" s="812"/>
      <c r="AP72" s="812"/>
      <c r="AQ72" s="812"/>
      <c r="AR72" s="812"/>
      <c r="AS72" s="812"/>
      <c r="AT72" s="812"/>
      <c r="AU72" s="812"/>
      <c r="AV72" s="812"/>
      <c r="AW72" s="812"/>
      <c r="AX72" s="812"/>
      <c r="AY72" s="812"/>
      <c r="AZ72" s="812"/>
      <c r="BA72" s="812"/>
      <c r="BB72" s="812"/>
      <c r="BC72" s="812"/>
      <c r="BD72" s="812"/>
      <c r="BE72" s="812"/>
      <c r="BF72" s="812"/>
      <c r="BG72" s="812"/>
      <c r="BH72" s="812"/>
      <c r="BI72" s="812"/>
      <c r="BJ72" s="812"/>
      <c r="BK72" s="812"/>
      <c r="BL72" s="812"/>
      <c r="BM72" s="812"/>
      <c r="BN72" s="812"/>
      <c r="BO72" s="812"/>
      <c r="BP72" s="812"/>
      <c r="BQ72" s="812"/>
      <c r="BR72" s="812"/>
      <c r="BS72" s="812"/>
      <c r="BT72" s="812"/>
      <c r="BU72" s="812"/>
      <c r="BV72" s="812"/>
      <c r="BW72" s="812"/>
      <c r="BX72" s="812"/>
      <c r="BY72" s="812"/>
      <c r="BZ72" s="812"/>
      <c r="CA72" s="812"/>
      <c r="CB72" s="812"/>
      <c r="CC72" s="812"/>
      <c r="CD72" s="812"/>
      <c r="CE72" s="812"/>
      <c r="CF72" s="812"/>
      <c r="CG72" s="812"/>
      <c r="CH72" s="812"/>
      <c r="CI72" s="812"/>
      <c r="CJ72" s="812"/>
      <c r="CK72" s="812"/>
      <c r="CL72" s="812"/>
      <c r="CM72" s="812"/>
      <c r="CN72" s="812"/>
      <c r="CO72" s="812"/>
      <c r="CP72" s="812"/>
      <c r="CQ72" s="812"/>
      <c r="CR72" s="812"/>
      <c r="CS72" s="812"/>
      <c r="CT72" s="812"/>
      <c r="CU72" s="812"/>
      <c r="CV72" s="812"/>
      <c r="CW72" s="812"/>
      <c r="CX72" s="812"/>
      <c r="CY72" s="812"/>
      <c r="CZ72" s="812"/>
      <c r="DA72" s="812"/>
      <c r="DB72" s="812"/>
      <c r="DC72" s="812"/>
      <c r="DD72" s="812"/>
      <c r="DE72" s="812"/>
      <c r="DF72" s="812"/>
      <c r="DG72" s="812"/>
      <c r="DH72" s="812"/>
      <c r="DI72" s="812"/>
      <c r="DJ72" s="812"/>
      <c r="DK72" s="812"/>
      <c r="DL72" s="812"/>
      <c r="DM72" s="812"/>
      <c r="DN72" s="812"/>
      <c r="DO72" s="812"/>
      <c r="DP72" s="812"/>
      <c r="DQ72" s="812"/>
      <c r="DR72" s="812"/>
      <c r="DS72" s="812"/>
      <c r="DT72" s="812"/>
      <c r="DU72" s="812"/>
      <c r="DV72" s="812"/>
      <c r="DW72" s="812"/>
      <c r="DX72" s="812"/>
      <c r="DY72" s="812"/>
      <c r="DZ72" s="812"/>
      <c r="EA72" s="812"/>
      <c r="EB72" s="812"/>
      <c r="EC72" s="812"/>
      <c r="ED72" s="812"/>
      <c r="EE72" s="812"/>
      <c r="EF72" s="812"/>
      <c r="EG72" s="812"/>
      <c r="EH72" s="812"/>
      <c r="EI72" s="812"/>
      <c r="EJ72" s="812"/>
      <c r="EK72" s="812"/>
      <c r="EL72" s="812"/>
      <c r="EM72" s="812"/>
      <c r="EN72" s="812"/>
      <c r="EO72" s="812"/>
      <c r="EP72" s="812"/>
      <c r="EQ72" s="812"/>
      <c r="ER72" s="812"/>
      <c r="ES72" s="812"/>
      <c r="ET72" s="812"/>
      <c r="EU72" s="812"/>
      <c r="EV72" s="812"/>
      <c r="EW72" s="812"/>
      <c r="EX72" s="812"/>
      <c r="EY72" s="812"/>
      <c r="EZ72" s="812"/>
      <c r="FA72" s="812"/>
      <c r="FB72" s="812"/>
      <c r="FC72" s="812"/>
      <c r="FD72" s="812"/>
      <c r="FE72" s="812"/>
      <c r="FF72" s="812"/>
      <c r="FG72" s="812"/>
      <c r="FH72" s="812"/>
      <c r="FI72" s="812"/>
      <c r="FJ72" s="812"/>
      <c r="FK72" s="812"/>
      <c r="FL72" s="812"/>
      <c r="FM72" s="812"/>
      <c r="FN72" s="812"/>
      <c r="FO72" s="812"/>
      <c r="FP72" s="812"/>
      <c r="FQ72" s="812"/>
      <c r="FR72" s="812"/>
      <c r="FS72" s="812"/>
      <c r="FT72" s="812"/>
      <c r="FU72" s="812"/>
      <c r="FV72" s="812"/>
      <c r="FW72" s="812"/>
      <c r="FX72" s="812"/>
      <c r="FY72" s="812"/>
      <c r="FZ72" s="812"/>
      <c r="GA72" s="812"/>
    </row>
    <row r="73" spans="1:183" s="824" customFormat="1" ht="71.45" customHeight="1" x14ac:dyDescent="0.2">
      <c r="A73" s="823"/>
      <c r="B73" s="178">
        <v>1</v>
      </c>
      <c r="C73" s="805" t="s">
        <v>1559</v>
      </c>
      <c r="D73" s="225" t="s">
        <v>1557</v>
      </c>
      <c r="E73" s="913">
        <v>54770771</v>
      </c>
      <c r="F73" s="1056"/>
      <c r="G73" s="1057"/>
      <c r="H73" s="918">
        <f t="shared" si="4"/>
        <v>54770771</v>
      </c>
      <c r="I73" s="816"/>
      <c r="J73" s="812"/>
      <c r="K73" s="812"/>
      <c r="L73" s="812"/>
      <c r="M73" s="812"/>
      <c r="N73" s="812"/>
      <c r="O73" s="812"/>
      <c r="P73" s="812"/>
      <c r="Q73" s="812"/>
      <c r="R73" s="812"/>
      <c r="S73" s="812"/>
      <c r="T73" s="812"/>
      <c r="U73" s="812"/>
      <c r="V73" s="812"/>
      <c r="W73" s="812"/>
      <c r="X73" s="812"/>
      <c r="Y73" s="812"/>
      <c r="Z73" s="812"/>
      <c r="AA73" s="812"/>
      <c r="AB73" s="812"/>
      <c r="AC73" s="812"/>
      <c r="AD73" s="812"/>
      <c r="AE73" s="812"/>
      <c r="AF73" s="812"/>
      <c r="AG73" s="812"/>
      <c r="AH73" s="812"/>
      <c r="AI73" s="812"/>
      <c r="AJ73" s="812"/>
      <c r="AK73" s="812"/>
      <c r="AL73" s="812"/>
      <c r="AM73" s="812"/>
      <c r="AN73" s="812"/>
      <c r="AO73" s="812"/>
      <c r="AP73" s="812"/>
      <c r="AQ73" s="812"/>
      <c r="AR73" s="812"/>
      <c r="AS73" s="812"/>
      <c r="AT73" s="812"/>
      <c r="AU73" s="812"/>
      <c r="AV73" s="812"/>
      <c r="AW73" s="812"/>
      <c r="AX73" s="812"/>
      <c r="AY73" s="812"/>
      <c r="AZ73" s="812"/>
      <c r="BA73" s="812"/>
      <c r="BB73" s="812"/>
      <c r="BC73" s="812"/>
      <c r="BD73" s="812"/>
      <c r="BE73" s="812"/>
      <c r="BF73" s="812"/>
      <c r="BG73" s="812"/>
      <c r="BH73" s="812"/>
      <c r="BI73" s="812"/>
      <c r="BJ73" s="812"/>
      <c r="BK73" s="812"/>
      <c r="BL73" s="812"/>
      <c r="BM73" s="812"/>
      <c r="BN73" s="812"/>
      <c r="BO73" s="812"/>
      <c r="BP73" s="812"/>
      <c r="BQ73" s="812"/>
      <c r="BR73" s="812"/>
      <c r="BS73" s="812"/>
      <c r="BT73" s="812"/>
      <c r="BU73" s="812"/>
      <c r="BV73" s="812"/>
      <c r="BW73" s="812"/>
      <c r="BX73" s="812"/>
      <c r="BY73" s="812"/>
      <c r="BZ73" s="812"/>
      <c r="CA73" s="812"/>
      <c r="CB73" s="812"/>
      <c r="CC73" s="812"/>
      <c r="CD73" s="812"/>
      <c r="CE73" s="812"/>
      <c r="CF73" s="812"/>
      <c r="CG73" s="812"/>
      <c r="CH73" s="812"/>
      <c r="CI73" s="812"/>
      <c r="CJ73" s="812"/>
      <c r="CK73" s="812"/>
      <c r="CL73" s="812"/>
      <c r="CM73" s="812"/>
      <c r="CN73" s="812"/>
      <c r="CO73" s="812"/>
      <c r="CP73" s="812"/>
      <c r="CQ73" s="812"/>
      <c r="CR73" s="812"/>
      <c r="CS73" s="812"/>
      <c r="CT73" s="812"/>
      <c r="CU73" s="812"/>
      <c r="CV73" s="812"/>
      <c r="CW73" s="812"/>
      <c r="CX73" s="812"/>
      <c r="CY73" s="812"/>
      <c r="CZ73" s="812"/>
      <c r="DA73" s="812"/>
      <c r="DB73" s="812"/>
      <c r="DC73" s="812"/>
      <c r="DD73" s="812"/>
      <c r="DE73" s="812"/>
      <c r="DF73" s="812"/>
      <c r="DG73" s="812"/>
      <c r="DH73" s="812"/>
      <c r="DI73" s="812"/>
      <c r="DJ73" s="812"/>
      <c r="DK73" s="812"/>
      <c r="DL73" s="812"/>
      <c r="DM73" s="812"/>
      <c r="DN73" s="812"/>
      <c r="DO73" s="812"/>
      <c r="DP73" s="812"/>
      <c r="DQ73" s="812"/>
      <c r="DR73" s="812"/>
      <c r="DS73" s="812"/>
      <c r="DT73" s="812"/>
      <c r="DU73" s="812"/>
      <c r="DV73" s="812"/>
      <c r="DW73" s="812"/>
      <c r="DX73" s="812"/>
      <c r="DY73" s="812"/>
      <c r="DZ73" s="812"/>
      <c r="EA73" s="812"/>
      <c r="EB73" s="812"/>
      <c r="EC73" s="812"/>
      <c r="ED73" s="812"/>
      <c r="EE73" s="812"/>
      <c r="EF73" s="812"/>
      <c r="EG73" s="812"/>
      <c r="EH73" s="812"/>
      <c r="EI73" s="812"/>
      <c r="EJ73" s="812"/>
      <c r="EK73" s="812"/>
      <c r="EL73" s="812"/>
      <c r="EM73" s="812"/>
      <c r="EN73" s="812"/>
      <c r="EO73" s="812"/>
      <c r="EP73" s="812"/>
      <c r="EQ73" s="812"/>
      <c r="ER73" s="812"/>
      <c r="ES73" s="812"/>
      <c r="ET73" s="812"/>
      <c r="EU73" s="812"/>
      <c r="EV73" s="812"/>
      <c r="EW73" s="812"/>
      <c r="EX73" s="812"/>
      <c r="EY73" s="812"/>
      <c r="EZ73" s="812"/>
      <c r="FA73" s="812"/>
      <c r="FB73" s="812"/>
      <c r="FC73" s="812"/>
      <c r="FD73" s="812"/>
      <c r="FE73" s="812"/>
      <c r="FF73" s="812"/>
      <c r="FG73" s="812"/>
      <c r="FH73" s="812"/>
      <c r="FI73" s="812"/>
      <c r="FJ73" s="812"/>
      <c r="FK73" s="812"/>
      <c r="FL73" s="812"/>
      <c r="FM73" s="812"/>
      <c r="FN73" s="812"/>
      <c r="FO73" s="812"/>
      <c r="FP73" s="812"/>
      <c r="FQ73" s="812"/>
      <c r="FR73" s="812"/>
      <c r="FS73" s="812"/>
      <c r="FT73" s="812"/>
      <c r="FU73" s="812"/>
      <c r="FV73" s="812"/>
      <c r="FW73" s="812"/>
      <c r="FX73" s="812"/>
      <c r="FY73" s="812"/>
      <c r="FZ73" s="812"/>
      <c r="GA73" s="812"/>
    </row>
    <row r="74" spans="1:183" s="824" customFormat="1" ht="57" customHeight="1" x14ac:dyDescent="0.2">
      <c r="A74" s="823"/>
      <c r="B74" s="178">
        <v>1</v>
      </c>
      <c r="C74" s="805" t="s">
        <v>1560</v>
      </c>
      <c r="D74" s="225" t="s">
        <v>1557</v>
      </c>
      <c r="E74" s="913">
        <v>84138204</v>
      </c>
      <c r="F74" s="1056"/>
      <c r="G74" s="1057"/>
      <c r="H74" s="918">
        <f t="shared" si="4"/>
        <v>84138204</v>
      </c>
      <c r="I74" s="816"/>
      <c r="J74" s="812"/>
      <c r="K74" s="812"/>
      <c r="L74" s="812"/>
      <c r="M74" s="812"/>
      <c r="N74" s="812"/>
      <c r="O74" s="812"/>
      <c r="P74" s="812"/>
      <c r="Q74" s="812"/>
      <c r="R74" s="812"/>
      <c r="S74" s="812"/>
      <c r="T74" s="812"/>
      <c r="U74" s="812"/>
      <c r="V74" s="812"/>
      <c r="W74" s="812"/>
      <c r="X74" s="812"/>
      <c r="Y74" s="812"/>
      <c r="Z74" s="812"/>
      <c r="AA74" s="812"/>
      <c r="AB74" s="812"/>
      <c r="AC74" s="812"/>
      <c r="AD74" s="812"/>
      <c r="AE74" s="812"/>
      <c r="AF74" s="812"/>
      <c r="AG74" s="812"/>
      <c r="AH74" s="812"/>
      <c r="AI74" s="812"/>
      <c r="AJ74" s="812"/>
      <c r="AK74" s="812"/>
      <c r="AL74" s="812"/>
      <c r="AM74" s="812"/>
      <c r="AN74" s="812"/>
      <c r="AO74" s="812"/>
      <c r="AP74" s="812"/>
      <c r="AQ74" s="812"/>
      <c r="AR74" s="812"/>
      <c r="AS74" s="812"/>
      <c r="AT74" s="812"/>
      <c r="AU74" s="812"/>
      <c r="AV74" s="812"/>
      <c r="AW74" s="812"/>
      <c r="AX74" s="812"/>
      <c r="AY74" s="812"/>
      <c r="AZ74" s="812"/>
      <c r="BA74" s="812"/>
      <c r="BB74" s="812"/>
      <c r="BC74" s="812"/>
      <c r="BD74" s="812"/>
      <c r="BE74" s="812"/>
      <c r="BF74" s="812"/>
      <c r="BG74" s="812"/>
      <c r="BH74" s="812"/>
      <c r="BI74" s="812"/>
      <c r="BJ74" s="812"/>
      <c r="BK74" s="812"/>
      <c r="BL74" s="812"/>
      <c r="BM74" s="812"/>
      <c r="BN74" s="812"/>
      <c r="BO74" s="812"/>
      <c r="BP74" s="812"/>
      <c r="BQ74" s="812"/>
      <c r="BR74" s="812"/>
      <c r="BS74" s="812"/>
      <c r="BT74" s="812"/>
      <c r="BU74" s="812"/>
      <c r="BV74" s="812"/>
      <c r="BW74" s="812"/>
      <c r="BX74" s="812"/>
      <c r="BY74" s="812"/>
      <c r="BZ74" s="812"/>
      <c r="CA74" s="812"/>
      <c r="CB74" s="812"/>
      <c r="CC74" s="812"/>
      <c r="CD74" s="812"/>
      <c r="CE74" s="812"/>
      <c r="CF74" s="812"/>
      <c r="CG74" s="812"/>
      <c r="CH74" s="812"/>
      <c r="CI74" s="812"/>
      <c r="CJ74" s="812"/>
      <c r="CK74" s="812"/>
      <c r="CL74" s="812"/>
      <c r="CM74" s="812"/>
      <c r="CN74" s="812"/>
      <c r="CO74" s="812"/>
      <c r="CP74" s="812"/>
      <c r="CQ74" s="812"/>
      <c r="CR74" s="812"/>
      <c r="CS74" s="812"/>
      <c r="CT74" s="812"/>
      <c r="CU74" s="812"/>
      <c r="CV74" s="812"/>
      <c r="CW74" s="812"/>
      <c r="CX74" s="812"/>
      <c r="CY74" s="812"/>
      <c r="CZ74" s="812"/>
      <c r="DA74" s="812"/>
      <c r="DB74" s="812"/>
      <c r="DC74" s="812"/>
      <c r="DD74" s="812"/>
      <c r="DE74" s="812"/>
      <c r="DF74" s="812"/>
      <c r="DG74" s="812"/>
      <c r="DH74" s="812"/>
      <c r="DI74" s="812"/>
      <c r="DJ74" s="812"/>
      <c r="DK74" s="812"/>
      <c r="DL74" s="812"/>
      <c r="DM74" s="812"/>
      <c r="DN74" s="812"/>
      <c r="DO74" s="812"/>
      <c r="DP74" s="812"/>
      <c r="DQ74" s="812"/>
      <c r="DR74" s="812"/>
      <c r="DS74" s="812"/>
      <c r="DT74" s="812"/>
      <c r="DU74" s="812"/>
      <c r="DV74" s="812"/>
      <c r="DW74" s="812"/>
      <c r="DX74" s="812"/>
      <c r="DY74" s="812"/>
      <c r="DZ74" s="812"/>
      <c r="EA74" s="812"/>
      <c r="EB74" s="812"/>
      <c r="EC74" s="812"/>
      <c r="ED74" s="812"/>
      <c r="EE74" s="812"/>
      <c r="EF74" s="812"/>
      <c r="EG74" s="812"/>
      <c r="EH74" s="812"/>
      <c r="EI74" s="812"/>
      <c r="EJ74" s="812"/>
      <c r="EK74" s="812"/>
      <c r="EL74" s="812"/>
      <c r="EM74" s="812"/>
      <c r="EN74" s="812"/>
      <c r="EO74" s="812"/>
      <c r="EP74" s="812"/>
      <c r="EQ74" s="812"/>
      <c r="ER74" s="812"/>
      <c r="ES74" s="812"/>
      <c r="ET74" s="812"/>
      <c r="EU74" s="812"/>
      <c r="EV74" s="812"/>
      <c r="EW74" s="812"/>
      <c r="EX74" s="812"/>
      <c r="EY74" s="812"/>
      <c r="EZ74" s="812"/>
      <c r="FA74" s="812"/>
      <c r="FB74" s="812"/>
      <c r="FC74" s="812"/>
      <c r="FD74" s="812"/>
      <c r="FE74" s="812"/>
      <c r="FF74" s="812"/>
      <c r="FG74" s="812"/>
      <c r="FH74" s="812"/>
      <c r="FI74" s="812"/>
      <c r="FJ74" s="812"/>
      <c r="FK74" s="812"/>
      <c r="FL74" s="812"/>
      <c r="FM74" s="812"/>
      <c r="FN74" s="812"/>
      <c r="FO74" s="812"/>
      <c r="FP74" s="812"/>
      <c r="FQ74" s="812"/>
      <c r="FR74" s="812"/>
      <c r="FS74" s="812"/>
      <c r="FT74" s="812"/>
      <c r="FU74" s="812"/>
      <c r="FV74" s="812"/>
      <c r="FW74" s="812"/>
      <c r="FX74" s="812"/>
      <c r="FY74" s="812"/>
      <c r="FZ74" s="812"/>
      <c r="GA74" s="812"/>
    </row>
    <row r="75" spans="1:183" s="824" customFormat="1" ht="37.5" customHeight="1" x14ac:dyDescent="0.2">
      <c r="A75" s="823"/>
      <c r="B75" s="881">
        <v>1</v>
      </c>
      <c r="C75" s="884" t="s">
        <v>1561</v>
      </c>
      <c r="D75" s="882" t="s">
        <v>1557</v>
      </c>
      <c r="E75" s="883">
        <v>932955</v>
      </c>
      <c r="F75" s="1056"/>
      <c r="G75" s="1057"/>
      <c r="H75" s="918">
        <f t="shared" si="4"/>
        <v>932955</v>
      </c>
      <c r="I75" s="816"/>
      <c r="J75" s="812"/>
      <c r="K75" s="812"/>
      <c r="L75" s="812"/>
      <c r="M75" s="812"/>
      <c r="N75" s="812"/>
      <c r="O75" s="812"/>
      <c r="P75" s="812"/>
      <c r="Q75" s="812"/>
      <c r="R75" s="812"/>
      <c r="S75" s="812"/>
      <c r="T75" s="812"/>
      <c r="U75" s="812"/>
      <c r="V75" s="812"/>
      <c r="W75" s="812"/>
      <c r="X75" s="812"/>
      <c r="Y75" s="812"/>
      <c r="Z75" s="812"/>
      <c r="AA75" s="812"/>
      <c r="AB75" s="812"/>
      <c r="AC75" s="812"/>
      <c r="AD75" s="812"/>
      <c r="AE75" s="812"/>
      <c r="AF75" s="812"/>
      <c r="AG75" s="812"/>
      <c r="AH75" s="812"/>
      <c r="AI75" s="812"/>
      <c r="AJ75" s="812"/>
      <c r="AK75" s="812"/>
      <c r="AL75" s="812"/>
      <c r="AM75" s="812"/>
      <c r="AN75" s="812"/>
      <c r="AO75" s="812"/>
      <c r="AP75" s="812"/>
      <c r="AQ75" s="812"/>
      <c r="AR75" s="812"/>
      <c r="AS75" s="812"/>
      <c r="AT75" s="812"/>
      <c r="AU75" s="812"/>
      <c r="AV75" s="812"/>
      <c r="AW75" s="812"/>
      <c r="AX75" s="812"/>
      <c r="AY75" s="812"/>
      <c r="AZ75" s="812"/>
      <c r="BA75" s="812"/>
      <c r="BB75" s="812"/>
      <c r="BC75" s="812"/>
      <c r="BD75" s="812"/>
      <c r="BE75" s="812"/>
      <c r="BF75" s="812"/>
      <c r="BG75" s="812"/>
      <c r="BH75" s="812"/>
      <c r="BI75" s="812"/>
      <c r="BJ75" s="812"/>
      <c r="BK75" s="812"/>
      <c r="BL75" s="812"/>
      <c r="BM75" s="812"/>
      <c r="BN75" s="812"/>
      <c r="BO75" s="812"/>
      <c r="BP75" s="812"/>
      <c r="BQ75" s="812"/>
      <c r="BR75" s="812"/>
      <c r="BS75" s="812"/>
      <c r="BT75" s="812"/>
      <c r="BU75" s="812"/>
      <c r="BV75" s="812"/>
      <c r="BW75" s="812"/>
      <c r="BX75" s="812"/>
      <c r="BY75" s="812"/>
      <c r="BZ75" s="812"/>
      <c r="CA75" s="812"/>
      <c r="CB75" s="812"/>
      <c r="CC75" s="812"/>
      <c r="CD75" s="812"/>
      <c r="CE75" s="812"/>
      <c r="CF75" s="812"/>
      <c r="CG75" s="812"/>
      <c r="CH75" s="812"/>
      <c r="CI75" s="812"/>
      <c r="CJ75" s="812"/>
      <c r="CK75" s="812"/>
      <c r="CL75" s="812"/>
      <c r="CM75" s="812"/>
      <c r="CN75" s="812"/>
      <c r="CO75" s="812"/>
      <c r="CP75" s="812"/>
      <c r="CQ75" s="812"/>
      <c r="CR75" s="812"/>
      <c r="CS75" s="812"/>
      <c r="CT75" s="812"/>
      <c r="CU75" s="812"/>
      <c r="CV75" s="812"/>
      <c r="CW75" s="812"/>
      <c r="CX75" s="812"/>
      <c r="CY75" s="812"/>
      <c r="CZ75" s="812"/>
      <c r="DA75" s="812"/>
      <c r="DB75" s="812"/>
      <c r="DC75" s="812"/>
      <c r="DD75" s="812"/>
      <c r="DE75" s="812"/>
      <c r="DF75" s="812"/>
      <c r="DG75" s="812"/>
      <c r="DH75" s="812"/>
      <c r="DI75" s="812"/>
      <c r="DJ75" s="812"/>
      <c r="DK75" s="812"/>
      <c r="DL75" s="812"/>
      <c r="DM75" s="812"/>
      <c r="DN75" s="812"/>
      <c r="DO75" s="812"/>
      <c r="DP75" s="812"/>
      <c r="DQ75" s="812"/>
      <c r="DR75" s="812"/>
      <c r="DS75" s="812"/>
      <c r="DT75" s="812"/>
      <c r="DU75" s="812"/>
      <c r="DV75" s="812"/>
      <c r="DW75" s="812"/>
      <c r="DX75" s="812"/>
      <c r="DY75" s="812"/>
      <c r="DZ75" s="812"/>
      <c r="EA75" s="812"/>
      <c r="EB75" s="812"/>
      <c r="EC75" s="812"/>
      <c r="ED75" s="812"/>
      <c r="EE75" s="812"/>
      <c r="EF75" s="812"/>
      <c r="EG75" s="812"/>
      <c r="EH75" s="812"/>
      <c r="EI75" s="812"/>
      <c r="EJ75" s="812"/>
      <c r="EK75" s="812"/>
      <c r="EL75" s="812"/>
      <c r="EM75" s="812"/>
      <c r="EN75" s="812"/>
      <c r="EO75" s="812"/>
      <c r="EP75" s="812"/>
      <c r="EQ75" s="812"/>
      <c r="ER75" s="812"/>
      <c r="ES75" s="812"/>
      <c r="ET75" s="812"/>
      <c r="EU75" s="812"/>
      <c r="EV75" s="812"/>
      <c r="EW75" s="812"/>
      <c r="EX75" s="812"/>
      <c r="EY75" s="812"/>
      <c r="EZ75" s="812"/>
      <c r="FA75" s="812"/>
      <c r="FB75" s="812"/>
      <c r="FC75" s="812"/>
      <c r="FD75" s="812"/>
      <c r="FE75" s="812"/>
      <c r="FF75" s="812"/>
      <c r="FG75" s="812"/>
      <c r="FH75" s="812"/>
      <c r="FI75" s="812"/>
      <c r="FJ75" s="812"/>
      <c r="FK75" s="812"/>
      <c r="FL75" s="812"/>
      <c r="FM75" s="812"/>
      <c r="FN75" s="812"/>
      <c r="FO75" s="812"/>
      <c r="FP75" s="812"/>
      <c r="FQ75" s="812"/>
      <c r="FR75" s="812"/>
      <c r="FS75" s="812"/>
      <c r="FT75" s="812"/>
      <c r="FU75" s="812"/>
      <c r="FV75" s="812"/>
      <c r="FW75" s="812"/>
      <c r="FX75" s="812"/>
      <c r="FY75" s="812"/>
      <c r="FZ75" s="812"/>
      <c r="GA75" s="812"/>
    </row>
    <row r="76" spans="1:183" s="824" customFormat="1" ht="37.5" customHeight="1" thickBot="1" x14ac:dyDescent="0.25">
      <c r="A76" s="823"/>
      <c r="B76" s="178">
        <v>1</v>
      </c>
      <c r="C76" s="805" t="s">
        <v>1802</v>
      </c>
      <c r="D76" s="225" t="s">
        <v>1557</v>
      </c>
      <c r="E76" s="840">
        <v>5825783</v>
      </c>
      <c r="F76" s="1056"/>
      <c r="G76" s="1057"/>
      <c r="H76" s="918">
        <f t="shared" si="4"/>
        <v>5825783</v>
      </c>
      <c r="I76" s="816"/>
      <c r="J76" s="812"/>
      <c r="K76" s="812"/>
      <c r="L76" s="812"/>
      <c r="M76" s="812"/>
      <c r="N76" s="812"/>
      <c r="O76" s="812"/>
      <c r="P76" s="812"/>
      <c r="Q76" s="812"/>
      <c r="R76" s="812"/>
      <c r="S76" s="812"/>
      <c r="T76" s="812"/>
      <c r="U76" s="812"/>
      <c r="V76" s="812"/>
      <c r="W76" s="812"/>
      <c r="X76" s="812"/>
      <c r="Y76" s="812"/>
      <c r="Z76" s="812"/>
      <c r="AA76" s="812"/>
      <c r="AB76" s="812"/>
      <c r="AC76" s="812"/>
      <c r="AD76" s="812"/>
      <c r="AE76" s="812"/>
      <c r="AF76" s="812"/>
      <c r="AG76" s="812"/>
      <c r="AH76" s="812"/>
      <c r="AI76" s="812"/>
      <c r="AJ76" s="812"/>
      <c r="AK76" s="812"/>
      <c r="AL76" s="812"/>
      <c r="AM76" s="812"/>
      <c r="AN76" s="812"/>
      <c r="AO76" s="812"/>
      <c r="AP76" s="812"/>
      <c r="AQ76" s="812"/>
      <c r="AR76" s="812"/>
      <c r="AS76" s="812"/>
      <c r="AT76" s="812"/>
      <c r="AU76" s="812"/>
      <c r="AV76" s="812"/>
      <c r="AW76" s="812"/>
      <c r="AX76" s="812"/>
      <c r="AY76" s="812"/>
      <c r="AZ76" s="812"/>
      <c r="BA76" s="812"/>
      <c r="BB76" s="812"/>
      <c r="BC76" s="812"/>
      <c r="BD76" s="812"/>
      <c r="BE76" s="812"/>
      <c r="BF76" s="812"/>
      <c r="BG76" s="812"/>
      <c r="BH76" s="812"/>
      <c r="BI76" s="812"/>
      <c r="BJ76" s="812"/>
      <c r="BK76" s="812"/>
      <c r="BL76" s="812"/>
      <c r="BM76" s="812"/>
      <c r="BN76" s="812"/>
      <c r="BO76" s="812"/>
      <c r="BP76" s="812"/>
      <c r="BQ76" s="812"/>
      <c r="BR76" s="812"/>
      <c r="BS76" s="812"/>
      <c r="BT76" s="812"/>
      <c r="BU76" s="812"/>
      <c r="BV76" s="812"/>
      <c r="BW76" s="812"/>
      <c r="BX76" s="812"/>
      <c r="BY76" s="812"/>
      <c r="BZ76" s="812"/>
      <c r="CA76" s="812"/>
      <c r="CB76" s="812"/>
      <c r="CC76" s="812"/>
      <c r="CD76" s="812"/>
      <c r="CE76" s="812"/>
      <c r="CF76" s="812"/>
      <c r="CG76" s="812"/>
      <c r="CH76" s="812"/>
      <c r="CI76" s="812"/>
      <c r="CJ76" s="812"/>
      <c r="CK76" s="812"/>
      <c r="CL76" s="812"/>
      <c r="CM76" s="812"/>
      <c r="CN76" s="812"/>
      <c r="CO76" s="812"/>
      <c r="CP76" s="812"/>
      <c r="CQ76" s="812"/>
      <c r="CR76" s="812"/>
      <c r="CS76" s="812"/>
      <c r="CT76" s="812"/>
      <c r="CU76" s="812"/>
      <c r="CV76" s="812"/>
      <c r="CW76" s="812"/>
      <c r="CX76" s="812"/>
      <c r="CY76" s="812"/>
      <c r="CZ76" s="812"/>
      <c r="DA76" s="812"/>
      <c r="DB76" s="812"/>
      <c r="DC76" s="812"/>
      <c r="DD76" s="812"/>
      <c r="DE76" s="812"/>
      <c r="DF76" s="812"/>
      <c r="DG76" s="812"/>
      <c r="DH76" s="812"/>
      <c r="DI76" s="812"/>
      <c r="DJ76" s="812"/>
      <c r="DK76" s="812"/>
      <c r="DL76" s="812"/>
      <c r="DM76" s="812"/>
      <c r="DN76" s="812"/>
      <c r="DO76" s="812"/>
      <c r="DP76" s="812"/>
      <c r="DQ76" s="812"/>
      <c r="DR76" s="812"/>
      <c r="DS76" s="812"/>
      <c r="DT76" s="812"/>
      <c r="DU76" s="812"/>
      <c r="DV76" s="812"/>
      <c r="DW76" s="812"/>
      <c r="DX76" s="812"/>
      <c r="DY76" s="812"/>
      <c r="DZ76" s="812"/>
      <c r="EA76" s="812"/>
      <c r="EB76" s="812"/>
      <c r="EC76" s="812"/>
      <c r="ED76" s="812"/>
      <c r="EE76" s="812"/>
      <c r="EF76" s="812"/>
      <c r="EG76" s="812"/>
      <c r="EH76" s="812"/>
      <c r="EI76" s="812"/>
      <c r="EJ76" s="812"/>
      <c r="EK76" s="812"/>
      <c r="EL76" s="812"/>
      <c r="EM76" s="812"/>
      <c r="EN76" s="812"/>
      <c r="EO76" s="812"/>
      <c r="EP76" s="812"/>
      <c r="EQ76" s="812"/>
      <c r="ER76" s="812"/>
      <c r="ES76" s="812"/>
      <c r="ET76" s="812"/>
      <c r="EU76" s="812"/>
      <c r="EV76" s="812"/>
      <c r="EW76" s="812"/>
      <c r="EX76" s="812"/>
      <c r="EY76" s="812"/>
      <c r="EZ76" s="812"/>
      <c r="FA76" s="812"/>
      <c r="FB76" s="812"/>
      <c r="FC76" s="812"/>
      <c r="FD76" s="812"/>
      <c r="FE76" s="812"/>
      <c r="FF76" s="812"/>
      <c r="FG76" s="812"/>
      <c r="FH76" s="812"/>
      <c r="FI76" s="812"/>
      <c r="FJ76" s="812"/>
      <c r="FK76" s="812"/>
      <c r="FL76" s="812"/>
      <c r="FM76" s="812"/>
      <c r="FN76" s="812"/>
      <c r="FO76" s="812"/>
      <c r="FP76" s="812"/>
      <c r="FQ76" s="812"/>
      <c r="FR76" s="812"/>
      <c r="FS76" s="812"/>
      <c r="FT76" s="812"/>
      <c r="FU76" s="812"/>
      <c r="FV76" s="812"/>
      <c r="FW76" s="812"/>
      <c r="FX76" s="812"/>
      <c r="FY76" s="812"/>
      <c r="FZ76" s="812"/>
      <c r="GA76" s="812"/>
    </row>
    <row r="77" spans="1:183" s="824" customFormat="1" ht="16.149999999999999" customHeight="1" x14ac:dyDescent="0.2">
      <c r="A77" s="823"/>
      <c r="B77" s="1117" t="s">
        <v>1562</v>
      </c>
      <c r="C77" s="1118"/>
      <c r="D77" s="1118"/>
      <c r="E77" s="1118"/>
      <c r="F77" s="1118"/>
      <c r="G77" s="1119"/>
      <c r="H77" s="831">
        <f>SUM(H42:H45)+SUM(H47:H49)+SUM(H51:H55)+SUM(H60:H61)+SUM(H66:H69)+SUM(H71:H76)</f>
        <v>267308929</v>
      </c>
      <c r="I77" s="851"/>
      <c r="J77" s="812"/>
      <c r="K77" s="812"/>
      <c r="L77" s="812"/>
      <c r="M77" s="812"/>
      <c r="N77" s="812"/>
      <c r="O77" s="812"/>
      <c r="P77" s="812"/>
      <c r="Q77" s="812"/>
      <c r="R77" s="812"/>
      <c r="S77" s="812"/>
      <c r="T77" s="812"/>
      <c r="U77" s="812"/>
      <c r="V77" s="812"/>
      <c r="W77" s="812"/>
      <c r="X77" s="812"/>
      <c r="Y77" s="812"/>
      <c r="Z77" s="812"/>
      <c r="AA77" s="812"/>
      <c r="AB77" s="812"/>
      <c r="AC77" s="812"/>
      <c r="AD77" s="812"/>
      <c r="AE77" s="812"/>
      <c r="AF77" s="812"/>
      <c r="AG77" s="812"/>
      <c r="AH77" s="812"/>
      <c r="AI77" s="812"/>
      <c r="AJ77" s="812"/>
      <c r="AK77" s="812"/>
      <c r="AL77" s="812"/>
      <c r="AM77" s="812"/>
      <c r="AN77" s="812"/>
      <c r="AO77" s="812"/>
      <c r="AP77" s="812"/>
      <c r="AQ77" s="812"/>
      <c r="AR77" s="812"/>
      <c r="AS77" s="812"/>
      <c r="AT77" s="812"/>
      <c r="AU77" s="812"/>
      <c r="AV77" s="812"/>
      <c r="AW77" s="812"/>
      <c r="AX77" s="812"/>
      <c r="AY77" s="812"/>
      <c r="AZ77" s="812"/>
      <c r="BA77" s="812"/>
      <c r="BB77" s="812"/>
      <c r="BC77" s="812"/>
      <c r="BD77" s="812"/>
      <c r="BE77" s="812"/>
      <c r="BF77" s="812"/>
      <c r="BG77" s="812"/>
      <c r="BH77" s="812"/>
      <c r="BI77" s="812"/>
      <c r="BJ77" s="812"/>
      <c r="BK77" s="812"/>
      <c r="BL77" s="812"/>
      <c r="BM77" s="812"/>
      <c r="BN77" s="812"/>
      <c r="BO77" s="812"/>
      <c r="BP77" s="812"/>
      <c r="BQ77" s="812"/>
      <c r="BR77" s="812"/>
      <c r="BS77" s="812"/>
      <c r="BT77" s="812"/>
      <c r="BU77" s="812"/>
      <c r="BV77" s="812"/>
      <c r="BW77" s="812"/>
      <c r="BX77" s="812"/>
      <c r="BY77" s="812"/>
      <c r="BZ77" s="812"/>
      <c r="CA77" s="812"/>
      <c r="CB77" s="812"/>
      <c r="CC77" s="812"/>
      <c r="CD77" s="812"/>
      <c r="CE77" s="812"/>
      <c r="CF77" s="812"/>
      <c r="CG77" s="812"/>
      <c r="CH77" s="812"/>
      <c r="CI77" s="812"/>
      <c r="CJ77" s="812"/>
      <c r="CK77" s="812"/>
      <c r="CL77" s="812"/>
      <c r="CM77" s="812"/>
      <c r="CN77" s="812"/>
      <c r="CO77" s="812"/>
      <c r="CP77" s="812"/>
      <c r="CQ77" s="812"/>
      <c r="CR77" s="812"/>
      <c r="CS77" s="812"/>
      <c r="CT77" s="812"/>
      <c r="CU77" s="812"/>
      <c r="CV77" s="812"/>
      <c r="CW77" s="812"/>
      <c r="CX77" s="812"/>
      <c r="CY77" s="812"/>
      <c r="CZ77" s="812"/>
      <c r="DA77" s="812"/>
      <c r="DB77" s="812"/>
      <c r="DC77" s="812"/>
      <c r="DD77" s="812"/>
      <c r="DE77" s="812"/>
      <c r="DF77" s="812"/>
      <c r="DG77" s="812"/>
      <c r="DH77" s="812"/>
      <c r="DI77" s="812"/>
      <c r="DJ77" s="812"/>
      <c r="DK77" s="812"/>
      <c r="DL77" s="812"/>
      <c r="DM77" s="812"/>
      <c r="DN77" s="812"/>
      <c r="DO77" s="812"/>
      <c r="DP77" s="812"/>
      <c r="DQ77" s="812"/>
      <c r="DR77" s="812"/>
      <c r="DS77" s="812"/>
      <c r="DT77" s="812"/>
      <c r="DU77" s="812"/>
      <c r="DV77" s="812"/>
      <c r="DW77" s="812"/>
      <c r="DX77" s="812"/>
      <c r="DY77" s="812"/>
      <c r="DZ77" s="812"/>
      <c r="EA77" s="812"/>
      <c r="EB77" s="812"/>
      <c r="EC77" s="812"/>
      <c r="ED77" s="812"/>
      <c r="EE77" s="812"/>
      <c r="EF77" s="812"/>
      <c r="EG77" s="812"/>
      <c r="EH77" s="812"/>
      <c r="EI77" s="812"/>
      <c r="EJ77" s="812"/>
      <c r="EK77" s="812"/>
      <c r="EL77" s="812"/>
      <c r="EM77" s="812"/>
      <c r="EN77" s="812"/>
      <c r="EO77" s="812"/>
      <c r="EP77" s="812"/>
      <c r="EQ77" s="812"/>
      <c r="ER77" s="812"/>
      <c r="ES77" s="812"/>
      <c r="ET77" s="812"/>
      <c r="EU77" s="812"/>
      <c r="EV77" s="812"/>
      <c r="EW77" s="812"/>
      <c r="EX77" s="812"/>
      <c r="EY77" s="812"/>
      <c r="EZ77" s="812"/>
      <c r="FA77" s="812"/>
      <c r="FB77" s="812"/>
      <c r="FC77" s="812"/>
      <c r="FD77" s="812"/>
      <c r="FE77" s="812"/>
      <c r="FF77" s="812"/>
      <c r="FG77" s="812"/>
      <c r="FH77" s="812"/>
      <c r="FI77" s="812"/>
      <c r="FJ77" s="812"/>
      <c r="FK77" s="812"/>
      <c r="FL77" s="812"/>
      <c r="FM77" s="812"/>
      <c r="FN77" s="812"/>
      <c r="FO77" s="812"/>
      <c r="FP77" s="812"/>
      <c r="FQ77" s="812"/>
      <c r="FR77" s="812"/>
      <c r="FS77" s="812"/>
      <c r="FT77" s="812"/>
      <c r="FU77" s="812"/>
      <c r="FV77" s="812"/>
      <c r="FW77" s="812"/>
      <c r="FX77" s="812"/>
      <c r="FY77" s="812"/>
      <c r="FZ77" s="812"/>
      <c r="GA77" s="812"/>
    </row>
    <row r="78" spans="1:183" s="824" customFormat="1" ht="16.5" customHeight="1" x14ac:dyDescent="0.25">
      <c r="A78" s="823"/>
      <c r="B78" s="1068" t="s">
        <v>1563</v>
      </c>
      <c r="C78" s="1069"/>
      <c r="D78" s="1069"/>
      <c r="E78" s="1069"/>
      <c r="F78" s="1069"/>
      <c r="G78" s="1070"/>
      <c r="H78" s="832">
        <f>+H36+H77</f>
        <v>267308929</v>
      </c>
      <c r="I78" s="852"/>
      <c r="J78" s="812"/>
      <c r="K78" s="812"/>
      <c r="L78" s="812"/>
      <c r="M78" s="812"/>
      <c r="N78" s="812"/>
      <c r="O78" s="812"/>
      <c r="P78" s="812"/>
      <c r="Q78" s="812"/>
      <c r="R78" s="812"/>
      <c r="S78" s="812"/>
      <c r="T78" s="812"/>
      <c r="U78" s="812"/>
      <c r="V78" s="812"/>
      <c r="W78" s="812"/>
      <c r="X78" s="812"/>
      <c r="Y78" s="812"/>
      <c r="Z78" s="812"/>
      <c r="AA78" s="812"/>
      <c r="AB78" s="812"/>
      <c r="AC78" s="812"/>
      <c r="AD78" s="812"/>
      <c r="AE78" s="812"/>
      <c r="AF78" s="812"/>
      <c r="AG78" s="812"/>
      <c r="AH78" s="812"/>
      <c r="AI78" s="812"/>
      <c r="AJ78" s="812"/>
      <c r="AK78" s="812"/>
      <c r="AL78" s="812"/>
      <c r="AM78" s="812"/>
      <c r="AN78" s="812"/>
      <c r="AO78" s="812"/>
      <c r="AP78" s="812"/>
      <c r="AQ78" s="812"/>
      <c r="AR78" s="812"/>
      <c r="AS78" s="812"/>
      <c r="AT78" s="812"/>
      <c r="AU78" s="812"/>
      <c r="AV78" s="812"/>
      <c r="AW78" s="812"/>
      <c r="AX78" s="812"/>
      <c r="AY78" s="812"/>
      <c r="AZ78" s="812"/>
      <c r="BA78" s="812"/>
      <c r="BB78" s="812"/>
      <c r="BC78" s="812"/>
      <c r="BD78" s="812"/>
      <c r="BE78" s="812"/>
      <c r="BF78" s="812"/>
      <c r="BG78" s="812"/>
      <c r="BH78" s="812"/>
      <c r="BI78" s="812"/>
      <c r="BJ78" s="812"/>
      <c r="BK78" s="812"/>
      <c r="BL78" s="812"/>
      <c r="BM78" s="812"/>
      <c r="BN78" s="812"/>
      <c r="BO78" s="812"/>
      <c r="BP78" s="812"/>
      <c r="BQ78" s="812"/>
      <c r="BR78" s="812"/>
      <c r="BS78" s="812"/>
      <c r="BT78" s="812"/>
      <c r="BU78" s="812"/>
      <c r="BV78" s="812"/>
      <c r="BW78" s="812"/>
      <c r="BX78" s="812"/>
      <c r="BY78" s="812"/>
      <c r="BZ78" s="812"/>
      <c r="CA78" s="812"/>
      <c r="CB78" s="812"/>
      <c r="CC78" s="812"/>
      <c r="CD78" s="812"/>
      <c r="CE78" s="812"/>
      <c r="CF78" s="812"/>
      <c r="CG78" s="812"/>
      <c r="CH78" s="812"/>
      <c r="CI78" s="812"/>
      <c r="CJ78" s="812"/>
      <c r="CK78" s="812"/>
      <c r="CL78" s="812"/>
      <c r="CM78" s="812"/>
      <c r="CN78" s="812"/>
      <c r="CO78" s="812"/>
      <c r="CP78" s="812"/>
      <c r="CQ78" s="812"/>
      <c r="CR78" s="812"/>
      <c r="CS78" s="812"/>
      <c r="CT78" s="812"/>
      <c r="CU78" s="812"/>
      <c r="CV78" s="812"/>
      <c r="CW78" s="812"/>
      <c r="CX78" s="812"/>
      <c r="CY78" s="812"/>
      <c r="CZ78" s="812"/>
      <c r="DA78" s="812"/>
      <c r="DB78" s="812"/>
      <c r="DC78" s="812"/>
      <c r="DD78" s="812"/>
      <c r="DE78" s="812"/>
      <c r="DF78" s="812"/>
      <c r="DG78" s="812"/>
      <c r="DH78" s="812"/>
      <c r="DI78" s="812"/>
      <c r="DJ78" s="812"/>
      <c r="DK78" s="812"/>
      <c r="DL78" s="812"/>
      <c r="DM78" s="812"/>
      <c r="DN78" s="812"/>
      <c r="DO78" s="812"/>
      <c r="DP78" s="812"/>
      <c r="DQ78" s="812"/>
      <c r="DR78" s="812"/>
      <c r="DS78" s="812"/>
      <c r="DT78" s="812"/>
      <c r="DU78" s="812"/>
      <c r="DV78" s="812"/>
      <c r="DW78" s="812"/>
      <c r="DX78" s="812"/>
      <c r="DY78" s="812"/>
      <c r="DZ78" s="812"/>
      <c r="EA78" s="812"/>
      <c r="EB78" s="812"/>
      <c r="EC78" s="812"/>
      <c r="ED78" s="812"/>
      <c r="EE78" s="812"/>
      <c r="EF78" s="812"/>
      <c r="EG78" s="812"/>
      <c r="EH78" s="812"/>
      <c r="EI78" s="812"/>
      <c r="EJ78" s="812"/>
      <c r="EK78" s="812"/>
      <c r="EL78" s="812"/>
      <c r="EM78" s="812"/>
      <c r="EN78" s="812"/>
      <c r="EO78" s="812"/>
      <c r="EP78" s="812"/>
      <c r="EQ78" s="812"/>
      <c r="ER78" s="812"/>
      <c r="ES78" s="812"/>
      <c r="ET78" s="812"/>
      <c r="EU78" s="812"/>
      <c r="EV78" s="812"/>
      <c r="EW78" s="812"/>
      <c r="EX78" s="812"/>
      <c r="EY78" s="812"/>
      <c r="EZ78" s="812"/>
      <c r="FA78" s="812"/>
      <c r="FB78" s="812"/>
      <c r="FC78" s="812"/>
      <c r="FD78" s="812"/>
      <c r="FE78" s="812"/>
      <c r="FF78" s="812"/>
      <c r="FG78" s="812"/>
      <c r="FH78" s="812"/>
      <c r="FI78" s="812"/>
      <c r="FJ78" s="812"/>
      <c r="FK78" s="812"/>
      <c r="FL78" s="812"/>
      <c r="FM78" s="812"/>
      <c r="FN78" s="812"/>
      <c r="FO78" s="812"/>
      <c r="FP78" s="812"/>
      <c r="FQ78" s="812"/>
      <c r="FR78" s="812"/>
      <c r="FS78" s="812"/>
      <c r="FT78" s="812"/>
      <c r="FU78" s="812"/>
      <c r="FV78" s="812"/>
      <c r="FW78" s="812"/>
      <c r="FX78" s="812"/>
      <c r="FY78" s="812"/>
      <c r="FZ78" s="812"/>
      <c r="GA78" s="812"/>
    </row>
    <row r="79" spans="1:183" s="824" customFormat="1" ht="13.9" customHeight="1" x14ac:dyDescent="0.25">
      <c r="A79" s="823"/>
      <c r="B79" s="1068" t="s">
        <v>1564</v>
      </c>
      <c r="C79" s="1069"/>
      <c r="D79" s="1069"/>
      <c r="E79" s="1069"/>
      <c r="F79" s="1069"/>
      <c r="G79" s="1070"/>
      <c r="H79" s="833">
        <f>ROUND(H78*19%,0)</f>
        <v>50788697</v>
      </c>
      <c r="I79" s="849"/>
      <c r="J79" s="812"/>
      <c r="K79" s="812"/>
      <c r="L79" s="812"/>
      <c r="M79" s="812"/>
      <c r="N79" s="812"/>
      <c r="O79" s="812"/>
      <c r="P79" s="812"/>
      <c r="Q79" s="812"/>
      <c r="R79" s="812"/>
      <c r="S79" s="812"/>
      <c r="T79" s="812"/>
      <c r="U79" s="812"/>
      <c r="V79" s="812"/>
      <c r="W79" s="812"/>
      <c r="X79" s="812"/>
      <c r="Y79" s="812"/>
      <c r="Z79" s="812"/>
      <c r="AA79" s="812"/>
      <c r="AB79" s="812"/>
      <c r="AC79" s="812"/>
      <c r="AD79" s="812"/>
      <c r="AE79" s="812"/>
      <c r="AF79" s="812"/>
      <c r="AG79" s="812"/>
      <c r="AH79" s="812"/>
      <c r="AI79" s="812"/>
      <c r="AJ79" s="812"/>
      <c r="AK79" s="812"/>
      <c r="AL79" s="812"/>
      <c r="AM79" s="812"/>
      <c r="AN79" s="812"/>
      <c r="AO79" s="812"/>
      <c r="AP79" s="812"/>
      <c r="AQ79" s="812"/>
      <c r="AR79" s="812"/>
      <c r="AS79" s="812"/>
      <c r="AT79" s="812"/>
      <c r="AU79" s="812"/>
      <c r="AV79" s="812"/>
      <c r="AW79" s="812"/>
      <c r="AX79" s="812"/>
      <c r="AY79" s="812"/>
      <c r="AZ79" s="812"/>
      <c r="BA79" s="812"/>
      <c r="BB79" s="812"/>
      <c r="BC79" s="812"/>
      <c r="BD79" s="812"/>
      <c r="BE79" s="812"/>
      <c r="BF79" s="812"/>
      <c r="BG79" s="812"/>
      <c r="BH79" s="812"/>
      <c r="BI79" s="812"/>
      <c r="BJ79" s="812"/>
      <c r="BK79" s="812"/>
      <c r="BL79" s="812"/>
      <c r="BM79" s="812"/>
      <c r="BN79" s="812"/>
      <c r="BO79" s="812"/>
      <c r="BP79" s="812"/>
      <c r="BQ79" s="812"/>
      <c r="BR79" s="812"/>
      <c r="BS79" s="812"/>
      <c r="BT79" s="812"/>
      <c r="BU79" s="812"/>
      <c r="BV79" s="812"/>
      <c r="BW79" s="812"/>
      <c r="BX79" s="812"/>
      <c r="BY79" s="812"/>
      <c r="BZ79" s="812"/>
      <c r="CA79" s="812"/>
      <c r="CB79" s="812"/>
      <c r="CC79" s="812"/>
      <c r="CD79" s="812"/>
      <c r="CE79" s="812"/>
      <c r="CF79" s="812"/>
      <c r="CG79" s="812"/>
      <c r="CH79" s="812"/>
      <c r="CI79" s="812"/>
      <c r="CJ79" s="812"/>
      <c r="CK79" s="812"/>
      <c r="CL79" s="812"/>
      <c r="CM79" s="812"/>
      <c r="CN79" s="812"/>
      <c r="CO79" s="812"/>
      <c r="CP79" s="812"/>
      <c r="CQ79" s="812"/>
      <c r="CR79" s="812"/>
      <c r="CS79" s="812"/>
      <c r="CT79" s="812"/>
      <c r="CU79" s="812"/>
      <c r="CV79" s="812"/>
      <c r="CW79" s="812"/>
      <c r="CX79" s="812"/>
      <c r="CY79" s="812"/>
      <c r="CZ79" s="812"/>
      <c r="DA79" s="812"/>
      <c r="DB79" s="812"/>
      <c r="DC79" s="812"/>
      <c r="DD79" s="812"/>
      <c r="DE79" s="812"/>
      <c r="DF79" s="812"/>
      <c r="DG79" s="812"/>
      <c r="DH79" s="812"/>
      <c r="DI79" s="812"/>
      <c r="DJ79" s="812"/>
      <c r="DK79" s="812"/>
      <c r="DL79" s="812"/>
      <c r="DM79" s="812"/>
      <c r="DN79" s="812"/>
      <c r="DO79" s="812"/>
      <c r="DP79" s="812"/>
      <c r="DQ79" s="812"/>
      <c r="DR79" s="812"/>
      <c r="DS79" s="812"/>
      <c r="DT79" s="812"/>
      <c r="DU79" s="812"/>
      <c r="DV79" s="812"/>
      <c r="DW79" s="812"/>
      <c r="DX79" s="812"/>
      <c r="DY79" s="812"/>
      <c r="DZ79" s="812"/>
      <c r="EA79" s="812"/>
      <c r="EB79" s="812"/>
      <c r="EC79" s="812"/>
      <c r="ED79" s="812"/>
      <c r="EE79" s="812"/>
      <c r="EF79" s="812"/>
      <c r="EG79" s="812"/>
      <c r="EH79" s="812"/>
      <c r="EI79" s="812"/>
      <c r="EJ79" s="812"/>
      <c r="EK79" s="812"/>
      <c r="EL79" s="812"/>
      <c r="EM79" s="812"/>
      <c r="EN79" s="812"/>
      <c r="EO79" s="812"/>
      <c r="EP79" s="812"/>
      <c r="EQ79" s="812"/>
      <c r="ER79" s="812"/>
      <c r="ES79" s="812"/>
      <c r="ET79" s="812"/>
      <c r="EU79" s="812"/>
      <c r="EV79" s="812"/>
      <c r="EW79" s="812"/>
      <c r="EX79" s="812"/>
      <c r="EY79" s="812"/>
      <c r="EZ79" s="812"/>
      <c r="FA79" s="812"/>
      <c r="FB79" s="812"/>
      <c r="FC79" s="812"/>
      <c r="FD79" s="812"/>
      <c r="FE79" s="812"/>
      <c r="FF79" s="812"/>
      <c r="FG79" s="812"/>
      <c r="FH79" s="812"/>
      <c r="FI79" s="812"/>
      <c r="FJ79" s="812"/>
      <c r="FK79" s="812"/>
      <c r="FL79" s="812"/>
      <c r="FM79" s="812"/>
      <c r="FN79" s="812"/>
      <c r="FO79" s="812"/>
      <c r="FP79" s="812"/>
      <c r="FQ79" s="812"/>
      <c r="FR79" s="812"/>
      <c r="FS79" s="812"/>
      <c r="FT79" s="812"/>
      <c r="FU79" s="812"/>
      <c r="FV79" s="812"/>
      <c r="FW79" s="812"/>
      <c r="FX79" s="812"/>
      <c r="FY79" s="812"/>
      <c r="FZ79" s="812"/>
      <c r="GA79" s="812"/>
    </row>
    <row r="80" spans="1:183" s="824" customFormat="1" ht="13.9" customHeight="1" thickBot="1" x14ac:dyDescent="0.3">
      <c r="A80" s="823"/>
      <c r="B80" s="1137" t="s">
        <v>1565</v>
      </c>
      <c r="C80" s="1138"/>
      <c r="D80" s="1138"/>
      <c r="E80" s="1138"/>
      <c r="F80" s="1138"/>
      <c r="G80" s="1139"/>
      <c r="H80" s="924">
        <f>ROUND(H78+H79,0)</f>
        <v>318097626</v>
      </c>
      <c r="I80" s="852"/>
      <c r="J80" s="812"/>
      <c r="K80" s="812"/>
      <c r="L80" s="812"/>
      <c r="M80" s="812"/>
      <c r="N80" s="812"/>
      <c r="O80" s="812"/>
      <c r="P80" s="812"/>
      <c r="Q80" s="812"/>
      <c r="R80" s="812"/>
      <c r="S80" s="812"/>
      <c r="T80" s="812"/>
      <c r="U80" s="812"/>
      <c r="V80" s="812"/>
      <c r="W80" s="812"/>
      <c r="X80" s="812"/>
      <c r="Y80" s="812"/>
      <c r="Z80" s="812"/>
      <c r="AA80" s="812"/>
      <c r="AB80" s="812"/>
      <c r="AC80" s="812"/>
      <c r="AD80" s="812"/>
      <c r="AE80" s="812"/>
      <c r="AF80" s="812"/>
      <c r="AG80" s="812"/>
      <c r="AH80" s="812"/>
      <c r="AI80" s="812"/>
      <c r="AJ80" s="812"/>
      <c r="AK80" s="812"/>
      <c r="AL80" s="812"/>
      <c r="AM80" s="812"/>
      <c r="AN80" s="812"/>
      <c r="AO80" s="812"/>
      <c r="AP80" s="812"/>
      <c r="AQ80" s="812"/>
      <c r="AR80" s="812"/>
      <c r="AS80" s="812"/>
      <c r="AT80" s="812"/>
      <c r="AU80" s="812"/>
      <c r="AV80" s="812"/>
      <c r="AW80" s="812"/>
      <c r="AX80" s="812"/>
      <c r="AY80" s="812"/>
      <c r="AZ80" s="812"/>
      <c r="BA80" s="812"/>
      <c r="BB80" s="812"/>
      <c r="BC80" s="812"/>
      <c r="BD80" s="812"/>
      <c r="BE80" s="812"/>
      <c r="BF80" s="812"/>
      <c r="BG80" s="812"/>
      <c r="BH80" s="812"/>
      <c r="BI80" s="812"/>
      <c r="BJ80" s="812"/>
      <c r="BK80" s="812"/>
      <c r="BL80" s="812"/>
      <c r="BM80" s="812"/>
      <c r="BN80" s="812"/>
      <c r="BO80" s="812"/>
      <c r="BP80" s="812"/>
      <c r="BQ80" s="812"/>
      <c r="BR80" s="812"/>
      <c r="BS80" s="812"/>
      <c r="BT80" s="812"/>
      <c r="BU80" s="812"/>
      <c r="BV80" s="812"/>
      <c r="BW80" s="812"/>
      <c r="BX80" s="812"/>
      <c r="BY80" s="812"/>
      <c r="BZ80" s="812"/>
      <c r="CA80" s="812"/>
      <c r="CB80" s="812"/>
      <c r="CC80" s="812"/>
      <c r="CD80" s="812"/>
      <c r="CE80" s="812"/>
      <c r="CF80" s="812"/>
      <c r="CG80" s="812"/>
      <c r="CH80" s="812"/>
      <c r="CI80" s="812"/>
      <c r="CJ80" s="812"/>
      <c r="CK80" s="812"/>
      <c r="CL80" s="812"/>
      <c r="CM80" s="812"/>
      <c r="CN80" s="812"/>
      <c r="CO80" s="812"/>
      <c r="CP80" s="812"/>
      <c r="CQ80" s="812"/>
      <c r="CR80" s="812"/>
      <c r="CS80" s="812"/>
      <c r="CT80" s="812"/>
      <c r="CU80" s="812"/>
      <c r="CV80" s="812"/>
      <c r="CW80" s="812"/>
      <c r="CX80" s="812"/>
      <c r="CY80" s="812"/>
      <c r="CZ80" s="812"/>
      <c r="DA80" s="812"/>
      <c r="DB80" s="812"/>
      <c r="DC80" s="812"/>
      <c r="DD80" s="812"/>
      <c r="DE80" s="812"/>
      <c r="DF80" s="812"/>
      <c r="DG80" s="812"/>
      <c r="DH80" s="812"/>
      <c r="DI80" s="812"/>
      <c r="DJ80" s="812"/>
      <c r="DK80" s="812"/>
      <c r="DL80" s="812"/>
      <c r="DM80" s="812"/>
      <c r="DN80" s="812"/>
      <c r="DO80" s="812"/>
      <c r="DP80" s="812"/>
      <c r="DQ80" s="812"/>
      <c r="DR80" s="812"/>
      <c r="DS80" s="812"/>
      <c r="DT80" s="812"/>
      <c r="DU80" s="812"/>
      <c r="DV80" s="812"/>
      <c r="DW80" s="812"/>
      <c r="DX80" s="812"/>
      <c r="DY80" s="812"/>
      <c r="DZ80" s="812"/>
      <c r="EA80" s="812"/>
      <c r="EB80" s="812"/>
      <c r="EC80" s="812"/>
      <c r="ED80" s="812"/>
      <c r="EE80" s="812"/>
      <c r="EF80" s="812"/>
      <c r="EG80" s="812"/>
      <c r="EH80" s="812"/>
      <c r="EI80" s="812"/>
      <c r="EJ80" s="812"/>
      <c r="EK80" s="812"/>
      <c r="EL80" s="812"/>
      <c r="EM80" s="812"/>
      <c r="EN80" s="812"/>
      <c r="EO80" s="812"/>
      <c r="EP80" s="812"/>
      <c r="EQ80" s="812"/>
      <c r="ER80" s="812"/>
      <c r="ES80" s="812"/>
      <c r="ET80" s="812"/>
      <c r="EU80" s="812"/>
      <c r="EV80" s="812"/>
      <c r="EW80" s="812"/>
      <c r="EX80" s="812"/>
      <c r="EY80" s="812"/>
      <c r="EZ80" s="812"/>
      <c r="FA80" s="812"/>
      <c r="FB80" s="812"/>
      <c r="FC80" s="812"/>
      <c r="FD80" s="812"/>
      <c r="FE80" s="812"/>
      <c r="FF80" s="812"/>
      <c r="FG80" s="812"/>
      <c r="FH80" s="812"/>
      <c r="FI80" s="812"/>
      <c r="FJ80" s="812"/>
      <c r="FK80" s="812"/>
      <c r="FL80" s="812"/>
      <c r="FM80" s="812"/>
      <c r="FN80" s="812"/>
      <c r="FO80" s="812"/>
      <c r="FP80" s="812"/>
      <c r="FQ80" s="812"/>
      <c r="FR80" s="812"/>
      <c r="FS80" s="812"/>
      <c r="FT80" s="812"/>
      <c r="FU80" s="812"/>
      <c r="FV80" s="812"/>
      <c r="FW80" s="812"/>
      <c r="FX80" s="812"/>
      <c r="FY80" s="812"/>
      <c r="FZ80" s="812"/>
      <c r="GA80" s="812"/>
    </row>
    <row r="81" spans="1:183" ht="12.6" customHeight="1" x14ac:dyDescent="0.2">
      <c r="A81" s="814"/>
      <c r="B81" s="835"/>
      <c r="C81" s="836"/>
      <c r="D81" s="836"/>
      <c r="E81" s="836"/>
      <c r="F81" s="836"/>
      <c r="G81" s="836"/>
      <c r="H81" s="837"/>
      <c r="I81" s="816"/>
    </row>
    <row r="82" spans="1:183" x14ac:dyDescent="0.2">
      <c r="A82" s="814"/>
      <c r="B82" s="1109"/>
      <c r="C82" s="1140"/>
      <c r="D82" s="925"/>
      <c r="E82" s="926"/>
      <c r="F82" s="927"/>
      <c r="G82" s="928"/>
      <c r="H82" s="861"/>
      <c r="I82" s="816"/>
      <c r="J82" s="838"/>
      <c r="K82" s="838"/>
      <c r="L82" s="838"/>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8"/>
      <c r="BE82" s="838"/>
      <c r="BF82" s="838"/>
      <c r="BG82" s="838"/>
      <c r="BH82" s="838"/>
      <c r="BI82" s="838"/>
      <c r="BJ82" s="838"/>
      <c r="BK82" s="838"/>
      <c r="BL82" s="838"/>
      <c r="BM82" s="838"/>
      <c r="BN82" s="838"/>
      <c r="BO82" s="838"/>
      <c r="BP82" s="838"/>
      <c r="BQ82" s="838"/>
      <c r="BR82" s="838"/>
      <c r="BS82" s="838"/>
      <c r="BT82" s="838"/>
      <c r="BU82" s="838"/>
      <c r="BV82" s="838"/>
      <c r="BW82" s="838"/>
      <c r="BX82" s="838"/>
      <c r="BY82" s="838"/>
      <c r="BZ82" s="838"/>
      <c r="CA82" s="838"/>
      <c r="CB82" s="838"/>
      <c r="CC82" s="838"/>
      <c r="CD82" s="838"/>
      <c r="CE82" s="838"/>
      <c r="CF82" s="838"/>
      <c r="CG82" s="838"/>
      <c r="CH82" s="838"/>
      <c r="CI82" s="838"/>
      <c r="CJ82" s="838"/>
      <c r="CK82" s="838"/>
      <c r="CL82" s="838"/>
      <c r="CM82" s="838"/>
      <c r="CN82" s="838"/>
      <c r="CO82" s="838"/>
      <c r="CP82" s="838"/>
      <c r="CQ82" s="838"/>
      <c r="CR82" s="838"/>
      <c r="CS82" s="838"/>
      <c r="CT82" s="838"/>
      <c r="CU82" s="838"/>
      <c r="CV82" s="838"/>
      <c r="CW82" s="838"/>
      <c r="CX82" s="838"/>
      <c r="CY82" s="838"/>
      <c r="CZ82" s="838"/>
      <c r="DA82" s="838"/>
      <c r="DB82" s="838"/>
      <c r="DC82" s="838"/>
      <c r="DD82" s="838"/>
      <c r="DE82" s="838"/>
      <c r="DF82" s="838"/>
      <c r="DG82" s="838"/>
      <c r="DH82" s="838"/>
      <c r="DI82" s="838"/>
      <c r="DJ82" s="838"/>
      <c r="DK82" s="838"/>
      <c r="DL82" s="838"/>
      <c r="DM82" s="838"/>
      <c r="DN82" s="838"/>
      <c r="DO82" s="838"/>
      <c r="DP82" s="838"/>
      <c r="DQ82" s="838"/>
      <c r="DR82" s="838"/>
      <c r="DS82" s="838"/>
      <c r="DT82" s="838"/>
      <c r="DU82" s="838"/>
      <c r="DV82" s="838"/>
      <c r="DW82" s="838"/>
      <c r="DX82" s="838"/>
      <c r="DY82" s="838"/>
      <c r="DZ82" s="838"/>
      <c r="EA82" s="838"/>
      <c r="EB82" s="838"/>
      <c r="EC82" s="838"/>
      <c r="ED82" s="838"/>
      <c r="EE82" s="838"/>
      <c r="EF82" s="838"/>
      <c r="EG82" s="838"/>
      <c r="EH82" s="838"/>
      <c r="EI82" s="838"/>
      <c r="EJ82" s="838"/>
      <c r="EK82" s="838"/>
      <c r="EL82" s="838"/>
      <c r="EM82" s="838"/>
      <c r="EN82" s="838"/>
      <c r="EO82" s="838"/>
      <c r="EP82" s="838"/>
      <c r="EQ82" s="838"/>
      <c r="ER82" s="838"/>
      <c r="ES82" s="838"/>
      <c r="ET82" s="838"/>
      <c r="EU82" s="838"/>
      <c r="EV82" s="838"/>
      <c r="EW82" s="838"/>
      <c r="EX82" s="838"/>
      <c r="EY82" s="838"/>
      <c r="EZ82" s="838"/>
      <c r="FA82" s="838"/>
      <c r="FB82" s="838"/>
      <c r="FC82" s="838"/>
      <c r="FD82" s="838"/>
      <c r="FE82" s="838"/>
      <c r="FF82" s="838"/>
      <c r="FG82" s="838"/>
      <c r="FH82" s="838"/>
      <c r="FI82" s="838"/>
      <c r="FJ82" s="838"/>
      <c r="FK82" s="838"/>
      <c r="FL82" s="838"/>
      <c r="FM82" s="838"/>
      <c r="FN82" s="838"/>
      <c r="FO82" s="838"/>
      <c r="FP82" s="838"/>
      <c r="FQ82" s="838"/>
      <c r="FR82" s="838"/>
      <c r="FS82" s="838"/>
      <c r="FT82" s="838"/>
      <c r="FU82" s="838"/>
      <c r="FV82" s="838"/>
      <c r="FW82" s="838"/>
      <c r="FX82" s="838"/>
      <c r="FY82" s="838"/>
      <c r="FZ82" s="838"/>
      <c r="GA82" s="838"/>
    </row>
    <row r="83" spans="1:183" ht="11.45" customHeight="1" x14ac:dyDescent="0.2">
      <c r="A83" s="814"/>
      <c r="B83" s="855"/>
      <c r="C83" s="929"/>
      <c r="D83" s="930"/>
      <c r="E83" s="926"/>
      <c r="F83" s="931"/>
      <c r="G83" s="928"/>
      <c r="H83" s="861"/>
      <c r="I83" s="816"/>
      <c r="J83" s="838"/>
      <c r="K83" s="838"/>
      <c r="L83" s="838"/>
      <c r="M83" s="838"/>
      <c r="N83" s="838"/>
      <c r="O83" s="838"/>
      <c r="P83" s="838"/>
      <c r="Q83" s="838"/>
      <c r="R83" s="838"/>
      <c r="S83" s="838"/>
      <c r="T83" s="838"/>
      <c r="U83" s="838"/>
      <c r="V83" s="838"/>
      <c r="W83" s="838"/>
      <c r="X83" s="838"/>
      <c r="Y83" s="838"/>
      <c r="Z83" s="838"/>
      <c r="AA83" s="838"/>
      <c r="AB83" s="838"/>
      <c r="AC83" s="838"/>
      <c r="AD83" s="838"/>
      <c r="AE83" s="838"/>
      <c r="AF83" s="838"/>
      <c r="AG83" s="838"/>
      <c r="AH83" s="838"/>
      <c r="AI83" s="838"/>
      <c r="AJ83" s="838"/>
      <c r="AK83" s="838"/>
      <c r="AL83" s="838"/>
      <c r="AM83" s="838"/>
      <c r="AN83" s="838"/>
      <c r="AO83" s="838"/>
      <c r="AP83" s="838"/>
      <c r="AQ83" s="838"/>
      <c r="AR83" s="838"/>
      <c r="AS83" s="838"/>
      <c r="AT83" s="838"/>
      <c r="AU83" s="838"/>
      <c r="AV83" s="838"/>
      <c r="AW83" s="838"/>
      <c r="AX83" s="838"/>
      <c r="AY83" s="838"/>
      <c r="AZ83" s="838"/>
      <c r="BA83" s="838"/>
      <c r="BB83" s="838"/>
      <c r="BC83" s="838"/>
      <c r="BD83" s="838"/>
      <c r="BE83" s="838"/>
      <c r="BF83" s="838"/>
      <c r="BG83" s="838"/>
      <c r="BH83" s="838"/>
      <c r="BI83" s="838"/>
      <c r="BJ83" s="838"/>
      <c r="BK83" s="838"/>
      <c r="BL83" s="838"/>
      <c r="BM83" s="838"/>
      <c r="BN83" s="838"/>
      <c r="BO83" s="838"/>
      <c r="BP83" s="838"/>
      <c r="BQ83" s="838"/>
      <c r="BR83" s="838"/>
      <c r="BS83" s="838"/>
      <c r="BT83" s="838"/>
      <c r="BU83" s="838"/>
      <c r="BV83" s="838"/>
      <c r="BW83" s="838"/>
      <c r="BX83" s="838"/>
      <c r="BY83" s="838"/>
      <c r="BZ83" s="838"/>
      <c r="CA83" s="838"/>
      <c r="CB83" s="838"/>
      <c r="CC83" s="838"/>
      <c r="CD83" s="838"/>
      <c r="CE83" s="838"/>
      <c r="CF83" s="838"/>
      <c r="CG83" s="838"/>
      <c r="CH83" s="838"/>
      <c r="CI83" s="838"/>
      <c r="CJ83" s="838"/>
      <c r="CK83" s="838"/>
      <c r="CL83" s="838"/>
      <c r="CM83" s="838"/>
      <c r="CN83" s="838"/>
      <c r="CO83" s="838"/>
      <c r="CP83" s="838"/>
      <c r="CQ83" s="838"/>
      <c r="CR83" s="838"/>
      <c r="CS83" s="838"/>
      <c r="CT83" s="838"/>
      <c r="CU83" s="838"/>
      <c r="CV83" s="838"/>
      <c r="CW83" s="838"/>
      <c r="CX83" s="838"/>
      <c r="CY83" s="838"/>
      <c r="CZ83" s="838"/>
      <c r="DA83" s="838"/>
      <c r="DB83" s="838"/>
      <c r="DC83" s="838"/>
      <c r="DD83" s="838"/>
      <c r="DE83" s="838"/>
      <c r="DF83" s="838"/>
      <c r="DG83" s="838"/>
      <c r="DH83" s="838"/>
      <c r="DI83" s="838"/>
      <c r="DJ83" s="838"/>
      <c r="DK83" s="838"/>
      <c r="DL83" s="838"/>
      <c r="DM83" s="838"/>
      <c r="DN83" s="838"/>
      <c r="DO83" s="838"/>
      <c r="DP83" s="838"/>
      <c r="DQ83" s="838"/>
      <c r="DR83" s="838"/>
      <c r="DS83" s="838"/>
      <c r="DT83" s="838"/>
      <c r="DU83" s="838"/>
      <c r="DV83" s="838"/>
      <c r="DW83" s="838"/>
      <c r="DX83" s="838"/>
      <c r="DY83" s="838"/>
      <c r="DZ83" s="838"/>
      <c r="EA83" s="838"/>
      <c r="EB83" s="838"/>
      <c r="EC83" s="838"/>
      <c r="ED83" s="838"/>
      <c r="EE83" s="838"/>
      <c r="EF83" s="838"/>
      <c r="EG83" s="838"/>
      <c r="EH83" s="838"/>
      <c r="EI83" s="838"/>
      <c r="EJ83" s="838"/>
      <c r="EK83" s="838"/>
      <c r="EL83" s="838"/>
      <c r="EM83" s="838"/>
      <c r="EN83" s="838"/>
      <c r="EO83" s="838"/>
      <c r="EP83" s="838"/>
      <c r="EQ83" s="838"/>
      <c r="ER83" s="838"/>
      <c r="ES83" s="838"/>
      <c r="ET83" s="838"/>
      <c r="EU83" s="838"/>
      <c r="EV83" s="838"/>
      <c r="EW83" s="838"/>
      <c r="EX83" s="838"/>
      <c r="EY83" s="838"/>
      <c r="EZ83" s="838"/>
      <c r="FA83" s="838"/>
      <c r="FB83" s="838"/>
      <c r="FC83" s="838"/>
      <c r="FD83" s="838"/>
      <c r="FE83" s="838"/>
      <c r="FF83" s="838"/>
      <c r="FG83" s="838"/>
      <c r="FH83" s="838"/>
      <c r="FI83" s="838"/>
      <c r="FJ83" s="838"/>
      <c r="FK83" s="838"/>
      <c r="FL83" s="838"/>
      <c r="FM83" s="838"/>
      <c r="FN83" s="838"/>
      <c r="FO83" s="838"/>
      <c r="FP83" s="838"/>
      <c r="FQ83" s="838"/>
      <c r="FR83" s="838"/>
      <c r="FS83" s="838"/>
      <c r="FT83" s="838"/>
      <c r="FU83" s="838"/>
      <c r="FV83" s="838"/>
      <c r="FW83" s="838"/>
      <c r="FX83" s="838"/>
      <c r="FY83" s="838"/>
      <c r="FZ83" s="838"/>
      <c r="GA83" s="838"/>
    </row>
    <row r="84" spans="1:183" ht="11.45" customHeight="1" x14ac:dyDescent="0.2">
      <c r="A84" s="814"/>
      <c r="B84" s="855"/>
      <c r="C84" s="929"/>
      <c r="D84" s="930"/>
      <c r="E84" s="926"/>
      <c r="F84" s="931"/>
      <c r="G84" s="928"/>
      <c r="H84" s="861"/>
      <c r="I84" s="816"/>
      <c r="J84" s="838"/>
      <c r="K84" s="838"/>
      <c r="L84" s="838"/>
      <c r="M84" s="838"/>
      <c r="N84" s="838"/>
      <c r="O84" s="838"/>
      <c r="P84" s="838"/>
      <c r="Q84" s="838"/>
      <c r="R84" s="838"/>
      <c r="S84" s="838"/>
      <c r="T84" s="838"/>
      <c r="U84" s="838"/>
      <c r="V84" s="838"/>
      <c r="W84" s="838"/>
      <c r="X84" s="838"/>
      <c r="Y84" s="838"/>
      <c r="Z84" s="838"/>
      <c r="AA84" s="838"/>
      <c r="AB84" s="838"/>
      <c r="AC84" s="838"/>
      <c r="AD84" s="838"/>
      <c r="AE84" s="838"/>
      <c r="AF84" s="838"/>
      <c r="AG84" s="838"/>
      <c r="AH84" s="838"/>
      <c r="AI84" s="838"/>
      <c r="AJ84" s="838"/>
      <c r="AK84" s="838"/>
      <c r="AL84" s="838"/>
      <c r="AM84" s="838"/>
      <c r="AN84" s="838"/>
      <c r="AO84" s="838"/>
      <c r="AP84" s="838"/>
      <c r="AQ84" s="838"/>
      <c r="AR84" s="838"/>
      <c r="AS84" s="838"/>
      <c r="AT84" s="838"/>
      <c r="AU84" s="838"/>
      <c r="AV84" s="838"/>
      <c r="AW84" s="838"/>
      <c r="AX84" s="838"/>
      <c r="AY84" s="838"/>
      <c r="AZ84" s="838"/>
      <c r="BA84" s="838"/>
      <c r="BB84" s="838"/>
      <c r="BC84" s="838"/>
      <c r="BD84" s="838"/>
      <c r="BE84" s="838"/>
      <c r="BF84" s="838"/>
      <c r="BG84" s="838"/>
      <c r="BH84" s="838"/>
      <c r="BI84" s="838"/>
      <c r="BJ84" s="838"/>
      <c r="BK84" s="838"/>
      <c r="BL84" s="838"/>
      <c r="BM84" s="838"/>
      <c r="BN84" s="838"/>
      <c r="BO84" s="838"/>
      <c r="BP84" s="838"/>
      <c r="BQ84" s="838"/>
      <c r="BR84" s="838"/>
      <c r="BS84" s="838"/>
      <c r="BT84" s="838"/>
      <c r="BU84" s="838"/>
      <c r="BV84" s="838"/>
      <c r="BW84" s="838"/>
      <c r="BX84" s="838"/>
      <c r="BY84" s="838"/>
      <c r="BZ84" s="838"/>
      <c r="CA84" s="838"/>
      <c r="CB84" s="838"/>
      <c r="CC84" s="838"/>
      <c r="CD84" s="838"/>
      <c r="CE84" s="838"/>
      <c r="CF84" s="838"/>
      <c r="CG84" s="838"/>
      <c r="CH84" s="838"/>
      <c r="CI84" s="838"/>
      <c r="CJ84" s="838"/>
      <c r="CK84" s="838"/>
      <c r="CL84" s="838"/>
      <c r="CM84" s="838"/>
      <c r="CN84" s="838"/>
      <c r="CO84" s="838"/>
      <c r="CP84" s="838"/>
      <c r="CQ84" s="838"/>
      <c r="CR84" s="838"/>
      <c r="CS84" s="838"/>
      <c r="CT84" s="838"/>
      <c r="CU84" s="838"/>
      <c r="CV84" s="838"/>
      <c r="CW84" s="838"/>
      <c r="CX84" s="838"/>
      <c r="CY84" s="838"/>
      <c r="CZ84" s="838"/>
      <c r="DA84" s="838"/>
      <c r="DB84" s="838"/>
      <c r="DC84" s="838"/>
      <c r="DD84" s="838"/>
      <c r="DE84" s="838"/>
      <c r="DF84" s="838"/>
      <c r="DG84" s="838"/>
      <c r="DH84" s="838"/>
      <c r="DI84" s="838"/>
      <c r="DJ84" s="838"/>
      <c r="DK84" s="838"/>
      <c r="DL84" s="838"/>
      <c r="DM84" s="838"/>
      <c r="DN84" s="838"/>
      <c r="DO84" s="838"/>
      <c r="DP84" s="838"/>
      <c r="DQ84" s="838"/>
      <c r="DR84" s="838"/>
      <c r="DS84" s="838"/>
      <c r="DT84" s="838"/>
      <c r="DU84" s="838"/>
      <c r="DV84" s="838"/>
      <c r="DW84" s="838"/>
      <c r="DX84" s="838"/>
      <c r="DY84" s="838"/>
      <c r="DZ84" s="838"/>
      <c r="EA84" s="838"/>
      <c r="EB84" s="838"/>
      <c r="EC84" s="838"/>
      <c r="ED84" s="838"/>
      <c r="EE84" s="838"/>
      <c r="EF84" s="838"/>
      <c r="EG84" s="838"/>
      <c r="EH84" s="838"/>
      <c r="EI84" s="838"/>
      <c r="EJ84" s="838"/>
      <c r="EK84" s="838"/>
      <c r="EL84" s="838"/>
      <c r="EM84" s="838"/>
      <c r="EN84" s="838"/>
      <c r="EO84" s="838"/>
      <c r="EP84" s="838"/>
      <c r="EQ84" s="838"/>
      <c r="ER84" s="838"/>
      <c r="ES84" s="838"/>
      <c r="ET84" s="838"/>
      <c r="EU84" s="838"/>
      <c r="EV84" s="838"/>
      <c r="EW84" s="838"/>
      <c r="EX84" s="838"/>
      <c r="EY84" s="838"/>
      <c r="EZ84" s="838"/>
      <c r="FA84" s="838"/>
      <c r="FB84" s="838"/>
      <c r="FC84" s="838"/>
      <c r="FD84" s="838"/>
      <c r="FE84" s="838"/>
      <c r="FF84" s="838"/>
      <c r="FG84" s="838"/>
      <c r="FH84" s="838"/>
      <c r="FI84" s="838"/>
      <c r="FJ84" s="838"/>
      <c r="FK84" s="838"/>
      <c r="FL84" s="838"/>
      <c r="FM84" s="838"/>
      <c r="FN84" s="838"/>
      <c r="FO84" s="838"/>
      <c r="FP84" s="838"/>
      <c r="FQ84" s="838"/>
      <c r="FR84" s="838"/>
      <c r="FS84" s="838"/>
      <c r="FT84" s="838"/>
      <c r="FU84" s="838"/>
      <c r="FV84" s="838"/>
      <c r="FW84" s="838"/>
      <c r="FX84" s="838"/>
      <c r="FY84" s="838"/>
      <c r="FZ84" s="838"/>
      <c r="GA84" s="838"/>
    </row>
    <row r="85" spans="1:183" ht="11.45" customHeight="1" x14ac:dyDescent="0.2">
      <c r="A85" s="814"/>
      <c r="B85" s="858"/>
      <c r="C85" s="929"/>
      <c r="D85" s="930"/>
      <c r="E85" s="926"/>
      <c r="F85" s="926"/>
      <c r="G85" s="928"/>
      <c r="H85" s="861"/>
      <c r="I85" s="816"/>
      <c r="J85" s="838"/>
      <c r="K85" s="838"/>
      <c r="L85" s="838"/>
      <c r="M85" s="838"/>
      <c r="N85" s="838"/>
      <c r="O85" s="838"/>
      <c r="P85" s="838"/>
      <c r="Q85" s="838"/>
      <c r="R85" s="838"/>
      <c r="S85" s="838"/>
      <c r="T85" s="838"/>
      <c r="U85" s="838"/>
      <c r="V85" s="838"/>
      <c r="W85" s="838"/>
      <c r="X85" s="838"/>
      <c r="Y85" s="838"/>
      <c r="Z85" s="838"/>
      <c r="AA85" s="838"/>
      <c r="AB85" s="838"/>
      <c r="AC85" s="838"/>
      <c r="AD85" s="838"/>
      <c r="AE85" s="838"/>
      <c r="AF85" s="838"/>
      <c r="AG85" s="838"/>
      <c r="AH85" s="838"/>
      <c r="AI85" s="838"/>
      <c r="AJ85" s="838"/>
      <c r="AK85" s="838"/>
      <c r="AL85" s="838"/>
      <c r="AM85" s="838"/>
      <c r="AN85" s="838"/>
      <c r="AO85" s="838"/>
      <c r="AP85" s="838"/>
      <c r="AQ85" s="838"/>
      <c r="AR85" s="838"/>
      <c r="AS85" s="838"/>
      <c r="AT85" s="838"/>
      <c r="AU85" s="838"/>
      <c r="AV85" s="838"/>
      <c r="AW85" s="838"/>
      <c r="AX85" s="838"/>
      <c r="AY85" s="838"/>
      <c r="AZ85" s="838"/>
      <c r="BA85" s="838"/>
      <c r="BB85" s="838"/>
      <c r="BC85" s="838"/>
      <c r="BD85" s="838"/>
      <c r="BE85" s="838"/>
      <c r="BF85" s="838"/>
      <c r="BG85" s="838"/>
      <c r="BH85" s="838"/>
      <c r="BI85" s="838"/>
      <c r="BJ85" s="838"/>
      <c r="BK85" s="838"/>
      <c r="BL85" s="838"/>
      <c r="BM85" s="838"/>
      <c r="BN85" s="838"/>
      <c r="BO85" s="838"/>
      <c r="BP85" s="838"/>
      <c r="BQ85" s="838"/>
      <c r="BR85" s="838"/>
      <c r="BS85" s="838"/>
      <c r="BT85" s="838"/>
      <c r="BU85" s="838"/>
      <c r="BV85" s="838"/>
      <c r="BW85" s="838"/>
      <c r="BX85" s="838"/>
      <c r="BY85" s="838"/>
      <c r="BZ85" s="838"/>
      <c r="CA85" s="838"/>
      <c r="CB85" s="838"/>
      <c r="CC85" s="838"/>
      <c r="CD85" s="838"/>
      <c r="CE85" s="838"/>
      <c r="CF85" s="838"/>
      <c r="CG85" s="838"/>
      <c r="CH85" s="838"/>
      <c r="CI85" s="838"/>
      <c r="CJ85" s="838"/>
      <c r="CK85" s="838"/>
      <c r="CL85" s="838"/>
      <c r="CM85" s="838"/>
      <c r="CN85" s="838"/>
      <c r="CO85" s="838"/>
      <c r="CP85" s="838"/>
      <c r="CQ85" s="838"/>
      <c r="CR85" s="838"/>
      <c r="CS85" s="838"/>
      <c r="CT85" s="838"/>
      <c r="CU85" s="838"/>
      <c r="CV85" s="838"/>
      <c r="CW85" s="838"/>
      <c r="CX85" s="838"/>
      <c r="CY85" s="838"/>
      <c r="CZ85" s="838"/>
      <c r="DA85" s="838"/>
      <c r="DB85" s="838"/>
      <c r="DC85" s="838"/>
      <c r="DD85" s="838"/>
      <c r="DE85" s="838"/>
      <c r="DF85" s="838"/>
      <c r="DG85" s="838"/>
      <c r="DH85" s="838"/>
      <c r="DI85" s="838"/>
      <c r="DJ85" s="838"/>
      <c r="DK85" s="838"/>
      <c r="DL85" s="838"/>
      <c r="DM85" s="838"/>
      <c r="DN85" s="838"/>
      <c r="DO85" s="838"/>
      <c r="DP85" s="838"/>
      <c r="DQ85" s="838"/>
      <c r="DR85" s="838"/>
      <c r="DS85" s="838"/>
      <c r="DT85" s="838"/>
      <c r="DU85" s="838"/>
      <c r="DV85" s="838"/>
      <c r="DW85" s="838"/>
      <c r="DX85" s="838"/>
      <c r="DY85" s="838"/>
      <c r="DZ85" s="838"/>
      <c r="EA85" s="838"/>
      <c r="EB85" s="838"/>
      <c r="EC85" s="838"/>
      <c r="ED85" s="838"/>
      <c r="EE85" s="838"/>
      <c r="EF85" s="838"/>
      <c r="EG85" s="838"/>
      <c r="EH85" s="838"/>
      <c r="EI85" s="838"/>
      <c r="EJ85" s="838"/>
      <c r="EK85" s="838"/>
      <c r="EL85" s="838"/>
      <c r="EM85" s="838"/>
      <c r="EN85" s="838"/>
      <c r="EO85" s="838"/>
      <c r="EP85" s="838"/>
      <c r="EQ85" s="838"/>
      <c r="ER85" s="838"/>
      <c r="ES85" s="838"/>
      <c r="ET85" s="838"/>
      <c r="EU85" s="838"/>
      <c r="EV85" s="838"/>
      <c r="EW85" s="838"/>
      <c r="EX85" s="838"/>
      <c r="EY85" s="838"/>
      <c r="EZ85" s="838"/>
      <c r="FA85" s="838"/>
      <c r="FB85" s="838"/>
      <c r="FC85" s="838"/>
      <c r="FD85" s="838"/>
      <c r="FE85" s="838"/>
      <c r="FF85" s="838"/>
      <c r="FG85" s="838"/>
      <c r="FH85" s="838"/>
      <c r="FI85" s="838"/>
      <c r="FJ85" s="838"/>
      <c r="FK85" s="838"/>
      <c r="FL85" s="838"/>
      <c r="FM85" s="838"/>
      <c r="FN85" s="838"/>
      <c r="FO85" s="838"/>
      <c r="FP85" s="838"/>
      <c r="FQ85" s="838"/>
      <c r="FR85" s="838"/>
      <c r="FS85" s="838"/>
      <c r="FT85" s="838"/>
      <c r="FU85" s="838"/>
      <c r="FV85" s="838"/>
      <c r="FW85" s="838"/>
      <c r="FX85" s="838"/>
      <c r="FY85" s="838"/>
      <c r="FZ85" s="838"/>
      <c r="GA85" s="838"/>
    </row>
    <row r="86" spans="1:183" x14ac:dyDescent="0.2">
      <c r="A86" s="814"/>
      <c r="B86" s="862"/>
      <c r="C86" s="939"/>
      <c r="D86" s="919"/>
      <c r="E86" s="920"/>
      <c r="F86" s="921"/>
      <c r="G86" s="922"/>
      <c r="H86" s="923"/>
      <c r="I86" s="816"/>
      <c r="J86" s="838"/>
      <c r="K86" s="838"/>
      <c r="L86" s="838"/>
      <c r="M86" s="838"/>
      <c r="N86" s="838"/>
      <c r="O86" s="838"/>
      <c r="P86" s="838"/>
      <c r="Q86" s="838"/>
      <c r="R86" s="838"/>
      <c r="S86" s="838"/>
      <c r="T86" s="838"/>
      <c r="U86" s="838"/>
      <c r="V86" s="838"/>
      <c r="W86" s="838"/>
      <c r="X86" s="838"/>
      <c r="Y86" s="838"/>
      <c r="Z86" s="838"/>
      <c r="AA86" s="838"/>
      <c r="AB86" s="838"/>
      <c r="AC86" s="838"/>
      <c r="AD86" s="838"/>
      <c r="AE86" s="838"/>
      <c r="AF86" s="838"/>
      <c r="AG86" s="838"/>
      <c r="AH86" s="838"/>
      <c r="AI86" s="838"/>
      <c r="AJ86" s="838"/>
      <c r="AK86" s="838"/>
      <c r="AL86" s="838"/>
      <c r="AM86" s="838"/>
      <c r="AN86" s="838"/>
      <c r="AO86" s="838"/>
      <c r="AP86" s="838"/>
      <c r="AQ86" s="838"/>
      <c r="AR86" s="838"/>
      <c r="AS86" s="838"/>
      <c r="AT86" s="838"/>
      <c r="AU86" s="838"/>
      <c r="AV86" s="838"/>
      <c r="AW86" s="838"/>
      <c r="AX86" s="838"/>
      <c r="AY86" s="838"/>
      <c r="AZ86" s="838"/>
      <c r="BA86" s="838"/>
      <c r="BB86" s="838"/>
      <c r="BC86" s="838"/>
      <c r="BD86" s="838"/>
      <c r="BE86" s="838"/>
      <c r="BF86" s="838"/>
      <c r="BG86" s="838"/>
      <c r="BH86" s="838"/>
      <c r="BI86" s="838"/>
      <c r="BJ86" s="838"/>
      <c r="BK86" s="838"/>
      <c r="BL86" s="838"/>
      <c r="BM86" s="838"/>
      <c r="BN86" s="838"/>
      <c r="BO86" s="838"/>
      <c r="BP86" s="838"/>
      <c r="BQ86" s="838"/>
      <c r="BR86" s="838"/>
      <c r="BS86" s="838"/>
      <c r="BT86" s="838"/>
      <c r="BU86" s="838"/>
      <c r="BV86" s="838"/>
      <c r="BW86" s="838"/>
      <c r="BX86" s="838"/>
      <c r="BY86" s="838"/>
      <c r="BZ86" s="838"/>
      <c r="CA86" s="838"/>
      <c r="CB86" s="838"/>
      <c r="CC86" s="838"/>
      <c r="CD86" s="838"/>
      <c r="CE86" s="838"/>
      <c r="CF86" s="838"/>
      <c r="CG86" s="838"/>
      <c r="CH86" s="838"/>
      <c r="CI86" s="838"/>
      <c r="CJ86" s="838"/>
      <c r="CK86" s="838"/>
      <c r="CL86" s="838"/>
      <c r="CM86" s="838"/>
      <c r="CN86" s="838"/>
      <c r="CO86" s="838"/>
      <c r="CP86" s="838"/>
      <c r="CQ86" s="838"/>
      <c r="CR86" s="838"/>
      <c r="CS86" s="838"/>
      <c r="CT86" s="838"/>
      <c r="CU86" s="838"/>
      <c r="CV86" s="838"/>
      <c r="CW86" s="838"/>
      <c r="CX86" s="838"/>
      <c r="CY86" s="838"/>
      <c r="CZ86" s="838"/>
      <c r="DA86" s="838"/>
      <c r="DB86" s="838"/>
      <c r="DC86" s="838"/>
      <c r="DD86" s="838"/>
      <c r="DE86" s="838"/>
      <c r="DF86" s="838"/>
      <c r="DG86" s="838"/>
      <c r="DH86" s="838"/>
      <c r="DI86" s="838"/>
      <c r="DJ86" s="838"/>
      <c r="DK86" s="838"/>
      <c r="DL86" s="838"/>
      <c r="DM86" s="838"/>
      <c r="DN86" s="838"/>
      <c r="DO86" s="838"/>
      <c r="DP86" s="838"/>
      <c r="DQ86" s="838"/>
      <c r="DR86" s="838"/>
      <c r="DS86" s="838"/>
      <c r="DT86" s="838"/>
      <c r="DU86" s="838"/>
      <c r="DV86" s="838"/>
      <c r="DW86" s="838"/>
      <c r="DX86" s="838"/>
      <c r="DY86" s="838"/>
      <c r="DZ86" s="838"/>
      <c r="EA86" s="838"/>
      <c r="EB86" s="838"/>
      <c r="EC86" s="838"/>
      <c r="ED86" s="838"/>
      <c r="EE86" s="838"/>
      <c r="EF86" s="838"/>
      <c r="EG86" s="838"/>
      <c r="EH86" s="838"/>
      <c r="EI86" s="838"/>
      <c r="EJ86" s="838"/>
      <c r="EK86" s="838"/>
      <c r="EL86" s="838"/>
      <c r="EM86" s="838"/>
      <c r="EN86" s="838"/>
      <c r="EO86" s="838"/>
      <c r="EP86" s="838"/>
      <c r="EQ86" s="838"/>
      <c r="ER86" s="838"/>
      <c r="ES86" s="838"/>
      <c r="ET86" s="838"/>
      <c r="EU86" s="838"/>
      <c r="EV86" s="838"/>
      <c r="EW86" s="838"/>
      <c r="EX86" s="838"/>
      <c r="EY86" s="838"/>
      <c r="EZ86" s="838"/>
      <c r="FA86" s="838"/>
      <c r="FB86" s="838"/>
      <c r="FC86" s="838"/>
      <c r="FD86" s="838"/>
      <c r="FE86" s="838"/>
      <c r="FF86" s="838"/>
      <c r="FG86" s="838"/>
      <c r="FH86" s="838"/>
      <c r="FI86" s="838"/>
      <c r="FJ86" s="838"/>
      <c r="FK86" s="838"/>
      <c r="FL86" s="838"/>
      <c r="FM86" s="838"/>
      <c r="FN86" s="838"/>
      <c r="FO86" s="838"/>
      <c r="FP86" s="838"/>
      <c r="FQ86" s="838"/>
      <c r="FR86" s="838"/>
      <c r="FS86" s="838"/>
      <c r="FT86" s="838"/>
      <c r="FU86" s="838"/>
      <c r="FV86" s="838"/>
      <c r="FW86" s="838"/>
      <c r="FX86" s="838"/>
      <c r="FY86" s="838"/>
      <c r="FZ86" s="838"/>
      <c r="GA86" s="838"/>
    </row>
    <row r="87" spans="1:183" ht="16.5" customHeight="1" x14ac:dyDescent="0.2">
      <c r="A87" s="814"/>
      <c r="B87" s="860"/>
      <c r="C87" s="1134" t="s">
        <v>1807</v>
      </c>
      <c r="D87" s="1134"/>
      <c r="E87" s="1134"/>
      <c r="F87" s="1135" t="s">
        <v>1808</v>
      </c>
      <c r="G87" s="1135"/>
      <c r="H87" s="1136"/>
      <c r="I87" s="816"/>
      <c r="J87" s="838"/>
      <c r="K87" s="838"/>
      <c r="L87" s="838"/>
      <c r="M87" s="838"/>
      <c r="N87" s="838"/>
      <c r="O87" s="838"/>
      <c r="P87" s="838"/>
      <c r="Q87" s="838"/>
      <c r="R87" s="838"/>
      <c r="S87" s="838"/>
      <c r="T87" s="838"/>
      <c r="U87" s="838"/>
      <c r="V87" s="838"/>
      <c r="W87" s="838"/>
      <c r="X87" s="838"/>
      <c r="Y87" s="838"/>
      <c r="Z87" s="838"/>
      <c r="AA87" s="838"/>
      <c r="AB87" s="838"/>
      <c r="AC87" s="838"/>
      <c r="AD87" s="838"/>
      <c r="AE87" s="838"/>
      <c r="AF87" s="838"/>
      <c r="AG87" s="838"/>
      <c r="AH87" s="838"/>
      <c r="AI87" s="838"/>
      <c r="AJ87" s="838"/>
      <c r="AK87" s="838"/>
      <c r="AL87" s="838"/>
      <c r="AM87" s="838"/>
      <c r="AN87" s="838"/>
      <c r="AO87" s="838"/>
      <c r="AP87" s="838"/>
      <c r="AQ87" s="838"/>
      <c r="AR87" s="838"/>
      <c r="AS87" s="838"/>
      <c r="AT87" s="838"/>
      <c r="AU87" s="838"/>
      <c r="AV87" s="838"/>
      <c r="AW87" s="838"/>
      <c r="AX87" s="838"/>
      <c r="AY87" s="838"/>
      <c r="AZ87" s="838"/>
      <c r="BA87" s="838"/>
      <c r="BB87" s="838"/>
      <c r="BC87" s="838"/>
      <c r="BD87" s="838"/>
      <c r="BE87" s="838"/>
      <c r="BF87" s="838"/>
      <c r="BG87" s="838"/>
      <c r="BH87" s="838"/>
      <c r="BI87" s="838"/>
      <c r="BJ87" s="838"/>
      <c r="BK87" s="838"/>
      <c r="BL87" s="838"/>
      <c r="BM87" s="838"/>
      <c r="BN87" s="838"/>
      <c r="BO87" s="838"/>
      <c r="BP87" s="838"/>
      <c r="BQ87" s="838"/>
      <c r="BR87" s="838"/>
      <c r="BS87" s="838"/>
      <c r="BT87" s="838"/>
      <c r="BU87" s="838"/>
      <c r="BV87" s="838"/>
      <c r="BW87" s="838"/>
      <c r="BX87" s="838"/>
      <c r="BY87" s="838"/>
      <c r="BZ87" s="838"/>
      <c r="CA87" s="838"/>
      <c r="CB87" s="838"/>
      <c r="CC87" s="838"/>
      <c r="CD87" s="838"/>
      <c r="CE87" s="838"/>
      <c r="CF87" s="838"/>
      <c r="CG87" s="838"/>
      <c r="CH87" s="838"/>
      <c r="CI87" s="838"/>
      <c r="CJ87" s="838"/>
      <c r="CK87" s="838"/>
      <c r="CL87" s="838"/>
      <c r="CM87" s="838"/>
      <c r="CN87" s="838"/>
      <c r="CO87" s="838"/>
      <c r="CP87" s="838"/>
      <c r="CQ87" s="838"/>
      <c r="CR87" s="838"/>
      <c r="CS87" s="838"/>
      <c r="CT87" s="838"/>
      <c r="CU87" s="838"/>
      <c r="CV87" s="838"/>
      <c r="CW87" s="838"/>
      <c r="CX87" s="838"/>
      <c r="CY87" s="838"/>
      <c r="CZ87" s="838"/>
      <c r="DA87" s="838"/>
      <c r="DB87" s="838"/>
      <c r="DC87" s="838"/>
      <c r="DD87" s="838"/>
      <c r="DE87" s="838"/>
      <c r="DF87" s="838"/>
      <c r="DG87" s="838"/>
      <c r="DH87" s="838"/>
      <c r="DI87" s="838"/>
      <c r="DJ87" s="838"/>
      <c r="DK87" s="838"/>
      <c r="DL87" s="838"/>
      <c r="DM87" s="838"/>
      <c r="DN87" s="838"/>
      <c r="DO87" s="838"/>
      <c r="DP87" s="838"/>
      <c r="DQ87" s="838"/>
      <c r="DR87" s="838"/>
      <c r="DS87" s="838"/>
      <c r="DT87" s="838"/>
      <c r="DU87" s="838"/>
      <c r="DV87" s="838"/>
      <c r="DW87" s="838"/>
      <c r="DX87" s="838"/>
      <c r="DY87" s="838"/>
      <c r="DZ87" s="838"/>
      <c r="EA87" s="838"/>
      <c r="EB87" s="838"/>
      <c r="EC87" s="838"/>
      <c r="ED87" s="838"/>
      <c r="EE87" s="838"/>
      <c r="EF87" s="838"/>
      <c r="EG87" s="838"/>
      <c r="EH87" s="838"/>
      <c r="EI87" s="838"/>
      <c r="EJ87" s="838"/>
      <c r="EK87" s="838"/>
      <c r="EL87" s="838"/>
      <c r="EM87" s="838"/>
      <c r="EN87" s="838"/>
      <c r="EO87" s="838"/>
      <c r="EP87" s="838"/>
      <c r="EQ87" s="838"/>
      <c r="ER87" s="838"/>
      <c r="ES87" s="838"/>
      <c r="ET87" s="838"/>
      <c r="EU87" s="838"/>
      <c r="EV87" s="838"/>
      <c r="EW87" s="838"/>
      <c r="EX87" s="838"/>
      <c r="EY87" s="838"/>
      <c r="EZ87" s="838"/>
      <c r="FA87" s="838"/>
      <c r="FB87" s="838"/>
      <c r="FC87" s="838"/>
      <c r="FD87" s="838"/>
      <c r="FE87" s="838"/>
      <c r="FF87" s="838"/>
      <c r="FG87" s="838"/>
      <c r="FH87" s="838"/>
      <c r="FI87" s="838"/>
      <c r="FJ87" s="838"/>
      <c r="FK87" s="838"/>
      <c r="FL87" s="838"/>
      <c r="FM87" s="838"/>
      <c r="FN87" s="838"/>
      <c r="FO87" s="838"/>
      <c r="FP87" s="838"/>
      <c r="FQ87" s="838"/>
      <c r="FR87" s="838"/>
      <c r="FS87" s="838"/>
      <c r="FT87" s="838"/>
      <c r="FU87" s="838"/>
      <c r="FV87" s="838"/>
      <c r="FW87" s="838"/>
      <c r="FX87" s="838"/>
      <c r="FY87" s="838"/>
      <c r="FZ87" s="838"/>
      <c r="GA87" s="838"/>
    </row>
    <row r="88" spans="1:183" x14ac:dyDescent="0.2">
      <c r="A88" s="814"/>
      <c r="B88" s="860"/>
      <c r="C88" s="1134"/>
      <c r="D88" s="1134"/>
      <c r="E88" s="1134"/>
      <c r="F88" s="933"/>
      <c r="G88" s="934"/>
      <c r="H88" s="938"/>
      <c r="I88" s="816"/>
      <c r="J88" s="838"/>
      <c r="K88" s="838"/>
      <c r="L88" s="838"/>
      <c r="M88" s="838"/>
      <c r="N88" s="838"/>
      <c r="O88" s="838"/>
      <c r="P88" s="838"/>
      <c r="Q88" s="838"/>
      <c r="R88" s="838"/>
      <c r="S88" s="838"/>
      <c r="T88" s="838"/>
      <c r="U88" s="838"/>
      <c r="V88" s="838"/>
      <c r="W88" s="838"/>
      <c r="X88" s="838"/>
      <c r="Y88" s="838"/>
      <c r="Z88" s="838"/>
      <c r="AA88" s="838"/>
      <c r="AB88" s="838"/>
      <c r="AC88" s="838"/>
      <c r="AD88" s="838"/>
      <c r="AE88" s="838"/>
      <c r="AF88" s="838"/>
      <c r="AG88" s="838"/>
      <c r="AH88" s="838"/>
      <c r="AI88" s="838"/>
      <c r="AJ88" s="838"/>
      <c r="AK88" s="838"/>
      <c r="AL88" s="838"/>
      <c r="AM88" s="838"/>
      <c r="AN88" s="838"/>
      <c r="AO88" s="838"/>
      <c r="AP88" s="838"/>
      <c r="AQ88" s="838"/>
      <c r="AR88" s="838"/>
      <c r="AS88" s="838"/>
      <c r="AT88" s="838"/>
      <c r="AU88" s="838"/>
      <c r="AV88" s="838"/>
      <c r="AW88" s="838"/>
      <c r="AX88" s="838"/>
      <c r="AY88" s="838"/>
      <c r="AZ88" s="838"/>
      <c r="BA88" s="838"/>
      <c r="BB88" s="838"/>
      <c r="BC88" s="838"/>
      <c r="BD88" s="838"/>
      <c r="BE88" s="838"/>
      <c r="BF88" s="838"/>
      <c r="BG88" s="838"/>
      <c r="BH88" s="838"/>
      <c r="BI88" s="838"/>
      <c r="BJ88" s="838"/>
      <c r="BK88" s="838"/>
      <c r="BL88" s="838"/>
      <c r="BM88" s="838"/>
      <c r="BN88" s="838"/>
      <c r="BO88" s="838"/>
      <c r="BP88" s="838"/>
      <c r="BQ88" s="838"/>
      <c r="BR88" s="838"/>
      <c r="BS88" s="838"/>
      <c r="BT88" s="838"/>
      <c r="BU88" s="838"/>
      <c r="BV88" s="838"/>
      <c r="BW88" s="838"/>
      <c r="BX88" s="838"/>
      <c r="BY88" s="838"/>
      <c r="BZ88" s="838"/>
      <c r="CA88" s="838"/>
      <c r="CB88" s="838"/>
      <c r="CC88" s="838"/>
      <c r="CD88" s="838"/>
      <c r="CE88" s="838"/>
      <c r="CF88" s="838"/>
      <c r="CG88" s="838"/>
      <c r="CH88" s="838"/>
      <c r="CI88" s="838"/>
      <c r="CJ88" s="838"/>
      <c r="CK88" s="838"/>
      <c r="CL88" s="838"/>
      <c r="CM88" s="838"/>
      <c r="CN88" s="838"/>
      <c r="CO88" s="838"/>
      <c r="CP88" s="838"/>
      <c r="CQ88" s="838"/>
      <c r="CR88" s="838"/>
      <c r="CS88" s="838"/>
      <c r="CT88" s="838"/>
      <c r="CU88" s="838"/>
      <c r="CV88" s="838"/>
      <c r="CW88" s="838"/>
      <c r="CX88" s="838"/>
      <c r="CY88" s="838"/>
      <c r="CZ88" s="838"/>
      <c r="DA88" s="838"/>
      <c r="DB88" s="838"/>
      <c r="DC88" s="838"/>
      <c r="DD88" s="838"/>
      <c r="DE88" s="838"/>
      <c r="DF88" s="838"/>
      <c r="DG88" s="838"/>
      <c r="DH88" s="838"/>
      <c r="DI88" s="838"/>
      <c r="DJ88" s="838"/>
      <c r="DK88" s="838"/>
      <c r="DL88" s="838"/>
      <c r="DM88" s="838"/>
      <c r="DN88" s="838"/>
      <c r="DO88" s="838"/>
      <c r="DP88" s="838"/>
      <c r="DQ88" s="838"/>
      <c r="DR88" s="838"/>
      <c r="DS88" s="838"/>
      <c r="DT88" s="838"/>
      <c r="DU88" s="838"/>
      <c r="DV88" s="838"/>
      <c r="DW88" s="838"/>
      <c r="DX88" s="838"/>
      <c r="DY88" s="838"/>
      <c r="DZ88" s="838"/>
      <c r="EA88" s="838"/>
      <c r="EB88" s="838"/>
      <c r="EC88" s="838"/>
      <c r="ED88" s="838"/>
      <c r="EE88" s="838"/>
      <c r="EF88" s="838"/>
      <c r="EG88" s="838"/>
      <c r="EH88" s="838"/>
      <c r="EI88" s="838"/>
      <c r="EJ88" s="838"/>
      <c r="EK88" s="838"/>
      <c r="EL88" s="838"/>
      <c r="EM88" s="838"/>
      <c r="EN88" s="838"/>
      <c r="EO88" s="838"/>
      <c r="EP88" s="838"/>
      <c r="EQ88" s="838"/>
      <c r="ER88" s="838"/>
      <c r="ES88" s="838"/>
      <c r="ET88" s="838"/>
      <c r="EU88" s="838"/>
      <c r="EV88" s="838"/>
      <c r="EW88" s="838"/>
      <c r="EX88" s="838"/>
      <c r="EY88" s="838"/>
      <c r="EZ88" s="838"/>
      <c r="FA88" s="838"/>
      <c r="FB88" s="838"/>
      <c r="FC88" s="838"/>
      <c r="FD88" s="838"/>
      <c r="FE88" s="838"/>
      <c r="FF88" s="838"/>
      <c r="FG88" s="838"/>
      <c r="FH88" s="838"/>
      <c r="FI88" s="838"/>
      <c r="FJ88" s="838"/>
      <c r="FK88" s="838"/>
      <c r="FL88" s="838"/>
      <c r="FM88" s="838"/>
      <c r="FN88" s="838"/>
      <c r="FO88" s="838"/>
      <c r="FP88" s="838"/>
      <c r="FQ88" s="838"/>
      <c r="FR88" s="838"/>
      <c r="FS88" s="838"/>
      <c r="FT88" s="838"/>
      <c r="FU88" s="838"/>
      <c r="FV88" s="838"/>
      <c r="FW88" s="838"/>
      <c r="FX88" s="838"/>
      <c r="FY88" s="838"/>
      <c r="FZ88" s="838"/>
      <c r="GA88" s="838"/>
    </row>
    <row r="89" spans="1:183" ht="11.45" customHeight="1" x14ac:dyDescent="0.2">
      <c r="A89" s="814"/>
      <c r="B89" s="864"/>
      <c r="C89" s="935"/>
      <c r="D89" s="935"/>
      <c r="E89" s="935"/>
      <c r="F89" s="936"/>
      <c r="G89" s="928"/>
      <c r="H89" s="861"/>
      <c r="I89" s="816"/>
      <c r="J89" s="838"/>
      <c r="K89" s="838"/>
      <c r="L89" s="838"/>
      <c r="M89" s="838"/>
      <c r="N89" s="838"/>
      <c r="O89" s="838"/>
      <c r="P89" s="838"/>
      <c r="Q89" s="838"/>
      <c r="R89" s="838"/>
      <c r="S89" s="838"/>
      <c r="T89" s="838"/>
      <c r="U89" s="838"/>
      <c r="V89" s="838"/>
      <c r="W89" s="838"/>
      <c r="X89" s="838"/>
      <c r="Y89" s="838"/>
      <c r="Z89" s="838"/>
      <c r="AA89" s="838"/>
      <c r="AB89" s="838"/>
      <c r="AC89" s="838"/>
      <c r="AD89" s="838"/>
      <c r="AE89" s="838"/>
      <c r="AF89" s="838"/>
      <c r="AG89" s="838"/>
      <c r="AH89" s="838"/>
      <c r="AI89" s="838"/>
      <c r="AJ89" s="838"/>
      <c r="AK89" s="838"/>
      <c r="AL89" s="838"/>
      <c r="AM89" s="838"/>
      <c r="AN89" s="838"/>
      <c r="AO89" s="838"/>
      <c r="AP89" s="838"/>
      <c r="AQ89" s="838"/>
      <c r="AR89" s="838"/>
      <c r="AS89" s="838"/>
      <c r="AT89" s="838"/>
      <c r="AU89" s="838"/>
      <c r="AV89" s="838"/>
      <c r="AW89" s="838"/>
      <c r="AX89" s="838"/>
      <c r="AY89" s="838"/>
      <c r="AZ89" s="838"/>
      <c r="BA89" s="838"/>
      <c r="BB89" s="838"/>
      <c r="BC89" s="838"/>
      <c r="BD89" s="838"/>
      <c r="BE89" s="838"/>
      <c r="BF89" s="838"/>
      <c r="BG89" s="838"/>
      <c r="BH89" s="838"/>
      <c r="BI89" s="838"/>
      <c r="BJ89" s="838"/>
      <c r="BK89" s="838"/>
      <c r="BL89" s="838"/>
      <c r="BM89" s="838"/>
      <c r="BN89" s="838"/>
      <c r="BO89" s="838"/>
      <c r="BP89" s="838"/>
      <c r="BQ89" s="838"/>
      <c r="BR89" s="838"/>
      <c r="BS89" s="838"/>
      <c r="BT89" s="838"/>
      <c r="BU89" s="838"/>
      <c r="BV89" s="838"/>
      <c r="BW89" s="838"/>
      <c r="BX89" s="838"/>
      <c r="BY89" s="838"/>
      <c r="BZ89" s="838"/>
      <c r="CA89" s="838"/>
      <c r="CB89" s="838"/>
      <c r="CC89" s="838"/>
      <c r="CD89" s="838"/>
      <c r="CE89" s="838"/>
      <c r="CF89" s="838"/>
      <c r="CG89" s="838"/>
      <c r="CH89" s="838"/>
      <c r="CI89" s="838"/>
      <c r="CJ89" s="838"/>
      <c r="CK89" s="838"/>
      <c r="CL89" s="838"/>
      <c r="CM89" s="838"/>
      <c r="CN89" s="838"/>
      <c r="CO89" s="838"/>
      <c r="CP89" s="838"/>
      <c r="CQ89" s="838"/>
      <c r="CR89" s="838"/>
      <c r="CS89" s="838"/>
      <c r="CT89" s="838"/>
      <c r="CU89" s="838"/>
      <c r="CV89" s="838"/>
      <c r="CW89" s="838"/>
      <c r="CX89" s="838"/>
      <c r="CY89" s="838"/>
      <c r="CZ89" s="838"/>
      <c r="DA89" s="838"/>
      <c r="DB89" s="838"/>
      <c r="DC89" s="838"/>
      <c r="DD89" s="838"/>
      <c r="DE89" s="838"/>
      <c r="DF89" s="838"/>
      <c r="DG89" s="838"/>
      <c r="DH89" s="838"/>
      <c r="DI89" s="838"/>
      <c r="DJ89" s="838"/>
      <c r="DK89" s="838"/>
      <c r="DL89" s="838"/>
      <c r="DM89" s="838"/>
      <c r="DN89" s="838"/>
      <c r="DO89" s="838"/>
      <c r="DP89" s="838"/>
      <c r="DQ89" s="838"/>
      <c r="DR89" s="838"/>
      <c r="DS89" s="838"/>
      <c r="DT89" s="838"/>
      <c r="DU89" s="838"/>
      <c r="DV89" s="838"/>
      <c r="DW89" s="838"/>
      <c r="DX89" s="838"/>
      <c r="DY89" s="838"/>
      <c r="DZ89" s="838"/>
      <c r="EA89" s="838"/>
      <c r="EB89" s="838"/>
      <c r="EC89" s="838"/>
      <c r="ED89" s="838"/>
      <c r="EE89" s="838"/>
      <c r="EF89" s="838"/>
      <c r="EG89" s="838"/>
      <c r="EH89" s="838"/>
      <c r="EI89" s="838"/>
      <c r="EJ89" s="838"/>
      <c r="EK89" s="838"/>
      <c r="EL89" s="838"/>
      <c r="EM89" s="838"/>
      <c r="EN89" s="838"/>
      <c r="EO89" s="838"/>
      <c r="EP89" s="838"/>
      <c r="EQ89" s="838"/>
      <c r="ER89" s="838"/>
      <c r="ES89" s="838"/>
      <c r="ET89" s="838"/>
      <c r="EU89" s="838"/>
      <c r="EV89" s="838"/>
      <c r="EW89" s="838"/>
      <c r="EX89" s="838"/>
      <c r="EY89" s="838"/>
      <c r="EZ89" s="838"/>
      <c r="FA89" s="838"/>
      <c r="FB89" s="838"/>
      <c r="FC89" s="838"/>
      <c r="FD89" s="838"/>
      <c r="FE89" s="838"/>
      <c r="FF89" s="838"/>
      <c r="FG89" s="838"/>
      <c r="FH89" s="838"/>
      <c r="FI89" s="838"/>
      <c r="FJ89" s="838"/>
      <c r="FK89" s="838"/>
      <c r="FL89" s="838"/>
      <c r="FM89" s="838"/>
      <c r="FN89" s="838"/>
      <c r="FO89" s="838"/>
      <c r="FP89" s="838"/>
      <c r="FQ89" s="838"/>
      <c r="FR89" s="838"/>
      <c r="FS89" s="838"/>
      <c r="FT89" s="838"/>
      <c r="FU89" s="838"/>
      <c r="FV89" s="838"/>
      <c r="FW89" s="838"/>
      <c r="FX89" s="838"/>
      <c r="FY89" s="838"/>
      <c r="FZ89" s="838"/>
      <c r="GA89" s="838"/>
    </row>
    <row r="90" spans="1:183" x14ac:dyDescent="0.2">
      <c r="A90" s="814"/>
      <c r="B90" s="1109"/>
      <c r="C90" s="1140"/>
      <c r="D90" s="932"/>
      <c r="E90" s="937"/>
      <c r="F90" s="932"/>
      <c r="G90" s="928"/>
      <c r="H90" s="861"/>
      <c r="I90" s="816"/>
      <c r="J90" s="838"/>
      <c r="K90" s="838"/>
      <c r="L90" s="838"/>
      <c r="M90" s="838"/>
      <c r="N90" s="838"/>
      <c r="O90" s="838"/>
      <c r="P90" s="838"/>
      <c r="Q90" s="838"/>
      <c r="R90" s="838"/>
      <c r="S90" s="838"/>
      <c r="T90" s="838"/>
      <c r="U90" s="838"/>
      <c r="V90" s="838"/>
      <c r="W90" s="838"/>
      <c r="X90" s="838"/>
      <c r="Y90" s="838"/>
      <c r="Z90" s="838"/>
      <c r="AA90" s="838"/>
      <c r="AB90" s="838"/>
      <c r="AC90" s="838"/>
      <c r="AD90" s="838"/>
      <c r="AE90" s="838"/>
      <c r="AF90" s="838"/>
      <c r="AG90" s="838"/>
      <c r="AH90" s="838"/>
      <c r="AI90" s="838"/>
      <c r="AJ90" s="838"/>
      <c r="AK90" s="838"/>
      <c r="AL90" s="838"/>
      <c r="AM90" s="838"/>
      <c r="AN90" s="838"/>
      <c r="AO90" s="838"/>
      <c r="AP90" s="838"/>
      <c r="AQ90" s="838"/>
      <c r="AR90" s="838"/>
      <c r="AS90" s="838"/>
      <c r="AT90" s="838"/>
      <c r="AU90" s="838"/>
      <c r="AV90" s="838"/>
      <c r="AW90" s="838"/>
      <c r="AX90" s="838"/>
      <c r="AY90" s="838"/>
      <c r="AZ90" s="838"/>
      <c r="BA90" s="838"/>
      <c r="BB90" s="838"/>
      <c r="BC90" s="838"/>
      <c r="BD90" s="838"/>
      <c r="BE90" s="838"/>
      <c r="BF90" s="838"/>
      <c r="BG90" s="838"/>
      <c r="BH90" s="838"/>
      <c r="BI90" s="838"/>
      <c r="BJ90" s="838"/>
      <c r="BK90" s="838"/>
      <c r="BL90" s="838"/>
      <c r="BM90" s="838"/>
      <c r="BN90" s="838"/>
      <c r="BO90" s="838"/>
      <c r="BP90" s="838"/>
      <c r="BQ90" s="838"/>
      <c r="BR90" s="838"/>
      <c r="BS90" s="838"/>
      <c r="BT90" s="838"/>
      <c r="BU90" s="838"/>
      <c r="BV90" s="838"/>
      <c r="BW90" s="838"/>
      <c r="BX90" s="838"/>
      <c r="BY90" s="838"/>
      <c r="BZ90" s="838"/>
      <c r="CA90" s="838"/>
      <c r="CB90" s="838"/>
      <c r="CC90" s="838"/>
      <c r="CD90" s="838"/>
      <c r="CE90" s="838"/>
      <c r="CF90" s="838"/>
      <c r="CG90" s="838"/>
      <c r="CH90" s="838"/>
      <c r="CI90" s="838"/>
      <c r="CJ90" s="838"/>
      <c r="CK90" s="838"/>
      <c r="CL90" s="838"/>
      <c r="CM90" s="838"/>
      <c r="CN90" s="838"/>
      <c r="CO90" s="838"/>
      <c r="CP90" s="838"/>
      <c r="CQ90" s="838"/>
      <c r="CR90" s="838"/>
      <c r="CS90" s="838"/>
      <c r="CT90" s="838"/>
      <c r="CU90" s="838"/>
      <c r="CV90" s="838"/>
      <c r="CW90" s="838"/>
      <c r="CX90" s="838"/>
      <c r="CY90" s="838"/>
      <c r="CZ90" s="838"/>
      <c r="DA90" s="838"/>
      <c r="DB90" s="838"/>
      <c r="DC90" s="838"/>
      <c r="DD90" s="838"/>
      <c r="DE90" s="838"/>
      <c r="DF90" s="838"/>
      <c r="DG90" s="838"/>
      <c r="DH90" s="838"/>
      <c r="DI90" s="838"/>
      <c r="DJ90" s="838"/>
      <c r="DK90" s="838"/>
      <c r="DL90" s="838"/>
      <c r="DM90" s="838"/>
      <c r="DN90" s="838"/>
      <c r="DO90" s="838"/>
      <c r="DP90" s="838"/>
      <c r="DQ90" s="838"/>
      <c r="DR90" s="838"/>
      <c r="DS90" s="838"/>
      <c r="DT90" s="838"/>
      <c r="DU90" s="838"/>
      <c r="DV90" s="838"/>
      <c r="DW90" s="838"/>
      <c r="DX90" s="838"/>
      <c r="DY90" s="838"/>
      <c r="DZ90" s="838"/>
      <c r="EA90" s="838"/>
      <c r="EB90" s="838"/>
      <c r="EC90" s="838"/>
      <c r="ED90" s="838"/>
      <c r="EE90" s="838"/>
      <c r="EF90" s="838"/>
      <c r="EG90" s="838"/>
      <c r="EH90" s="838"/>
      <c r="EI90" s="838"/>
      <c r="EJ90" s="838"/>
      <c r="EK90" s="838"/>
      <c r="EL90" s="838"/>
      <c r="EM90" s="838"/>
      <c r="EN90" s="838"/>
      <c r="EO90" s="838"/>
      <c r="EP90" s="838"/>
      <c r="EQ90" s="838"/>
      <c r="ER90" s="838"/>
      <c r="ES90" s="838"/>
      <c r="ET90" s="838"/>
      <c r="EU90" s="838"/>
      <c r="EV90" s="838"/>
      <c r="EW90" s="838"/>
      <c r="EX90" s="838"/>
      <c r="EY90" s="838"/>
      <c r="EZ90" s="838"/>
      <c r="FA90" s="838"/>
      <c r="FB90" s="838"/>
      <c r="FC90" s="838"/>
      <c r="FD90" s="838"/>
      <c r="FE90" s="838"/>
      <c r="FF90" s="838"/>
      <c r="FG90" s="838"/>
      <c r="FH90" s="838"/>
      <c r="FI90" s="838"/>
      <c r="FJ90" s="838"/>
      <c r="FK90" s="838"/>
      <c r="FL90" s="838"/>
      <c r="FM90" s="838"/>
      <c r="FN90" s="838"/>
      <c r="FO90" s="838"/>
      <c r="FP90" s="838"/>
      <c r="FQ90" s="838"/>
      <c r="FR90" s="838"/>
      <c r="FS90" s="838"/>
      <c r="FT90" s="838"/>
      <c r="FU90" s="838"/>
      <c r="FV90" s="838"/>
      <c r="FW90" s="838"/>
      <c r="FX90" s="838"/>
      <c r="FY90" s="838"/>
      <c r="FZ90" s="838"/>
      <c r="GA90" s="838"/>
    </row>
    <row r="91" spans="1:183" ht="10.9" customHeight="1" x14ac:dyDescent="0.2">
      <c r="A91" s="814"/>
      <c r="B91" s="860"/>
      <c r="C91" s="932"/>
      <c r="D91" s="932"/>
      <c r="E91" s="937"/>
      <c r="F91" s="932"/>
      <c r="G91" s="928"/>
      <c r="H91" s="861"/>
      <c r="I91" s="816"/>
      <c r="J91" s="838"/>
      <c r="K91" s="838"/>
      <c r="L91" s="838"/>
      <c r="M91" s="838"/>
      <c r="N91" s="838"/>
      <c r="O91" s="838"/>
      <c r="P91" s="838"/>
      <c r="Q91" s="838"/>
      <c r="R91" s="838"/>
      <c r="S91" s="838"/>
      <c r="T91" s="838"/>
      <c r="U91" s="838"/>
      <c r="V91" s="838"/>
      <c r="W91" s="838"/>
      <c r="X91" s="838"/>
      <c r="Y91" s="838"/>
      <c r="Z91" s="838"/>
      <c r="AA91" s="838"/>
      <c r="AB91" s="838"/>
      <c r="AC91" s="838"/>
      <c r="AD91" s="838"/>
      <c r="AE91" s="838"/>
      <c r="AF91" s="838"/>
      <c r="AG91" s="838"/>
      <c r="AH91" s="838"/>
      <c r="AI91" s="838"/>
      <c r="AJ91" s="838"/>
      <c r="AK91" s="838"/>
      <c r="AL91" s="838"/>
      <c r="AM91" s="838"/>
      <c r="AN91" s="838"/>
      <c r="AO91" s="838"/>
      <c r="AP91" s="838"/>
      <c r="AQ91" s="838"/>
      <c r="AR91" s="838"/>
      <c r="AS91" s="838"/>
      <c r="AT91" s="838"/>
      <c r="AU91" s="838"/>
      <c r="AV91" s="838"/>
      <c r="AW91" s="838"/>
      <c r="AX91" s="838"/>
      <c r="AY91" s="838"/>
      <c r="AZ91" s="838"/>
      <c r="BA91" s="838"/>
      <c r="BB91" s="838"/>
      <c r="BC91" s="838"/>
      <c r="BD91" s="838"/>
      <c r="BE91" s="838"/>
      <c r="BF91" s="838"/>
      <c r="BG91" s="838"/>
      <c r="BH91" s="838"/>
      <c r="BI91" s="838"/>
      <c r="BJ91" s="838"/>
      <c r="BK91" s="838"/>
      <c r="BL91" s="838"/>
      <c r="BM91" s="838"/>
      <c r="BN91" s="838"/>
      <c r="BO91" s="838"/>
      <c r="BP91" s="838"/>
      <c r="BQ91" s="838"/>
      <c r="BR91" s="838"/>
      <c r="BS91" s="838"/>
      <c r="BT91" s="838"/>
      <c r="BU91" s="838"/>
      <c r="BV91" s="838"/>
      <c r="BW91" s="838"/>
      <c r="BX91" s="838"/>
      <c r="BY91" s="838"/>
      <c r="BZ91" s="838"/>
      <c r="CA91" s="838"/>
      <c r="CB91" s="838"/>
      <c r="CC91" s="838"/>
      <c r="CD91" s="838"/>
      <c r="CE91" s="838"/>
      <c r="CF91" s="838"/>
      <c r="CG91" s="838"/>
      <c r="CH91" s="838"/>
      <c r="CI91" s="838"/>
      <c r="CJ91" s="838"/>
      <c r="CK91" s="838"/>
      <c r="CL91" s="838"/>
      <c r="CM91" s="838"/>
      <c r="CN91" s="838"/>
      <c r="CO91" s="838"/>
      <c r="CP91" s="838"/>
      <c r="CQ91" s="838"/>
      <c r="CR91" s="838"/>
      <c r="CS91" s="838"/>
      <c r="CT91" s="838"/>
      <c r="CU91" s="838"/>
      <c r="CV91" s="838"/>
      <c r="CW91" s="838"/>
      <c r="CX91" s="838"/>
      <c r="CY91" s="838"/>
      <c r="CZ91" s="838"/>
      <c r="DA91" s="838"/>
      <c r="DB91" s="838"/>
      <c r="DC91" s="838"/>
      <c r="DD91" s="838"/>
      <c r="DE91" s="838"/>
      <c r="DF91" s="838"/>
      <c r="DG91" s="838"/>
      <c r="DH91" s="838"/>
      <c r="DI91" s="838"/>
      <c r="DJ91" s="838"/>
      <c r="DK91" s="838"/>
      <c r="DL91" s="838"/>
      <c r="DM91" s="838"/>
      <c r="DN91" s="838"/>
      <c r="DO91" s="838"/>
      <c r="DP91" s="838"/>
      <c r="DQ91" s="838"/>
      <c r="DR91" s="838"/>
      <c r="DS91" s="838"/>
      <c r="DT91" s="838"/>
      <c r="DU91" s="838"/>
      <c r="DV91" s="838"/>
      <c r="DW91" s="838"/>
      <c r="DX91" s="838"/>
      <c r="DY91" s="838"/>
      <c r="DZ91" s="838"/>
      <c r="EA91" s="838"/>
      <c r="EB91" s="838"/>
      <c r="EC91" s="838"/>
      <c r="ED91" s="838"/>
      <c r="EE91" s="838"/>
      <c r="EF91" s="838"/>
      <c r="EG91" s="838"/>
      <c r="EH91" s="838"/>
      <c r="EI91" s="838"/>
      <c r="EJ91" s="838"/>
      <c r="EK91" s="838"/>
      <c r="EL91" s="838"/>
      <c r="EM91" s="838"/>
      <c r="EN91" s="838"/>
      <c r="EO91" s="838"/>
      <c r="EP91" s="838"/>
      <c r="EQ91" s="838"/>
      <c r="ER91" s="838"/>
      <c r="ES91" s="838"/>
      <c r="ET91" s="838"/>
      <c r="EU91" s="838"/>
      <c r="EV91" s="838"/>
      <c r="EW91" s="838"/>
      <c r="EX91" s="838"/>
      <c r="EY91" s="838"/>
      <c r="EZ91" s="838"/>
      <c r="FA91" s="838"/>
      <c r="FB91" s="838"/>
      <c r="FC91" s="838"/>
      <c r="FD91" s="838"/>
      <c r="FE91" s="838"/>
      <c r="FF91" s="838"/>
      <c r="FG91" s="838"/>
      <c r="FH91" s="838"/>
      <c r="FI91" s="838"/>
      <c r="FJ91" s="838"/>
      <c r="FK91" s="838"/>
      <c r="FL91" s="838"/>
      <c r="FM91" s="838"/>
      <c r="FN91" s="838"/>
      <c r="FO91" s="838"/>
      <c r="FP91" s="838"/>
      <c r="FQ91" s="838"/>
      <c r="FR91" s="838"/>
      <c r="FS91" s="838"/>
      <c r="FT91" s="838"/>
      <c r="FU91" s="838"/>
      <c r="FV91" s="838"/>
      <c r="FW91" s="838"/>
      <c r="FX91" s="838"/>
      <c r="FY91" s="838"/>
      <c r="FZ91" s="838"/>
      <c r="GA91" s="838"/>
    </row>
    <row r="92" spans="1:183" ht="10.9" customHeight="1" x14ac:dyDescent="0.2">
      <c r="A92" s="814"/>
      <c r="B92" s="860"/>
      <c r="C92" s="932"/>
      <c r="D92" s="932"/>
      <c r="E92" s="937"/>
      <c r="F92" s="932"/>
      <c r="G92" s="928"/>
      <c r="H92" s="861"/>
      <c r="I92" s="816"/>
      <c r="J92" s="838"/>
      <c r="K92" s="838"/>
      <c r="L92" s="838"/>
      <c r="M92" s="838"/>
      <c r="N92" s="838"/>
      <c r="O92" s="838"/>
      <c r="P92" s="838"/>
      <c r="Q92" s="838"/>
      <c r="R92" s="838"/>
      <c r="S92" s="838"/>
      <c r="T92" s="838"/>
      <c r="U92" s="838"/>
      <c r="V92" s="838"/>
      <c r="W92" s="838"/>
      <c r="X92" s="838"/>
      <c r="Y92" s="838"/>
      <c r="Z92" s="838"/>
      <c r="AA92" s="838"/>
      <c r="AB92" s="838"/>
      <c r="AC92" s="838"/>
      <c r="AD92" s="838"/>
      <c r="AE92" s="838"/>
      <c r="AF92" s="838"/>
      <c r="AG92" s="838"/>
      <c r="AH92" s="838"/>
      <c r="AI92" s="838"/>
      <c r="AJ92" s="838"/>
      <c r="AK92" s="838"/>
      <c r="AL92" s="838"/>
      <c r="AM92" s="838"/>
      <c r="AN92" s="838"/>
      <c r="AO92" s="838"/>
      <c r="AP92" s="838"/>
      <c r="AQ92" s="838"/>
      <c r="AR92" s="838"/>
      <c r="AS92" s="838"/>
      <c r="AT92" s="838"/>
      <c r="AU92" s="838"/>
      <c r="AV92" s="838"/>
      <c r="AW92" s="838"/>
      <c r="AX92" s="838"/>
      <c r="AY92" s="838"/>
      <c r="AZ92" s="838"/>
      <c r="BA92" s="838"/>
      <c r="BB92" s="838"/>
      <c r="BC92" s="838"/>
      <c r="BD92" s="838"/>
      <c r="BE92" s="838"/>
      <c r="BF92" s="838"/>
      <c r="BG92" s="838"/>
      <c r="BH92" s="838"/>
      <c r="BI92" s="838"/>
      <c r="BJ92" s="838"/>
      <c r="BK92" s="838"/>
      <c r="BL92" s="838"/>
      <c r="BM92" s="838"/>
      <c r="BN92" s="838"/>
      <c r="BO92" s="838"/>
      <c r="BP92" s="838"/>
      <c r="BQ92" s="838"/>
      <c r="BR92" s="838"/>
      <c r="BS92" s="838"/>
      <c r="BT92" s="838"/>
      <c r="BU92" s="838"/>
      <c r="BV92" s="838"/>
      <c r="BW92" s="838"/>
      <c r="BX92" s="838"/>
      <c r="BY92" s="838"/>
      <c r="BZ92" s="838"/>
      <c r="CA92" s="838"/>
      <c r="CB92" s="838"/>
      <c r="CC92" s="838"/>
      <c r="CD92" s="838"/>
      <c r="CE92" s="838"/>
      <c r="CF92" s="838"/>
      <c r="CG92" s="838"/>
      <c r="CH92" s="838"/>
      <c r="CI92" s="838"/>
      <c r="CJ92" s="838"/>
      <c r="CK92" s="838"/>
      <c r="CL92" s="838"/>
      <c r="CM92" s="838"/>
      <c r="CN92" s="838"/>
      <c r="CO92" s="838"/>
      <c r="CP92" s="838"/>
      <c r="CQ92" s="838"/>
      <c r="CR92" s="838"/>
      <c r="CS92" s="838"/>
      <c r="CT92" s="838"/>
      <c r="CU92" s="838"/>
      <c r="CV92" s="838"/>
      <c r="CW92" s="838"/>
      <c r="CX92" s="838"/>
      <c r="CY92" s="838"/>
      <c r="CZ92" s="838"/>
      <c r="DA92" s="838"/>
      <c r="DB92" s="838"/>
      <c r="DC92" s="838"/>
      <c r="DD92" s="838"/>
      <c r="DE92" s="838"/>
      <c r="DF92" s="838"/>
      <c r="DG92" s="838"/>
      <c r="DH92" s="838"/>
      <c r="DI92" s="838"/>
      <c r="DJ92" s="838"/>
      <c r="DK92" s="838"/>
      <c r="DL92" s="838"/>
      <c r="DM92" s="838"/>
      <c r="DN92" s="838"/>
      <c r="DO92" s="838"/>
      <c r="DP92" s="838"/>
      <c r="DQ92" s="838"/>
      <c r="DR92" s="838"/>
      <c r="DS92" s="838"/>
      <c r="DT92" s="838"/>
      <c r="DU92" s="838"/>
      <c r="DV92" s="838"/>
      <c r="DW92" s="838"/>
      <c r="DX92" s="838"/>
      <c r="DY92" s="838"/>
      <c r="DZ92" s="838"/>
      <c r="EA92" s="838"/>
      <c r="EB92" s="838"/>
      <c r="EC92" s="838"/>
      <c r="ED92" s="838"/>
      <c r="EE92" s="838"/>
      <c r="EF92" s="838"/>
      <c r="EG92" s="838"/>
      <c r="EH92" s="838"/>
      <c r="EI92" s="838"/>
      <c r="EJ92" s="838"/>
      <c r="EK92" s="838"/>
      <c r="EL92" s="838"/>
      <c r="EM92" s="838"/>
      <c r="EN92" s="838"/>
      <c r="EO92" s="838"/>
      <c r="EP92" s="838"/>
      <c r="EQ92" s="838"/>
      <c r="ER92" s="838"/>
      <c r="ES92" s="838"/>
      <c r="ET92" s="838"/>
      <c r="EU92" s="838"/>
      <c r="EV92" s="838"/>
      <c r="EW92" s="838"/>
      <c r="EX92" s="838"/>
      <c r="EY92" s="838"/>
      <c r="EZ92" s="838"/>
      <c r="FA92" s="838"/>
      <c r="FB92" s="838"/>
      <c r="FC92" s="838"/>
      <c r="FD92" s="838"/>
      <c r="FE92" s="838"/>
      <c r="FF92" s="838"/>
      <c r="FG92" s="838"/>
      <c r="FH92" s="838"/>
      <c r="FI92" s="838"/>
      <c r="FJ92" s="838"/>
      <c r="FK92" s="838"/>
      <c r="FL92" s="838"/>
      <c r="FM92" s="838"/>
      <c r="FN92" s="838"/>
      <c r="FO92" s="838"/>
      <c r="FP92" s="838"/>
      <c r="FQ92" s="838"/>
      <c r="FR92" s="838"/>
      <c r="FS92" s="838"/>
      <c r="FT92" s="838"/>
      <c r="FU92" s="838"/>
      <c r="FV92" s="838"/>
      <c r="FW92" s="838"/>
      <c r="FX92" s="838"/>
      <c r="FY92" s="838"/>
      <c r="FZ92" s="838"/>
      <c r="GA92" s="838"/>
    </row>
    <row r="93" spans="1:183" ht="10.9" customHeight="1" x14ac:dyDescent="0.2">
      <c r="A93" s="814"/>
      <c r="B93" s="862"/>
      <c r="C93" s="932"/>
      <c r="D93" s="932"/>
      <c r="E93" s="937"/>
      <c r="F93" s="932"/>
      <c r="G93" s="928"/>
      <c r="H93" s="861"/>
      <c r="I93" s="816"/>
      <c r="J93" s="838"/>
      <c r="K93" s="838"/>
      <c r="L93" s="838"/>
      <c r="M93" s="838"/>
      <c r="N93" s="838"/>
      <c r="O93" s="838"/>
      <c r="P93" s="838"/>
      <c r="Q93" s="838"/>
      <c r="R93" s="838"/>
      <c r="S93" s="838"/>
      <c r="T93" s="838"/>
      <c r="U93" s="838"/>
      <c r="V93" s="838"/>
      <c r="W93" s="838"/>
      <c r="X93" s="838"/>
      <c r="Y93" s="838"/>
      <c r="Z93" s="838"/>
      <c r="AA93" s="838"/>
      <c r="AB93" s="838"/>
      <c r="AC93" s="838"/>
      <c r="AD93" s="838"/>
      <c r="AE93" s="838"/>
      <c r="AF93" s="838"/>
      <c r="AG93" s="838"/>
      <c r="AH93" s="838"/>
      <c r="AI93" s="838"/>
      <c r="AJ93" s="838"/>
      <c r="AK93" s="838"/>
      <c r="AL93" s="838"/>
      <c r="AM93" s="838"/>
      <c r="AN93" s="838"/>
      <c r="AO93" s="838"/>
      <c r="AP93" s="838"/>
      <c r="AQ93" s="838"/>
      <c r="AR93" s="838"/>
      <c r="AS93" s="838"/>
      <c r="AT93" s="838"/>
      <c r="AU93" s="838"/>
      <c r="AV93" s="838"/>
      <c r="AW93" s="838"/>
      <c r="AX93" s="838"/>
      <c r="AY93" s="838"/>
      <c r="AZ93" s="838"/>
      <c r="BA93" s="838"/>
      <c r="BB93" s="838"/>
      <c r="BC93" s="838"/>
      <c r="BD93" s="838"/>
      <c r="BE93" s="838"/>
      <c r="BF93" s="838"/>
      <c r="BG93" s="838"/>
      <c r="BH93" s="838"/>
      <c r="BI93" s="838"/>
      <c r="BJ93" s="838"/>
      <c r="BK93" s="838"/>
      <c r="BL93" s="838"/>
      <c r="BM93" s="838"/>
      <c r="BN93" s="838"/>
      <c r="BO93" s="838"/>
      <c r="BP93" s="838"/>
      <c r="BQ93" s="838"/>
      <c r="BR93" s="838"/>
      <c r="BS93" s="838"/>
      <c r="BT93" s="838"/>
      <c r="BU93" s="838"/>
      <c r="BV93" s="838"/>
      <c r="BW93" s="838"/>
      <c r="BX93" s="838"/>
      <c r="BY93" s="838"/>
      <c r="BZ93" s="838"/>
      <c r="CA93" s="838"/>
      <c r="CB93" s="838"/>
      <c r="CC93" s="838"/>
      <c r="CD93" s="838"/>
      <c r="CE93" s="838"/>
      <c r="CF93" s="838"/>
      <c r="CG93" s="838"/>
      <c r="CH93" s="838"/>
      <c r="CI93" s="838"/>
      <c r="CJ93" s="838"/>
      <c r="CK93" s="838"/>
      <c r="CL93" s="838"/>
      <c r="CM93" s="838"/>
      <c r="CN93" s="838"/>
      <c r="CO93" s="838"/>
      <c r="CP93" s="838"/>
      <c r="CQ93" s="838"/>
      <c r="CR93" s="838"/>
      <c r="CS93" s="838"/>
      <c r="CT93" s="838"/>
      <c r="CU93" s="838"/>
      <c r="CV93" s="838"/>
      <c r="CW93" s="838"/>
      <c r="CX93" s="838"/>
      <c r="CY93" s="838"/>
      <c r="CZ93" s="838"/>
      <c r="DA93" s="838"/>
      <c r="DB93" s="838"/>
      <c r="DC93" s="838"/>
      <c r="DD93" s="838"/>
      <c r="DE93" s="838"/>
      <c r="DF93" s="838"/>
      <c r="DG93" s="838"/>
      <c r="DH93" s="838"/>
      <c r="DI93" s="838"/>
      <c r="DJ93" s="838"/>
      <c r="DK93" s="838"/>
      <c r="DL93" s="838"/>
      <c r="DM93" s="838"/>
      <c r="DN93" s="838"/>
      <c r="DO93" s="838"/>
      <c r="DP93" s="838"/>
      <c r="DQ93" s="838"/>
      <c r="DR93" s="838"/>
      <c r="DS93" s="838"/>
      <c r="DT93" s="838"/>
      <c r="DU93" s="838"/>
      <c r="DV93" s="838"/>
      <c r="DW93" s="838"/>
      <c r="DX93" s="838"/>
      <c r="DY93" s="838"/>
      <c r="DZ93" s="838"/>
      <c r="EA93" s="838"/>
      <c r="EB93" s="838"/>
      <c r="EC93" s="838"/>
      <c r="ED93" s="838"/>
      <c r="EE93" s="838"/>
      <c r="EF93" s="838"/>
      <c r="EG93" s="838"/>
      <c r="EH93" s="838"/>
      <c r="EI93" s="838"/>
      <c r="EJ93" s="838"/>
      <c r="EK93" s="838"/>
      <c r="EL93" s="838"/>
      <c r="EM93" s="838"/>
      <c r="EN93" s="838"/>
      <c r="EO93" s="838"/>
      <c r="EP93" s="838"/>
      <c r="EQ93" s="838"/>
      <c r="ER93" s="838"/>
      <c r="ES93" s="838"/>
      <c r="ET93" s="838"/>
      <c r="EU93" s="838"/>
      <c r="EV93" s="838"/>
      <c r="EW93" s="838"/>
      <c r="EX93" s="838"/>
      <c r="EY93" s="838"/>
      <c r="EZ93" s="838"/>
      <c r="FA93" s="838"/>
      <c r="FB93" s="838"/>
      <c r="FC93" s="838"/>
      <c r="FD93" s="838"/>
      <c r="FE93" s="838"/>
      <c r="FF93" s="838"/>
      <c r="FG93" s="838"/>
      <c r="FH93" s="838"/>
      <c r="FI93" s="838"/>
      <c r="FJ93" s="838"/>
      <c r="FK93" s="838"/>
      <c r="FL93" s="838"/>
      <c r="FM93" s="838"/>
      <c r="FN93" s="838"/>
      <c r="FO93" s="838"/>
      <c r="FP93" s="838"/>
      <c r="FQ93" s="838"/>
      <c r="FR93" s="838"/>
      <c r="FS93" s="838"/>
      <c r="FT93" s="838"/>
      <c r="FU93" s="838"/>
      <c r="FV93" s="838"/>
      <c r="FW93" s="838"/>
      <c r="FX93" s="838"/>
      <c r="FY93" s="838"/>
      <c r="FZ93" s="838"/>
      <c r="GA93" s="838"/>
    </row>
    <row r="94" spans="1:183" x14ac:dyDescent="0.2">
      <c r="A94" s="814"/>
      <c r="B94" s="862"/>
      <c r="C94" s="932"/>
      <c r="D94" s="932"/>
      <c r="E94" s="937"/>
      <c r="F94" s="932"/>
      <c r="G94" s="928"/>
      <c r="H94" s="861"/>
      <c r="I94" s="816"/>
      <c r="J94" s="838"/>
      <c r="K94" s="838"/>
      <c r="L94" s="838"/>
      <c r="M94" s="838"/>
      <c r="N94" s="838"/>
      <c r="O94" s="838"/>
      <c r="P94" s="838"/>
      <c r="Q94" s="838"/>
      <c r="R94" s="838"/>
      <c r="S94" s="838"/>
      <c r="T94" s="838"/>
      <c r="U94" s="838"/>
      <c r="V94" s="838"/>
      <c r="W94" s="838"/>
      <c r="X94" s="838"/>
      <c r="Y94" s="838"/>
      <c r="Z94" s="838"/>
      <c r="AA94" s="838"/>
      <c r="AB94" s="838"/>
      <c r="AC94" s="838"/>
      <c r="AD94" s="838"/>
      <c r="AE94" s="838"/>
      <c r="AF94" s="838"/>
      <c r="AG94" s="838"/>
      <c r="AH94" s="838"/>
      <c r="AI94" s="838"/>
      <c r="AJ94" s="838"/>
      <c r="AK94" s="838"/>
      <c r="AL94" s="838"/>
      <c r="AM94" s="838"/>
      <c r="AN94" s="838"/>
      <c r="AO94" s="838"/>
      <c r="AP94" s="838"/>
      <c r="AQ94" s="838"/>
      <c r="AR94" s="838"/>
      <c r="AS94" s="838"/>
      <c r="AT94" s="838"/>
      <c r="AU94" s="838"/>
      <c r="AV94" s="838"/>
      <c r="AW94" s="838"/>
      <c r="AX94" s="838"/>
      <c r="AY94" s="838"/>
      <c r="AZ94" s="838"/>
      <c r="BA94" s="838"/>
      <c r="BB94" s="838"/>
      <c r="BC94" s="838"/>
      <c r="BD94" s="838"/>
      <c r="BE94" s="838"/>
      <c r="BF94" s="838"/>
      <c r="BG94" s="838"/>
      <c r="BH94" s="838"/>
      <c r="BI94" s="838"/>
      <c r="BJ94" s="838"/>
      <c r="BK94" s="838"/>
      <c r="BL94" s="838"/>
      <c r="BM94" s="838"/>
      <c r="BN94" s="838"/>
      <c r="BO94" s="838"/>
      <c r="BP94" s="838"/>
      <c r="BQ94" s="838"/>
      <c r="BR94" s="838"/>
      <c r="BS94" s="838"/>
      <c r="BT94" s="838"/>
      <c r="BU94" s="838"/>
      <c r="BV94" s="838"/>
      <c r="BW94" s="838"/>
      <c r="BX94" s="838"/>
      <c r="BY94" s="838"/>
      <c r="BZ94" s="838"/>
      <c r="CA94" s="838"/>
      <c r="CB94" s="838"/>
      <c r="CC94" s="838"/>
      <c r="CD94" s="838"/>
      <c r="CE94" s="838"/>
      <c r="CF94" s="838"/>
      <c r="CG94" s="838"/>
      <c r="CH94" s="838"/>
      <c r="CI94" s="838"/>
      <c r="CJ94" s="838"/>
      <c r="CK94" s="838"/>
      <c r="CL94" s="838"/>
      <c r="CM94" s="838"/>
      <c r="CN94" s="838"/>
      <c r="CO94" s="838"/>
      <c r="CP94" s="838"/>
      <c r="CQ94" s="838"/>
      <c r="CR94" s="838"/>
      <c r="CS94" s="838"/>
      <c r="CT94" s="838"/>
      <c r="CU94" s="838"/>
      <c r="CV94" s="838"/>
      <c r="CW94" s="838"/>
      <c r="CX94" s="838"/>
      <c r="CY94" s="838"/>
      <c r="CZ94" s="838"/>
      <c r="DA94" s="838"/>
      <c r="DB94" s="838"/>
      <c r="DC94" s="838"/>
      <c r="DD94" s="838"/>
      <c r="DE94" s="838"/>
      <c r="DF94" s="838"/>
      <c r="DG94" s="838"/>
      <c r="DH94" s="838"/>
      <c r="DI94" s="838"/>
      <c r="DJ94" s="838"/>
      <c r="DK94" s="838"/>
      <c r="DL94" s="838"/>
      <c r="DM94" s="838"/>
      <c r="DN94" s="838"/>
      <c r="DO94" s="838"/>
      <c r="DP94" s="838"/>
      <c r="DQ94" s="838"/>
      <c r="DR94" s="838"/>
      <c r="DS94" s="838"/>
      <c r="DT94" s="838"/>
      <c r="DU94" s="838"/>
      <c r="DV94" s="838"/>
      <c r="DW94" s="838"/>
      <c r="DX94" s="838"/>
      <c r="DY94" s="838"/>
      <c r="DZ94" s="838"/>
      <c r="EA94" s="838"/>
      <c r="EB94" s="838"/>
      <c r="EC94" s="838"/>
      <c r="ED94" s="838"/>
      <c r="EE94" s="838"/>
      <c r="EF94" s="838"/>
      <c r="EG94" s="838"/>
      <c r="EH94" s="838"/>
      <c r="EI94" s="838"/>
      <c r="EJ94" s="838"/>
      <c r="EK94" s="838"/>
      <c r="EL94" s="838"/>
      <c r="EM94" s="838"/>
      <c r="EN94" s="838"/>
      <c r="EO94" s="838"/>
      <c r="EP94" s="838"/>
      <c r="EQ94" s="838"/>
      <c r="ER94" s="838"/>
      <c r="ES94" s="838"/>
      <c r="ET94" s="838"/>
      <c r="EU94" s="838"/>
      <c r="EV94" s="838"/>
      <c r="EW94" s="838"/>
      <c r="EX94" s="838"/>
      <c r="EY94" s="838"/>
      <c r="EZ94" s="838"/>
      <c r="FA94" s="838"/>
      <c r="FB94" s="838"/>
      <c r="FC94" s="838"/>
      <c r="FD94" s="838"/>
      <c r="FE94" s="838"/>
      <c r="FF94" s="838"/>
      <c r="FG94" s="838"/>
      <c r="FH94" s="838"/>
      <c r="FI94" s="838"/>
      <c r="FJ94" s="838"/>
      <c r="FK94" s="838"/>
      <c r="FL94" s="838"/>
      <c r="FM94" s="838"/>
      <c r="FN94" s="838"/>
      <c r="FO94" s="838"/>
      <c r="FP94" s="838"/>
      <c r="FQ94" s="838"/>
      <c r="FR94" s="838"/>
      <c r="FS94" s="838"/>
      <c r="FT94" s="838"/>
      <c r="FU94" s="838"/>
      <c r="FV94" s="838"/>
      <c r="FW94" s="838"/>
      <c r="FX94" s="838"/>
      <c r="FY94" s="838"/>
      <c r="FZ94" s="838"/>
      <c r="GA94" s="838"/>
    </row>
    <row r="95" spans="1:183" x14ac:dyDescent="0.2">
      <c r="A95" s="814"/>
      <c r="B95" s="860"/>
      <c r="C95" s="932"/>
      <c r="D95" s="932"/>
      <c r="E95" s="937"/>
      <c r="F95" s="932"/>
      <c r="G95" s="928"/>
      <c r="H95" s="861"/>
      <c r="I95" s="816"/>
    </row>
    <row r="96" spans="1:183" x14ac:dyDescent="0.2">
      <c r="A96" s="814"/>
      <c r="B96" s="860"/>
      <c r="C96" s="932"/>
      <c r="D96" s="932"/>
      <c r="E96" s="937"/>
      <c r="F96" s="932"/>
      <c r="G96" s="928"/>
      <c r="H96" s="861"/>
      <c r="I96" s="816"/>
    </row>
    <row r="97" spans="1:16311" ht="17.25" thickBot="1" x14ac:dyDescent="0.25">
      <c r="A97" s="814"/>
      <c r="B97" s="207"/>
      <c r="C97" s="208"/>
      <c r="D97" s="208"/>
      <c r="E97" s="84"/>
      <c r="F97" s="208"/>
      <c r="G97" s="867"/>
      <c r="H97" s="868"/>
      <c r="I97" s="816"/>
      <c r="J97" s="813"/>
      <c r="K97" s="813"/>
      <c r="L97" s="813"/>
      <c r="M97" s="813"/>
      <c r="N97" s="813"/>
      <c r="O97" s="813"/>
      <c r="P97" s="813"/>
      <c r="Q97" s="813"/>
      <c r="R97" s="813"/>
      <c r="S97" s="813"/>
      <c r="T97" s="813"/>
      <c r="U97" s="813"/>
      <c r="V97" s="813"/>
      <c r="W97" s="813"/>
      <c r="X97" s="813"/>
      <c r="Y97" s="813"/>
      <c r="Z97" s="813"/>
      <c r="AA97" s="813"/>
      <c r="AB97" s="813"/>
      <c r="AC97" s="813"/>
      <c r="AD97" s="813"/>
      <c r="AE97" s="813"/>
      <c r="AF97" s="813"/>
      <c r="AG97" s="813"/>
      <c r="AH97" s="813"/>
      <c r="AI97" s="813"/>
      <c r="AJ97" s="813"/>
      <c r="AK97" s="813"/>
      <c r="AL97" s="813"/>
      <c r="AM97" s="813"/>
      <c r="AN97" s="813"/>
      <c r="AO97" s="813"/>
      <c r="AP97" s="813"/>
      <c r="AQ97" s="813"/>
      <c r="AR97" s="813"/>
      <c r="AS97" s="813"/>
      <c r="AT97" s="813"/>
      <c r="AU97" s="813"/>
      <c r="AV97" s="813"/>
      <c r="AW97" s="813"/>
      <c r="AX97" s="813"/>
      <c r="AY97" s="813"/>
      <c r="AZ97" s="813"/>
      <c r="BA97" s="813"/>
      <c r="BB97" s="813"/>
      <c r="BC97" s="813"/>
      <c r="BD97" s="813"/>
      <c r="BE97" s="813"/>
      <c r="BF97" s="813"/>
      <c r="BG97" s="813"/>
      <c r="BH97" s="813"/>
      <c r="BI97" s="813"/>
      <c r="BJ97" s="813"/>
      <c r="BK97" s="813"/>
      <c r="BL97" s="813"/>
      <c r="BM97" s="813"/>
      <c r="BN97" s="813"/>
      <c r="BO97" s="813"/>
      <c r="BP97" s="813"/>
      <c r="BQ97" s="813"/>
      <c r="BR97" s="813"/>
      <c r="BS97" s="813"/>
      <c r="BT97" s="813"/>
      <c r="BU97" s="813"/>
      <c r="BV97" s="813"/>
      <c r="BW97" s="813"/>
      <c r="BX97" s="813"/>
      <c r="BY97" s="813"/>
      <c r="BZ97" s="813"/>
      <c r="CA97" s="813"/>
      <c r="CB97" s="813"/>
      <c r="CC97" s="813"/>
      <c r="CD97" s="813"/>
      <c r="CE97" s="813"/>
      <c r="CF97" s="813"/>
      <c r="CG97" s="813"/>
      <c r="CH97" s="813"/>
      <c r="CI97" s="813"/>
      <c r="CJ97" s="813"/>
      <c r="CK97" s="813"/>
      <c r="CL97" s="813"/>
      <c r="CM97" s="813"/>
      <c r="CN97" s="813"/>
      <c r="CO97" s="813"/>
      <c r="CP97" s="813"/>
      <c r="CQ97" s="813"/>
      <c r="CR97" s="813"/>
      <c r="CS97" s="813"/>
      <c r="CT97" s="813"/>
      <c r="CU97" s="813"/>
      <c r="CV97" s="813"/>
      <c r="CW97" s="813"/>
      <c r="CX97" s="813"/>
      <c r="CY97" s="813"/>
      <c r="CZ97" s="813"/>
      <c r="DA97" s="813"/>
      <c r="DB97" s="813"/>
      <c r="DC97" s="813"/>
      <c r="DD97" s="813"/>
      <c r="DE97" s="813"/>
      <c r="DF97" s="813"/>
      <c r="DG97" s="813"/>
      <c r="DH97" s="813"/>
      <c r="DI97" s="813"/>
      <c r="DJ97" s="813"/>
      <c r="DK97" s="813"/>
      <c r="DL97" s="813"/>
      <c r="DM97" s="813"/>
      <c r="DN97" s="813"/>
      <c r="DO97" s="813"/>
      <c r="DP97" s="813"/>
      <c r="DQ97" s="813"/>
      <c r="DR97" s="813"/>
      <c r="DS97" s="813"/>
      <c r="DT97" s="813"/>
      <c r="DU97" s="813"/>
      <c r="DV97" s="813"/>
      <c r="DW97" s="813"/>
      <c r="DX97" s="813"/>
      <c r="DY97" s="813"/>
      <c r="DZ97" s="813"/>
      <c r="EA97" s="813"/>
      <c r="EB97" s="813"/>
      <c r="EC97" s="813"/>
      <c r="ED97" s="813"/>
      <c r="EE97" s="813"/>
      <c r="EF97" s="813"/>
      <c r="EG97" s="813"/>
      <c r="EH97" s="813"/>
      <c r="EI97" s="813"/>
      <c r="EJ97" s="813"/>
      <c r="EK97" s="813"/>
      <c r="EL97" s="813"/>
      <c r="EM97" s="813"/>
      <c r="EN97" s="813"/>
      <c r="EO97" s="813"/>
      <c r="EP97" s="813"/>
      <c r="EQ97" s="813"/>
      <c r="ER97" s="813"/>
      <c r="ES97" s="813"/>
      <c r="ET97" s="813"/>
      <c r="EU97" s="813"/>
      <c r="EV97" s="813"/>
      <c r="EW97" s="813"/>
      <c r="EX97" s="813"/>
      <c r="EY97" s="813"/>
      <c r="EZ97" s="813"/>
      <c r="FA97" s="813"/>
      <c r="FB97" s="813"/>
      <c r="FC97" s="813"/>
      <c r="FD97" s="813"/>
      <c r="FE97" s="813"/>
      <c r="FF97" s="813"/>
      <c r="FG97" s="813"/>
      <c r="FH97" s="813"/>
      <c r="FI97" s="813"/>
      <c r="FJ97" s="813"/>
      <c r="FK97" s="813"/>
      <c r="FL97" s="813"/>
      <c r="FM97" s="813"/>
      <c r="FN97" s="813"/>
      <c r="FO97" s="813"/>
      <c r="FP97" s="813"/>
      <c r="FQ97" s="813"/>
      <c r="FR97" s="813"/>
      <c r="FS97" s="813"/>
      <c r="FT97" s="813"/>
      <c r="FU97" s="813"/>
      <c r="FV97" s="813"/>
      <c r="FW97" s="813"/>
      <c r="FX97" s="813"/>
      <c r="FY97" s="813"/>
      <c r="FZ97" s="813"/>
      <c r="GA97" s="813"/>
    </row>
    <row r="98" spans="1:16311" ht="17.25" thickBot="1" x14ac:dyDescent="0.25">
      <c r="I98" s="839"/>
    </row>
    <row r="99" spans="1:16311" ht="6.6" customHeight="1" x14ac:dyDescent="0.2">
      <c r="B99" s="878"/>
      <c r="C99" s="808"/>
      <c r="D99" s="808"/>
      <c r="E99" s="809"/>
      <c r="F99" s="810"/>
      <c r="G99" s="810"/>
      <c r="H99" s="811"/>
      <c r="I99" s="811"/>
    </row>
    <row r="100" spans="1:16311" ht="15" customHeight="1" x14ac:dyDescent="0.2">
      <c r="B100" s="1128" t="s">
        <v>1571</v>
      </c>
      <c r="C100" s="1129"/>
      <c r="D100" s="1129"/>
      <c r="E100" s="1129"/>
      <c r="F100" s="1129"/>
      <c r="G100" s="1129"/>
      <c r="H100" s="1130"/>
      <c r="I100" s="816"/>
    </row>
    <row r="101" spans="1:16311" ht="37.15" customHeight="1" x14ac:dyDescent="0.2">
      <c r="B101" s="1124" t="s">
        <v>1793</v>
      </c>
      <c r="C101" s="1125"/>
      <c r="D101" s="1125"/>
      <c r="E101" s="1125"/>
      <c r="F101" s="1125"/>
      <c r="G101" s="1125"/>
      <c r="H101" s="1126"/>
      <c r="I101" s="816"/>
    </row>
    <row r="102" spans="1:16311" ht="31.15" customHeight="1" x14ac:dyDescent="0.2">
      <c r="B102" s="1128" t="s">
        <v>1572</v>
      </c>
      <c r="C102" s="1129"/>
      <c r="D102" s="1129"/>
      <c r="E102" s="1129"/>
      <c r="F102" s="1129"/>
      <c r="G102" s="1129"/>
      <c r="H102" s="1130"/>
      <c r="I102" s="816"/>
    </row>
    <row r="103" spans="1:16311" ht="37.9" customHeight="1" x14ac:dyDescent="0.2">
      <c r="B103" s="1128" t="s">
        <v>1573</v>
      </c>
      <c r="C103" s="1129"/>
      <c r="D103" s="1129"/>
      <c r="E103" s="1129"/>
      <c r="F103" s="1129"/>
      <c r="G103" s="1129"/>
      <c r="H103" s="1130"/>
      <c r="I103" s="816"/>
    </row>
    <row r="104" spans="1:16311" ht="22.15" customHeight="1" x14ac:dyDescent="0.2">
      <c r="B104" s="1124" t="s">
        <v>1794</v>
      </c>
      <c r="C104" s="1125"/>
      <c r="D104" s="1125"/>
      <c r="E104" s="1125"/>
      <c r="F104" s="1125"/>
      <c r="G104" s="1125"/>
      <c r="H104" s="1126"/>
      <c r="I104" s="816"/>
    </row>
    <row r="105" spans="1:16311" s="812" customFormat="1" ht="57" customHeight="1" x14ac:dyDescent="0.2">
      <c r="B105" s="1128" t="s">
        <v>1574</v>
      </c>
      <c r="C105" s="1129"/>
      <c r="D105" s="1129"/>
      <c r="E105" s="1129"/>
      <c r="F105" s="1129"/>
      <c r="G105" s="1129"/>
      <c r="H105" s="1130"/>
      <c r="I105" s="816"/>
      <c r="GB105" s="813"/>
      <c r="GC105" s="813"/>
      <c r="GD105" s="813"/>
      <c r="GE105" s="813"/>
      <c r="GF105" s="813"/>
      <c r="GG105" s="813"/>
      <c r="GH105" s="813"/>
      <c r="GI105" s="813"/>
      <c r="GJ105" s="813"/>
      <c r="GK105" s="813"/>
      <c r="GL105" s="813"/>
      <c r="GM105" s="813"/>
      <c r="GN105" s="813"/>
      <c r="GO105" s="813"/>
      <c r="GP105" s="813"/>
      <c r="GQ105" s="813"/>
      <c r="GR105" s="813"/>
      <c r="GS105" s="813"/>
      <c r="GT105" s="813"/>
      <c r="GU105" s="813"/>
      <c r="GV105" s="813"/>
      <c r="GW105" s="813"/>
      <c r="GX105" s="813"/>
      <c r="GY105" s="813"/>
      <c r="GZ105" s="813"/>
      <c r="HA105" s="813"/>
      <c r="HB105" s="813"/>
      <c r="HC105" s="813"/>
      <c r="HD105" s="813"/>
      <c r="HE105" s="813"/>
      <c r="HF105" s="813"/>
      <c r="HG105" s="813"/>
      <c r="HH105" s="813"/>
      <c r="HI105" s="813"/>
      <c r="HJ105" s="813"/>
      <c r="HK105" s="813"/>
      <c r="HL105" s="813"/>
      <c r="HM105" s="813"/>
      <c r="HN105" s="813"/>
      <c r="HO105" s="813"/>
      <c r="HP105" s="813"/>
      <c r="HQ105" s="813"/>
      <c r="HR105" s="813"/>
      <c r="HS105" s="813"/>
      <c r="HT105" s="813"/>
      <c r="HU105" s="813"/>
      <c r="HV105" s="813"/>
      <c r="HW105" s="813"/>
      <c r="HX105" s="813"/>
      <c r="HY105" s="813"/>
      <c r="HZ105" s="813"/>
      <c r="IA105" s="813"/>
      <c r="IB105" s="813"/>
      <c r="IC105" s="813"/>
      <c r="ID105" s="813"/>
      <c r="IE105" s="813"/>
      <c r="IF105" s="813"/>
      <c r="IG105" s="813"/>
      <c r="IH105" s="813"/>
      <c r="II105" s="813"/>
      <c r="IJ105" s="813"/>
      <c r="IK105" s="813"/>
      <c r="IL105" s="813"/>
      <c r="IM105" s="813"/>
      <c r="IN105" s="813"/>
      <c r="IO105" s="813"/>
      <c r="IP105" s="813"/>
      <c r="IQ105" s="813"/>
      <c r="IR105" s="813"/>
      <c r="IS105" s="813"/>
      <c r="IT105" s="813"/>
      <c r="IU105" s="813"/>
      <c r="IV105" s="813"/>
      <c r="IW105" s="813"/>
      <c r="IX105" s="813"/>
      <c r="IY105" s="813"/>
      <c r="IZ105" s="813"/>
      <c r="JA105" s="813"/>
      <c r="JB105" s="813"/>
      <c r="JC105" s="813"/>
      <c r="JD105" s="813"/>
      <c r="JE105" s="813"/>
      <c r="JF105" s="813"/>
      <c r="JG105" s="813"/>
      <c r="JH105" s="813"/>
      <c r="JI105" s="813"/>
      <c r="JJ105" s="813"/>
      <c r="JK105" s="813"/>
      <c r="JL105" s="813"/>
      <c r="JM105" s="813"/>
      <c r="JN105" s="813"/>
      <c r="JO105" s="813"/>
      <c r="JP105" s="813"/>
      <c r="JQ105" s="813"/>
      <c r="JR105" s="813"/>
      <c r="JS105" s="813"/>
      <c r="JT105" s="813"/>
      <c r="JU105" s="813"/>
      <c r="JV105" s="813"/>
      <c r="JW105" s="813"/>
      <c r="JX105" s="813"/>
      <c r="JY105" s="813"/>
      <c r="JZ105" s="813"/>
      <c r="KA105" s="813"/>
      <c r="KB105" s="813"/>
      <c r="KC105" s="813"/>
      <c r="KD105" s="813"/>
      <c r="KE105" s="813"/>
      <c r="KF105" s="813"/>
      <c r="KG105" s="813"/>
      <c r="KH105" s="813"/>
      <c r="KI105" s="813"/>
      <c r="KJ105" s="813"/>
      <c r="KK105" s="813"/>
      <c r="KL105" s="813"/>
      <c r="KM105" s="813"/>
      <c r="KN105" s="813"/>
      <c r="KO105" s="813"/>
      <c r="KP105" s="813"/>
      <c r="KQ105" s="813"/>
      <c r="KR105" s="813"/>
      <c r="KS105" s="813"/>
      <c r="KT105" s="813"/>
      <c r="KU105" s="813"/>
      <c r="KV105" s="813"/>
      <c r="KW105" s="813"/>
      <c r="KX105" s="813"/>
      <c r="KY105" s="813"/>
      <c r="KZ105" s="813"/>
      <c r="LA105" s="813"/>
      <c r="LB105" s="813"/>
      <c r="LC105" s="813"/>
      <c r="LD105" s="813"/>
      <c r="LE105" s="813"/>
      <c r="LF105" s="813"/>
      <c r="LG105" s="813"/>
      <c r="LH105" s="813"/>
      <c r="LI105" s="813"/>
      <c r="LJ105" s="813"/>
      <c r="LK105" s="813"/>
      <c r="LL105" s="813"/>
      <c r="LM105" s="813"/>
      <c r="LN105" s="813"/>
      <c r="LO105" s="813"/>
      <c r="LP105" s="813"/>
      <c r="LQ105" s="813"/>
      <c r="LR105" s="813"/>
      <c r="LS105" s="813"/>
      <c r="LT105" s="813"/>
      <c r="LU105" s="813"/>
      <c r="LV105" s="813"/>
      <c r="LW105" s="813"/>
      <c r="LX105" s="813"/>
      <c r="LY105" s="813"/>
      <c r="LZ105" s="813"/>
      <c r="MA105" s="813"/>
      <c r="MB105" s="813"/>
      <c r="MC105" s="813"/>
      <c r="MD105" s="813"/>
      <c r="ME105" s="813"/>
      <c r="MF105" s="813"/>
      <c r="MG105" s="813"/>
      <c r="MH105" s="813"/>
      <c r="MI105" s="813"/>
      <c r="MJ105" s="813"/>
      <c r="MK105" s="813"/>
      <c r="ML105" s="813"/>
      <c r="MM105" s="813"/>
      <c r="MN105" s="813"/>
      <c r="MO105" s="813"/>
      <c r="MP105" s="813"/>
      <c r="MQ105" s="813"/>
      <c r="MR105" s="813"/>
      <c r="MS105" s="813"/>
      <c r="MT105" s="813"/>
      <c r="MU105" s="813"/>
      <c r="MV105" s="813"/>
      <c r="MW105" s="813"/>
      <c r="MX105" s="813"/>
      <c r="MY105" s="813"/>
      <c r="MZ105" s="813"/>
      <c r="NA105" s="813"/>
      <c r="NB105" s="813"/>
      <c r="NC105" s="813"/>
      <c r="ND105" s="813"/>
      <c r="NE105" s="813"/>
      <c r="NF105" s="813"/>
      <c r="NG105" s="813"/>
      <c r="NH105" s="813"/>
      <c r="NI105" s="813"/>
      <c r="NJ105" s="813"/>
      <c r="NK105" s="813"/>
      <c r="NL105" s="813"/>
      <c r="NM105" s="813"/>
      <c r="NN105" s="813"/>
      <c r="NO105" s="813"/>
      <c r="NP105" s="813"/>
      <c r="NQ105" s="813"/>
      <c r="NR105" s="813"/>
      <c r="NS105" s="813"/>
      <c r="NT105" s="813"/>
      <c r="NU105" s="813"/>
      <c r="NV105" s="813"/>
      <c r="NW105" s="813"/>
      <c r="NX105" s="813"/>
      <c r="NY105" s="813"/>
      <c r="NZ105" s="813"/>
      <c r="OA105" s="813"/>
      <c r="OB105" s="813"/>
      <c r="OC105" s="813"/>
      <c r="OD105" s="813"/>
      <c r="OE105" s="813"/>
      <c r="OF105" s="813"/>
      <c r="OG105" s="813"/>
      <c r="OH105" s="813"/>
      <c r="OI105" s="813"/>
      <c r="OJ105" s="813"/>
      <c r="OK105" s="813"/>
      <c r="OL105" s="813"/>
      <c r="OM105" s="813"/>
      <c r="ON105" s="813"/>
      <c r="OO105" s="813"/>
      <c r="OP105" s="813"/>
      <c r="OQ105" s="813"/>
      <c r="OR105" s="813"/>
      <c r="OS105" s="813"/>
      <c r="OT105" s="813"/>
      <c r="OU105" s="813"/>
      <c r="OV105" s="813"/>
      <c r="OW105" s="813"/>
      <c r="OX105" s="813"/>
      <c r="OY105" s="813"/>
      <c r="OZ105" s="813"/>
      <c r="PA105" s="813"/>
      <c r="PB105" s="813"/>
      <c r="PC105" s="813"/>
      <c r="PD105" s="813"/>
      <c r="PE105" s="813"/>
      <c r="PF105" s="813"/>
      <c r="PG105" s="813"/>
      <c r="PH105" s="813"/>
      <c r="PI105" s="813"/>
      <c r="PJ105" s="813"/>
      <c r="PK105" s="813"/>
      <c r="PL105" s="813"/>
      <c r="PM105" s="813"/>
      <c r="PN105" s="813"/>
      <c r="PO105" s="813"/>
      <c r="PP105" s="813"/>
      <c r="PQ105" s="813"/>
      <c r="PR105" s="813"/>
      <c r="PS105" s="813"/>
      <c r="PT105" s="813"/>
      <c r="PU105" s="813"/>
      <c r="PV105" s="813"/>
      <c r="PW105" s="813"/>
      <c r="PX105" s="813"/>
      <c r="PY105" s="813"/>
      <c r="PZ105" s="813"/>
      <c r="QA105" s="813"/>
      <c r="QB105" s="813"/>
      <c r="QC105" s="813"/>
      <c r="QD105" s="813"/>
      <c r="QE105" s="813"/>
      <c r="QF105" s="813"/>
      <c r="QG105" s="813"/>
      <c r="QH105" s="813"/>
      <c r="QI105" s="813"/>
      <c r="QJ105" s="813"/>
      <c r="QK105" s="813"/>
      <c r="QL105" s="813"/>
      <c r="QM105" s="813"/>
      <c r="QN105" s="813"/>
      <c r="QO105" s="813"/>
      <c r="QP105" s="813"/>
      <c r="QQ105" s="813"/>
      <c r="QR105" s="813"/>
      <c r="QS105" s="813"/>
      <c r="QT105" s="813"/>
      <c r="QU105" s="813"/>
      <c r="QV105" s="813"/>
      <c r="QW105" s="813"/>
      <c r="QX105" s="813"/>
      <c r="QY105" s="813"/>
      <c r="QZ105" s="813"/>
      <c r="RA105" s="813"/>
      <c r="RB105" s="813"/>
      <c r="RC105" s="813"/>
      <c r="RD105" s="813"/>
      <c r="RE105" s="813"/>
      <c r="RF105" s="813"/>
      <c r="RG105" s="813"/>
      <c r="RH105" s="813"/>
      <c r="RI105" s="813"/>
      <c r="RJ105" s="813"/>
      <c r="RK105" s="813"/>
      <c r="RL105" s="813"/>
      <c r="RM105" s="813"/>
      <c r="RN105" s="813"/>
      <c r="RO105" s="813"/>
      <c r="RP105" s="813"/>
      <c r="RQ105" s="813"/>
      <c r="RR105" s="813"/>
      <c r="RS105" s="813"/>
      <c r="RT105" s="813"/>
      <c r="RU105" s="813"/>
      <c r="RV105" s="813"/>
      <c r="RW105" s="813"/>
      <c r="RX105" s="813"/>
      <c r="RY105" s="813"/>
      <c r="RZ105" s="813"/>
      <c r="SA105" s="813"/>
      <c r="SB105" s="813"/>
      <c r="SC105" s="813"/>
      <c r="SD105" s="813"/>
      <c r="SE105" s="813"/>
      <c r="SF105" s="813"/>
      <c r="SG105" s="813"/>
      <c r="SH105" s="813"/>
      <c r="SI105" s="813"/>
      <c r="SJ105" s="813"/>
      <c r="SK105" s="813"/>
      <c r="SL105" s="813"/>
      <c r="SM105" s="813"/>
      <c r="SN105" s="813"/>
      <c r="SO105" s="813"/>
      <c r="SP105" s="813"/>
      <c r="SQ105" s="813"/>
      <c r="SR105" s="813"/>
      <c r="SS105" s="813"/>
      <c r="ST105" s="813"/>
      <c r="SU105" s="813"/>
      <c r="SV105" s="813"/>
      <c r="SW105" s="813"/>
      <c r="SX105" s="813"/>
      <c r="SY105" s="813"/>
      <c r="SZ105" s="813"/>
      <c r="TA105" s="813"/>
      <c r="TB105" s="813"/>
      <c r="TC105" s="813"/>
      <c r="TD105" s="813"/>
      <c r="TE105" s="813"/>
      <c r="TF105" s="813"/>
      <c r="TG105" s="813"/>
      <c r="TH105" s="813"/>
      <c r="TI105" s="813"/>
      <c r="TJ105" s="813"/>
      <c r="TK105" s="813"/>
      <c r="TL105" s="813"/>
      <c r="TM105" s="813"/>
      <c r="TN105" s="813"/>
      <c r="TO105" s="813"/>
      <c r="TP105" s="813"/>
      <c r="TQ105" s="813"/>
      <c r="TR105" s="813"/>
      <c r="TS105" s="813"/>
      <c r="TT105" s="813"/>
      <c r="TU105" s="813"/>
      <c r="TV105" s="813"/>
      <c r="TW105" s="813"/>
      <c r="TX105" s="813"/>
      <c r="TY105" s="813"/>
      <c r="TZ105" s="813"/>
      <c r="UA105" s="813"/>
      <c r="UB105" s="813"/>
      <c r="UC105" s="813"/>
      <c r="UD105" s="813"/>
      <c r="UE105" s="813"/>
      <c r="UF105" s="813"/>
      <c r="UG105" s="813"/>
      <c r="UH105" s="813"/>
      <c r="UI105" s="813"/>
      <c r="UJ105" s="813"/>
      <c r="UK105" s="813"/>
      <c r="UL105" s="813"/>
      <c r="UM105" s="813"/>
      <c r="UN105" s="813"/>
      <c r="UO105" s="813"/>
      <c r="UP105" s="813"/>
      <c r="UQ105" s="813"/>
      <c r="UR105" s="813"/>
      <c r="US105" s="813"/>
      <c r="UT105" s="813"/>
      <c r="UU105" s="813"/>
      <c r="UV105" s="813"/>
      <c r="UW105" s="813"/>
      <c r="UX105" s="813"/>
      <c r="UY105" s="813"/>
      <c r="UZ105" s="813"/>
      <c r="VA105" s="813"/>
      <c r="VB105" s="813"/>
      <c r="VC105" s="813"/>
      <c r="VD105" s="813"/>
      <c r="VE105" s="813"/>
      <c r="VF105" s="813"/>
      <c r="VG105" s="813"/>
      <c r="VH105" s="813"/>
      <c r="VI105" s="813"/>
      <c r="VJ105" s="813"/>
      <c r="VK105" s="813"/>
      <c r="VL105" s="813"/>
      <c r="VM105" s="813"/>
      <c r="VN105" s="813"/>
      <c r="VO105" s="813"/>
      <c r="VP105" s="813"/>
      <c r="VQ105" s="813"/>
      <c r="VR105" s="813"/>
      <c r="VS105" s="813"/>
      <c r="VT105" s="813"/>
      <c r="VU105" s="813"/>
      <c r="VV105" s="813"/>
      <c r="VW105" s="813"/>
      <c r="VX105" s="813"/>
      <c r="VY105" s="813"/>
      <c r="VZ105" s="813"/>
      <c r="WA105" s="813"/>
      <c r="WB105" s="813"/>
      <c r="WC105" s="813"/>
      <c r="WD105" s="813"/>
      <c r="WE105" s="813"/>
      <c r="WF105" s="813"/>
      <c r="WG105" s="813"/>
      <c r="WH105" s="813"/>
      <c r="WI105" s="813"/>
      <c r="WJ105" s="813"/>
      <c r="WK105" s="813"/>
      <c r="WL105" s="813"/>
      <c r="WM105" s="813"/>
      <c r="WN105" s="813"/>
      <c r="WO105" s="813"/>
      <c r="WP105" s="813"/>
      <c r="WQ105" s="813"/>
      <c r="WR105" s="813"/>
      <c r="WS105" s="813"/>
      <c r="WT105" s="813"/>
      <c r="WU105" s="813"/>
      <c r="WV105" s="813"/>
      <c r="WW105" s="813"/>
      <c r="WX105" s="813"/>
      <c r="WY105" s="813"/>
      <c r="WZ105" s="813"/>
      <c r="XA105" s="813"/>
      <c r="XB105" s="813"/>
      <c r="XC105" s="813"/>
      <c r="XD105" s="813"/>
      <c r="XE105" s="813"/>
      <c r="XF105" s="813"/>
      <c r="XG105" s="813"/>
      <c r="XH105" s="813"/>
      <c r="XI105" s="813"/>
      <c r="XJ105" s="813"/>
      <c r="XK105" s="813"/>
      <c r="XL105" s="813"/>
      <c r="XM105" s="813"/>
      <c r="XN105" s="813"/>
      <c r="XO105" s="813"/>
      <c r="XP105" s="813"/>
      <c r="XQ105" s="813"/>
      <c r="XR105" s="813"/>
      <c r="XS105" s="813"/>
      <c r="XT105" s="813"/>
      <c r="XU105" s="813"/>
      <c r="XV105" s="813"/>
      <c r="XW105" s="813"/>
      <c r="XX105" s="813"/>
      <c r="XY105" s="813"/>
      <c r="XZ105" s="813"/>
      <c r="YA105" s="813"/>
      <c r="YB105" s="813"/>
      <c r="YC105" s="813"/>
      <c r="YD105" s="813"/>
      <c r="YE105" s="813"/>
      <c r="YF105" s="813"/>
      <c r="YG105" s="813"/>
      <c r="YH105" s="813"/>
      <c r="YI105" s="813"/>
      <c r="YJ105" s="813"/>
      <c r="YK105" s="813"/>
      <c r="YL105" s="813"/>
      <c r="YM105" s="813"/>
      <c r="YN105" s="813"/>
      <c r="YO105" s="813"/>
      <c r="YP105" s="813"/>
      <c r="YQ105" s="813"/>
      <c r="YR105" s="813"/>
      <c r="YS105" s="813"/>
      <c r="YT105" s="813"/>
      <c r="YU105" s="813"/>
      <c r="YV105" s="813"/>
      <c r="YW105" s="813"/>
      <c r="YX105" s="813"/>
      <c r="YY105" s="813"/>
      <c r="YZ105" s="813"/>
      <c r="ZA105" s="813"/>
      <c r="ZB105" s="813"/>
      <c r="ZC105" s="813"/>
      <c r="ZD105" s="813"/>
      <c r="ZE105" s="813"/>
      <c r="ZF105" s="813"/>
      <c r="ZG105" s="813"/>
      <c r="ZH105" s="813"/>
      <c r="ZI105" s="813"/>
      <c r="ZJ105" s="813"/>
      <c r="ZK105" s="813"/>
      <c r="ZL105" s="813"/>
      <c r="ZM105" s="813"/>
      <c r="ZN105" s="813"/>
      <c r="ZO105" s="813"/>
      <c r="ZP105" s="813"/>
      <c r="ZQ105" s="813"/>
      <c r="ZR105" s="813"/>
      <c r="ZS105" s="813"/>
      <c r="ZT105" s="813"/>
      <c r="ZU105" s="813"/>
      <c r="ZV105" s="813"/>
      <c r="ZW105" s="813"/>
      <c r="ZX105" s="813"/>
      <c r="ZY105" s="813"/>
      <c r="ZZ105" s="813"/>
      <c r="AAA105" s="813"/>
      <c r="AAB105" s="813"/>
      <c r="AAC105" s="813"/>
      <c r="AAD105" s="813"/>
      <c r="AAE105" s="813"/>
      <c r="AAF105" s="813"/>
      <c r="AAG105" s="813"/>
      <c r="AAH105" s="813"/>
      <c r="AAI105" s="813"/>
      <c r="AAJ105" s="813"/>
      <c r="AAK105" s="813"/>
      <c r="AAL105" s="813"/>
      <c r="AAM105" s="813"/>
      <c r="AAN105" s="813"/>
      <c r="AAO105" s="813"/>
      <c r="AAP105" s="813"/>
      <c r="AAQ105" s="813"/>
      <c r="AAR105" s="813"/>
      <c r="AAS105" s="813"/>
      <c r="AAT105" s="813"/>
      <c r="AAU105" s="813"/>
      <c r="AAV105" s="813"/>
      <c r="AAW105" s="813"/>
      <c r="AAX105" s="813"/>
      <c r="AAY105" s="813"/>
      <c r="AAZ105" s="813"/>
      <c r="ABA105" s="813"/>
      <c r="ABB105" s="813"/>
      <c r="ABC105" s="813"/>
      <c r="ABD105" s="813"/>
      <c r="ABE105" s="813"/>
      <c r="ABF105" s="813"/>
      <c r="ABG105" s="813"/>
      <c r="ABH105" s="813"/>
      <c r="ABI105" s="813"/>
      <c r="ABJ105" s="813"/>
      <c r="ABK105" s="813"/>
      <c r="ABL105" s="813"/>
      <c r="ABM105" s="813"/>
      <c r="ABN105" s="813"/>
      <c r="ABO105" s="813"/>
      <c r="ABP105" s="813"/>
      <c r="ABQ105" s="813"/>
      <c r="ABR105" s="813"/>
      <c r="ABS105" s="813"/>
      <c r="ABT105" s="813"/>
      <c r="ABU105" s="813"/>
      <c r="ABV105" s="813"/>
      <c r="ABW105" s="813"/>
      <c r="ABX105" s="813"/>
      <c r="ABY105" s="813"/>
      <c r="ABZ105" s="813"/>
      <c r="ACA105" s="813"/>
      <c r="ACB105" s="813"/>
      <c r="ACC105" s="813"/>
      <c r="ACD105" s="813"/>
      <c r="ACE105" s="813"/>
      <c r="ACF105" s="813"/>
      <c r="ACG105" s="813"/>
      <c r="ACH105" s="813"/>
      <c r="ACI105" s="813"/>
      <c r="ACJ105" s="813"/>
      <c r="ACK105" s="813"/>
      <c r="ACL105" s="813"/>
      <c r="ACM105" s="813"/>
      <c r="ACN105" s="813"/>
      <c r="ACO105" s="813"/>
      <c r="ACP105" s="813"/>
      <c r="ACQ105" s="813"/>
      <c r="ACR105" s="813"/>
      <c r="ACS105" s="813"/>
      <c r="ACT105" s="813"/>
      <c r="ACU105" s="813"/>
      <c r="ACV105" s="813"/>
      <c r="ACW105" s="813"/>
      <c r="ACX105" s="813"/>
      <c r="ACY105" s="813"/>
      <c r="ACZ105" s="813"/>
      <c r="ADA105" s="813"/>
      <c r="ADB105" s="813"/>
      <c r="ADC105" s="813"/>
      <c r="ADD105" s="813"/>
      <c r="ADE105" s="813"/>
      <c r="ADF105" s="813"/>
      <c r="ADG105" s="813"/>
      <c r="ADH105" s="813"/>
      <c r="ADI105" s="813"/>
      <c r="ADJ105" s="813"/>
      <c r="ADK105" s="813"/>
      <c r="ADL105" s="813"/>
      <c r="ADM105" s="813"/>
      <c r="ADN105" s="813"/>
      <c r="ADO105" s="813"/>
      <c r="ADP105" s="813"/>
      <c r="ADQ105" s="813"/>
      <c r="ADR105" s="813"/>
      <c r="ADS105" s="813"/>
      <c r="ADT105" s="813"/>
      <c r="ADU105" s="813"/>
      <c r="ADV105" s="813"/>
      <c r="ADW105" s="813"/>
      <c r="ADX105" s="813"/>
      <c r="ADY105" s="813"/>
      <c r="ADZ105" s="813"/>
      <c r="AEA105" s="813"/>
      <c r="AEB105" s="813"/>
      <c r="AEC105" s="813"/>
      <c r="AED105" s="813"/>
      <c r="AEE105" s="813"/>
      <c r="AEF105" s="813"/>
      <c r="AEG105" s="813"/>
      <c r="AEH105" s="813"/>
      <c r="AEI105" s="813"/>
      <c r="AEJ105" s="813"/>
      <c r="AEK105" s="813"/>
      <c r="AEL105" s="813"/>
      <c r="AEM105" s="813"/>
      <c r="AEN105" s="813"/>
      <c r="AEO105" s="813"/>
      <c r="AEP105" s="813"/>
      <c r="AEQ105" s="813"/>
      <c r="AER105" s="813"/>
      <c r="AES105" s="813"/>
      <c r="AET105" s="813"/>
      <c r="AEU105" s="813"/>
      <c r="AEV105" s="813"/>
      <c r="AEW105" s="813"/>
      <c r="AEX105" s="813"/>
      <c r="AEY105" s="813"/>
      <c r="AEZ105" s="813"/>
      <c r="AFA105" s="813"/>
      <c r="AFB105" s="813"/>
      <c r="AFC105" s="813"/>
      <c r="AFD105" s="813"/>
      <c r="AFE105" s="813"/>
      <c r="AFF105" s="813"/>
      <c r="AFG105" s="813"/>
      <c r="AFH105" s="813"/>
      <c r="AFI105" s="813"/>
      <c r="AFJ105" s="813"/>
      <c r="AFK105" s="813"/>
      <c r="AFL105" s="813"/>
      <c r="AFM105" s="813"/>
      <c r="AFN105" s="813"/>
      <c r="AFO105" s="813"/>
      <c r="AFP105" s="813"/>
      <c r="AFQ105" s="813"/>
      <c r="AFR105" s="813"/>
      <c r="AFS105" s="813"/>
      <c r="AFT105" s="813"/>
      <c r="AFU105" s="813"/>
      <c r="AFV105" s="813"/>
      <c r="AFW105" s="813"/>
      <c r="AFX105" s="813"/>
      <c r="AFY105" s="813"/>
      <c r="AFZ105" s="813"/>
      <c r="AGA105" s="813"/>
      <c r="AGB105" s="813"/>
      <c r="AGC105" s="813"/>
      <c r="AGD105" s="813"/>
      <c r="AGE105" s="813"/>
      <c r="AGF105" s="813"/>
      <c r="AGG105" s="813"/>
      <c r="AGH105" s="813"/>
      <c r="AGI105" s="813"/>
      <c r="AGJ105" s="813"/>
      <c r="AGK105" s="813"/>
      <c r="AGL105" s="813"/>
      <c r="AGM105" s="813"/>
      <c r="AGN105" s="813"/>
      <c r="AGO105" s="813"/>
      <c r="AGP105" s="813"/>
      <c r="AGQ105" s="813"/>
      <c r="AGR105" s="813"/>
      <c r="AGS105" s="813"/>
      <c r="AGT105" s="813"/>
      <c r="AGU105" s="813"/>
      <c r="AGV105" s="813"/>
      <c r="AGW105" s="813"/>
      <c r="AGX105" s="813"/>
      <c r="AGY105" s="813"/>
      <c r="AGZ105" s="813"/>
      <c r="AHA105" s="813"/>
      <c r="AHB105" s="813"/>
      <c r="AHC105" s="813"/>
      <c r="AHD105" s="813"/>
      <c r="AHE105" s="813"/>
      <c r="AHF105" s="813"/>
      <c r="AHG105" s="813"/>
      <c r="AHH105" s="813"/>
      <c r="AHI105" s="813"/>
      <c r="AHJ105" s="813"/>
      <c r="AHK105" s="813"/>
      <c r="AHL105" s="813"/>
      <c r="AHM105" s="813"/>
      <c r="AHN105" s="813"/>
      <c r="AHO105" s="813"/>
      <c r="AHP105" s="813"/>
      <c r="AHQ105" s="813"/>
      <c r="AHR105" s="813"/>
      <c r="AHS105" s="813"/>
      <c r="AHT105" s="813"/>
      <c r="AHU105" s="813"/>
      <c r="AHV105" s="813"/>
      <c r="AHW105" s="813"/>
      <c r="AHX105" s="813"/>
      <c r="AHY105" s="813"/>
      <c r="AHZ105" s="813"/>
      <c r="AIA105" s="813"/>
      <c r="AIB105" s="813"/>
      <c r="AIC105" s="813"/>
      <c r="AID105" s="813"/>
      <c r="AIE105" s="813"/>
      <c r="AIF105" s="813"/>
      <c r="AIG105" s="813"/>
      <c r="AIH105" s="813"/>
      <c r="AII105" s="813"/>
      <c r="AIJ105" s="813"/>
      <c r="AIK105" s="813"/>
      <c r="AIL105" s="813"/>
      <c r="AIM105" s="813"/>
      <c r="AIN105" s="813"/>
      <c r="AIO105" s="813"/>
      <c r="AIP105" s="813"/>
      <c r="AIQ105" s="813"/>
      <c r="AIR105" s="813"/>
      <c r="AIS105" s="813"/>
      <c r="AIT105" s="813"/>
      <c r="AIU105" s="813"/>
      <c r="AIV105" s="813"/>
      <c r="AIW105" s="813"/>
      <c r="AIX105" s="813"/>
      <c r="AIY105" s="813"/>
      <c r="AIZ105" s="813"/>
      <c r="AJA105" s="813"/>
      <c r="AJB105" s="813"/>
      <c r="AJC105" s="813"/>
      <c r="AJD105" s="813"/>
      <c r="AJE105" s="813"/>
      <c r="AJF105" s="813"/>
      <c r="AJG105" s="813"/>
      <c r="AJH105" s="813"/>
      <c r="AJI105" s="813"/>
      <c r="AJJ105" s="813"/>
      <c r="AJK105" s="813"/>
      <c r="AJL105" s="813"/>
      <c r="AJM105" s="813"/>
      <c r="AJN105" s="813"/>
      <c r="AJO105" s="813"/>
      <c r="AJP105" s="813"/>
      <c r="AJQ105" s="813"/>
      <c r="AJR105" s="813"/>
      <c r="AJS105" s="813"/>
      <c r="AJT105" s="813"/>
      <c r="AJU105" s="813"/>
      <c r="AJV105" s="813"/>
      <c r="AJW105" s="813"/>
      <c r="AJX105" s="813"/>
      <c r="AJY105" s="813"/>
      <c r="AJZ105" s="813"/>
      <c r="AKA105" s="813"/>
      <c r="AKB105" s="813"/>
      <c r="AKC105" s="813"/>
      <c r="AKD105" s="813"/>
      <c r="AKE105" s="813"/>
      <c r="AKF105" s="813"/>
      <c r="AKG105" s="813"/>
      <c r="AKH105" s="813"/>
      <c r="AKI105" s="813"/>
      <c r="AKJ105" s="813"/>
      <c r="AKK105" s="813"/>
      <c r="AKL105" s="813"/>
      <c r="AKM105" s="813"/>
      <c r="AKN105" s="813"/>
      <c r="AKO105" s="813"/>
      <c r="AKP105" s="813"/>
      <c r="AKQ105" s="813"/>
      <c r="AKR105" s="813"/>
      <c r="AKS105" s="813"/>
      <c r="AKT105" s="813"/>
      <c r="AKU105" s="813"/>
      <c r="AKV105" s="813"/>
      <c r="AKW105" s="813"/>
      <c r="AKX105" s="813"/>
      <c r="AKY105" s="813"/>
      <c r="AKZ105" s="813"/>
      <c r="ALA105" s="813"/>
      <c r="ALB105" s="813"/>
      <c r="ALC105" s="813"/>
      <c r="ALD105" s="813"/>
      <c r="ALE105" s="813"/>
      <c r="ALF105" s="813"/>
      <c r="ALG105" s="813"/>
      <c r="ALH105" s="813"/>
      <c r="ALI105" s="813"/>
      <c r="ALJ105" s="813"/>
      <c r="ALK105" s="813"/>
      <c r="ALL105" s="813"/>
      <c r="ALM105" s="813"/>
      <c r="ALN105" s="813"/>
      <c r="ALO105" s="813"/>
      <c r="ALP105" s="813"/>
      <c r="ALQ105" s="813"/>
      <c r="ALR105" s="813"/>
      <c r="ALS105" s="813"/>
      <c r="ALT105" s="813"/>
      <c r="ALU105" s="813"/>
      <c r="ALV105" s="813"/>
      <c r="ALW105" s="813"/>
      <c r="ALX105" s="813"/>
      <c r="ALY105" s="813"/>
      <c r="ALZ105" s="813"/>
      <c r="AMA105" s="813"/>
      <c r="AMB105" s="813"/>
      <c r="AMC105" s="813"/>
      <c r="AMD105" s="813"/>
      <c r="AME105" s="813"/>
      <c r="AMF105" s="813"/>
      <c r="AMG105" s="813"/>
      <c r="AMH105" s="813"/>
      <c r="AMI105" s="813"/>
      <c r="AMJ105" s="813"/>
      <c r="AMK105" s="813"/>
      <c r="AML105" s="813"/>
      <c r="AMM105" s="813"/>
      <c r="AMN105" s="813"/>
      <c r="AMO105" s="813"/>
      <c r="AMP105" s="813"/>
      <c r="AMQ105" s="813"/>
      <c r="AMR105" s="813"/>
      <c r="AMS105" s="813"/>
      <c r="AMT105" s="813"/>
      <c r="AMU105" s="813"/>
      <c r="AMV105" s="813"/>
      <c r="AMW105" s="813"/>
      <c r="AMX105" s="813"/>
      <c r="AMY105" s="813"/>
      <c r="AMZ105" s="813"/>
      <c r="ANA105" s="813"/>
      <c r="ANB105" s="813"/>
      <c r="ANC105" s="813"/>
      <c r="AND105" s="813"/>
      <c r="ANE105" s="813"/>
      <c r="ANF105" s="813"/>
      <c r="ANG105" s="813"/>
      <c r="ANH105" s="813"/>
      <c r="ANI105" s="813"/>
      <c r="ANJ105" s="813"/>
      <c r="ANK105" s="813"/>
      <c r="ANL105" s="813"/>
      <c r="ANM105" s="813"/>
      <c r="ANN105" s="813"/>
      <c r="ANO105" s="813"/>
      <c r="ANP105" s="813"/>
      <c r="ANQ105" s="813"/>
      <c r="ANR105" s="813"/>
      <c r="ANS105" s="813"/>
      <c r="ANT105" s="813"/>
      <c r="ANU105" s="813"/>
      <c r="ANV105" s="813"/>
      <c r="ANW105" s="813"/>
      <c r="ANX105" s="813"/>
      <c r="ANY105" s="813"/>
      <c r="ANZ105" s="813"/>
      <c r="AOA105" s="813"/>
      <c r="AOB105" s="813"/>
      <c r="AOC105" s="813"/>
      <c r="AOD105" s="813"/>
      <c r="AOE105" s="813"/>
      <c r="AOF105" s="813"/>
      <c r="AOG105" s="813"/>
      <c r="AOH105" s="813"/>
      <c r="AOI105" s="813"/>
      <c r="AOJ105" s="813"/>
      <c r="AOK105" s="813"/>
      <c r="AOL105" s="813"/>
      <c r="AOM105" s="813"/>
      <c r="AON105" s="813"/>
      <c r="AOO105" s="813"/>
      <c r="AOP105" s="813"/>
      <c r="AOQ105" s="813"/>
      <c r="AOR105" s="813"/>
      <c r="AOS105" s="813"/>
      <c r="AOT105" s="813"/>
      <c r="AOU105" s="813"/>
      <c r="AOV105" s="813"/>
      <c r="AOW105" s="813"/>
      <c r="AOX105" s="813"/>
      <c r="AOY105" s="813"/>
      <c r="AOZ105" s="813"/>
      <c r="APA105" s="813"/>
      <c r="APB105" s="813"/>
      <c r="APC105" s="813"/>
      <c r="APD105" s="813"/>
      <c r="APE105" s="813"/>
      <c r="APF105" s="813"/>
      <c r="APG105" s="813"/>
      <c r="APH105" s="813"/>
      <c r="API105" s="813"/>
      <c r="APJ105" s="813"/>
      <c r="APK105" s="813"/>
      <c r="APL105" s="813"/>
      <c r="APM105" s="813"/>
      <c r="APN105" s="813"/>
      <c r="APO105" s="813"/>
      <c r="APP105" s="813"/>
      <c r="APQ105" s="813"/>
      <c r="APR105" s="813"/>
      <c r="APS105" s="813"/>
      <c r="APT105" s="813"/>
      <c r="APU105" s="813"/>
      <c r="APV105" s="813"/>
      <c r="APW105" s="813"/>
      <c r="APX105" s="813"/>
      <c r="APY105" s="813"/>
      <c r="APZ105" s="813"/>
      <c r="AQA105" s="813"/>
      <c r="AQB105" s="813"/>
      <c r="AQC105" s="813"/>
      <c r="AQD105" s="813"/>
      <c r="AQE105" s="813"/>
      <c r="AQF105" s="813"/>
      <c r="AQG105" s="813"/>
      <c r="AQH105" s="813"/>
      <c r="AQI105" s="813"/>
      <c r="AQJ105" s="813"/>
      <c r="AQK105" s="813"/>
      <c r="AQL105" s="813"/>
      <c r="AQM105" s="813"/>
      <c r="AQN105" s="813"/>
      <c r="AQO105" s="813"/>
      <c r="AQP105" s="813"/>
      <c r="AQQ105" s="813"/>
      <c r="AQR105" s="813"/>
      <c r="AQS105" s="813"/>
      <c r="AQT105" s="813"/>
      <c r="AQU105" s="813"/>
      <c r="AQV105" s="813"/>
      <c r="AQW105" s="813"/>
      <c r="AQX105" s="813"/>
      <c r="AQY105" s="813"/>
      <c r="AQZ105" s="813"/>
      <c r="ARA105" s="813"/>
      <c r="ARB105" s="813"/>
      <c r="ARC105" s="813"/>
      <c r="ARD105" s="813"/>
      <c r="ARE105" s="813"/>
      <c r="ARF105" s="813"/>
      <c r="ARG105" s="813"/>
      <c r="ARH105" s="813"/>
      <c r="ARI105" s="813"/>
      <c r="ARJ105" s="813"/>
      <c r="ARK105" s="813"/>
      <c r="ARL105" s="813"/>
      <c r="ARM105" s="813"/>
      <c r="ARN105" s="813"/>
      <c r="ARO105" s="813"/>
      <c r="ARP105" s="813"/>
      <c r="ARQ105" s="813"/>
      <c r="ARR105" s="813"/>
      <c r="ARS105" s="813"/>
      <c r="ART105" s="813"/>
      <c r="ARU105" s="813"/>
      <c r="ARV105" s="813"/>
      <c r="ARW105" s="813"/>
      <c r="ARX105" s="813"/>
      <c r="ARY105" s="813"/>
      <c r="ARZ105" s="813"/>
      <c r="ASA105" s="813"/>
      <c r="ASB105" s="813"/>
      <c r="ASC105" s="813"/>
      <c r="ASD105" s="813"/>
      <c r="ASE105" s="813"/>
      <c r="ASF105" s="813"/>
      <c r="ASG105" s="813"/>
      <c r="ASH105" s="813"/>
      <c r="ASI105" s="813"/>
      <c r="ASJ105" s="813"/>
      <c r="ASK105" s="813"/>
      <c r="ASL105" s="813"/>
      <c r="ASM105" s="813"/>
      <c r="ASN105" s="813"/>
      <c r="ASO105" s="813"/>
      <c r="ASP105" s="813"/>
      <c r="ASQ105" s="813"/>
      <c r="ASR105" s="813"/>
      <c r="ASS105" s="813"/>
      <c r="AST105" s="813"/>
      <c r="ASU105" s="813"/>
      <c r="ASV105" s="813"/>
      <c r="ASW105" s="813"/>
      <c r="ASX105" s="813"/>
      <c r="ASY105" s="813"/>
      <c r="ASZ105" s="813"/>
      <c r="ATA105" s="813"/>
      <c r="ATB105" s="813"/>
      <c r="ATC105" s="813"/>
      <c r="ATD105" s="813"/>
      <c r="ATE105" s="813"/>
      <c r="ATF105" s="813"/>
      <c r="ATG105" s="813"/>
      <c r="ATH105" s="813"/>
      <c r="ATI105" s="813"/>
      <c r="ATJ105" s="813"/>
      <c r="ATK105" s="813"/>
      <c r="ATL105" s="813"/>
      <c r="ATM105" s="813"/>
      <c r="ATN105" s="813"/>
      <c r="ATO105" s="813"/>
      <c r="ATP105" s="813"/>
      <c r="ATQ105" s="813"/>
      <c r="ATR105" s="813"/>
      <c r="ATS105" s="813"/>
      <c r="ATT105" s="813"/>
      <c r="ATU105" s="813"/>
      <c r="ATV105" s="813"/>
      <c r="ATW105" s="813"/>
      <c r="ATX105" s="813"/>
      <c r="ATY105" s="813"/>
      <c r="ATZ105" s="813"/>
      <c r="AUA105" s="813"/>
      <c r="AUB105" s="813"/>
      <c r="AUC105" s="813"/>
      <c r="AUD105" s="813"/>
      <c r="AUE105" s="813"/>
      <c r="AUF105" s="813"/>
      <c r="AUG105" s="813"/>
      <c r="AUH105" s="813"/>
      <c r="AUI105" s="813"/>
      <c r="AUJ105" s="813"/>
      <c r="AUK105" s="813"/>
      <c r="AUL105" s="813"/>
      <c r="AUM105" s="813"/>
      <c r="AUN105" s="813"/>
      <c r="AUO105" s="813"/>
      <c r="AUP105" s="813"/>
      <c r="AUQ105" s="813"/>
      <c r="AUR105" s="813"/>
      <c r="AUS105" s="813"/>
      <c r="AUT105" s="813"/>
      <c r="AUU105" s="813"/>
      <c r="AUV105" s="813"/>
      <c r="AUW105" s="813"/>
      <c r="AUX105" s="813"/>
      <c r="AUY105" s="813"/>
      <c r="AUZ105" s="813"/>
      <c r="AVA105" s="813"/>
      <c r="AVB105" s="813"/>
      <c r="AVC105" s="813"/>
      <c r="AVD105" s="813"/>
      <c r="AVE105" s="813"/>
      <c r="AVF105" s="813"/>
      <c r="AVG105" s="813"/>
      <c r="AVH105" s="813"/>
      <c r="AVI105" s="813"/>
      <c r="AVJ105" s="813"/>
      <c r="AVK105" s="813"/>
      <c r="AVL105" s="813"/>
      <c r="AVM105" s="813"/>
      <c r="AVN105" s="813"/>
      <c r="AVO105" s="813"/>
      <c r="AVP105" s="813"/>
      <c r="AVQ105" s="813"/>
      <c r="AVR105" s="813"/>
      <c r="AVS105" s="813"/>
      <c r="AVT105" s="813"/>
      <c r="AVU105" s="813"/>
      <c r="AVV105" s="813"/>
      <c r="AVW105" s="813"/>
      <c r="AVX105" s="813"/>
      <c r="AVY105" s="813"/>
      <c r="AVZ105" s="813"/>
      <c r="AWA105" s="813"/>
      <c r="AWB105" s="813"/>
      <c r="AWC105" s="813"/>
      <c r="AWD105" s="813"/>
      <c r="AWE105" s="813"/>
      <c r="AWF105" s="813"/>
      <c r="AWG105" s="813"/>
      <c r="AWH105" s="813"/>
      <c r="AWI105" s="813"/>
      <c r="AWJ105" s="813"/>
      <c r="AWK105" s="813"/>
      <c r="AWL105" s="813"/>
      <c r="AWM105" s="813"/>
      <c r="AWN105" s="813"/>
      <c r="AWO105" s="813"/>
      <c r="AWP105" s="813"/>
      <c r="AWQ105" s="813"/>
      <c r="AWR105" s="813"/>
      <c r="AWS105" s="813"/>
      <c r="AWT105" s="813"/>
      <c r="AWU105" s="813"/>
      <c r="AWV105" s="813"/>
      <c r="AWW105" s="813"/>
      <c r="AWX105" s="813"/>
      <c r="AWY105" s="813"/>
      <c r="AWZ105" s="813"/>
      <c r="AXA105" s="813"/>
      <c r="AXB105" s="813"/>
      <c r="AXC105" s="813"/>
      <c r="AXD105" s="813"/>
      <c r="AXE105" s="813"/>
      <c r="AXF105" s="813"/>
      <c r="AXG105" s="813"/>
      <c r="AXH105" s="813"/>
      <c r="AXI105" s="813"/>
      <c r="AXJ105" s="813"/>
      <c r="AXK105" s="813"/>
      <c r="AXL105" s="813"/>
      <c r="AXM105" s="813"/>
      <c r="AXN105" s="813"/>
      <c r="AXO105" s="813"/>
      <c r="AXP105" s="813"/>
      <c r="AXQ105" s="813"/>
      <c r="AXR105" s="813"/>
      <c r="AXS105" s="813"/>
      <c r="AXT105" s="813"/>
      <c r="AXU105" s="813"/>
      <c r="AXV105" s="813"/>
      <c r="AXW105" s="813"/>
      <c r="AXX105" s="813"/>
      <c r="AXY105" s="813"/>
      <c r="AXZ105" s="813"/>
      <c r="AYA105" s="813"/>
      <c r="AYB105" s="813"/>
      <c r="AYC105" s="813"/>
      <c r="AYD105" s="813"/>
      <c r="AYE105" s="813"/>
      <c r="AYF105" s="813"/>
      <c r="AYG105" s="813"/>
      <c r="AYH105" s="813"/>
      <c r="AYI105" s="813"/>
      <c r="AYJ105" s="813"/>
      <c r="AYK105" s="813"/>
      <c r="AYL105" s="813"/>
      <c r="AYM105" s="813"/>
      <c r="AYN105" s="813"/>
      <c r="AYO105" s="813"/>
      <c r="AYP105" s="813"/>
      <c r="AYQ105" s="813"/>
      <c r="AYR105" s="813"/>
      <c r="AYS105" s="813"/>
      <c r="AYT105" s="813"/>
      <c r="AYU105" s="813"/>
      <c r="AYV105" s="813"/>
      <c r="AYW105" s="813"/>
      <c r="AYX105" s="813"/>
      <c r="AYY105" s="813"/>
      <c r="AYZ105" s="813"/>
      <c r="AZA105" s="813"/>
      <c r="AZB105" s="813"/>
      <c r="AZC105" s="813"/>
      <c r="AZD105" s="813"/>
      <c r="AZE105" s="813"/>
      <c r="AZF105" s="813"/>
      <c r="AZG105" s="813"/>
      <c r="AZH105" s="813"/>
      <c r="AZI105" s="813"/>
      <c r="AZJ105" s="813"/>
      <c r="AZK105" s="813"/>
      <c r="AZL105" s="813"/>
      <c r="AZM105" s="813"/>
      <c r="AZN105" s="813"/>
      <c r="AZO105" s="813"/>
      <c r="AZP105" s="813"/>
      <c r="AZQ105" s="813"/>
      <c r="AZR105" s="813"/>
      <c r="AZS105" s="813"/>
      <c r="AZT105" s="813"/>
      <c r="AZU105" s="813"/>
      <c r="AZV105" s="813"/>
      <c r="AZW105" s="813"/>
      <c r="AZX105" s="813"/>
      <c r="AZY105" s="813"/>
      <c r="AZZ105" s="813"/>
      <c r="BAA105" s="813"/>
      <c r="BAB105" s="813"/>
      <c r="BAC105" s="813"/>
      <c r="BAD105" s="813"/>
      <c r="BAE105" s="813"/>
      <c r="BAF105" s="813"/>
      <c r="BAG105" s="813"/>
      <c r="BAH105" s="813"/>
      <c r="BAI105" s="813"/>
      <c r="BAJ105" s="813"/>
      <c r="BAK105" s="813"/>
      <c r="BAL105" s="813"/>
      <c r="BAM105" s="813"/>
      <c r="BAN105" s="813"/>
      <c r="BAO105" s="813"/>
      <c r="BAP105" s="813"/>
      <c r="BAQ105" s="813"/>
      <c r="BAR105" s="813"/>
      <c r="BAS105" s="813"/>
      <c r="BAT105" s="813"/>
      <c r="BAU105" s="813"/>
      <c r="BAV105" s="813"/>
      <c r="BAW105" s="813"/>
      <c r="BAX105" s="813"/>
      <c r="BAY105" s="813"/>
      <c r="BAZ105" s="813"/>
      <c r="BBA105" s="813"/>
      <c r="BBB105" s="813"/>
      <c r="BBC105" s="813"/>
      <c r="BBD105" s="813"/>
      <c r="BBE105" s="813"/>
      <c r="BBF105" s="813"/>
      <c r="BBG105" s="813"/>
      <c r="BBH105" s="813"/>
      <c r="BBI105" s="813"/>
      <c r="BBJ105" s="813"/>
      <c r="BBK105" s="813"/>
      <c r="BBL105" s="813"/>
      <c r="BBM105" s="813"/>
      <c r="BBN105" s="813"/>
      <c r="BBO105" s="813"/>
      <c r="BBP105" s="813"/>
      <c r="BBQ105" s="813"/>
      <c r="BBR105" s="813"/>
      <c r="BBS105" s="813"/>
      <c r="BBT105" s="813"/>
      <c r="BBU105" s="813"/>
      <c r="BBV105" s="813"/>
      <c r="BBW105" s="813"/>
      <c r="BBX105" s="813"/>
      <c r="BBY105" s="813"/>
      <c r="BBZ105" s="813"/>
      <c r="BCA105" s="813"/>
      <c r="BCB105" s="813"/>
      <c r="BCC105" s="813"/>
      <c r="BCD105" s="813"/>
      <c r="BCE105" s="813"/>
      <c r="BCF105" s="813"/>
      <c r="BCG105" s="813"/>
      <c r="BCH105" s="813"/>
      <c r="BCI105" s="813"/>
      <c r="BCJ105" s="813"/>
      <c r="BCK105" s="813"/>
      <c r="BCL105" s="813"/>
      <c r="BCM105" s="813"/>
      <c r="BCN105" s="813"/>
      <c r="BCO105" s="813"/>
      <c r="BCP105" s="813"/>
      <c r="BCQ105" s="813"/>
      <c r="BCR105" s="813"/>
      <c r="BCS105" s="813"/>
      <c r="BCT105" s="813"/>
      <c r="BCU105" s="813"/>
      <c r="BCV105" s="813"/>
      <c r="BCW105" s="813"/>
      <c r="BCX105" s="813"/>
      <c r="BCY105" s="813"/>
      <c r="BCZ105" s="813"/>
      <c r="BDA105" s="813"/>
      <c r="BDB105" s="813"/>
      <c r="BDC105" s="813"/>
      <c r="BDD105" s="813"/>
      <c r="BDE105" s="813"/>
      <c r="BDF105" s="813"/>
      <c r="BDG105" s="813"/>
      <c r="BDH105" s="813"/>
      <c r="BDI105" s="813"/>
      <c r="BDJ105" s="813"/>
      <c r="BDK105" s="813"/>
      <c r="BDL105" s="813"/>
      <c r="BDM105" s="813"/>
      <c r="BDN105" s="813"/>
      <c r="BDO105" s="813"/>
      <c r="BDP105" s="813"/>
      <c r="BDQ105" s="813"/>
      <c r="BDR105" s="813"/>
      <c r="BDS105" s="813"/>
      <c r="BDT105" s="813"/>
      <c r="BDU105" s="813"/>
      <c r="BDV105" s="813"/>
      <c r="BDW105" s="813"/>
      <c r="BDX105" s="813"/>
      <c r="BDY105" s="813"/>
      <c r="BDZ105" s="813"/>
      <c r="BEA105" s="813"/>
      <c r="BEB105" s="813"/>
      <c r="BEC105" s="813"/>
      <c r="BED105" s="813"/>
      <c r="BEE105" s="813"/>
      <c r="BEF105" s="813"/>
      <c r="BEG105" s="813"/>
      <c r="BEH105" s="813"/>
      <c r="BEI105" s="813"/>
      <c r="BEJ105" s="813"/>
      <c r="BEK105" s="813"/>
      <c r="BEL105" s="813"/>
      <c r="BEM105" s="813"/>
      <c r="BEN105" s="813"/>
      <c r="BEO105" s="813"/>
      <c r="BEP105" s="813"/>
      <c r="BEQ105" s="813"/>
      <c r="BER105" s="813"/>
      <c r="BES105" s="813"/>
      <c r="BET105" s="813"/>
      <c r="BEU105" s="813"/>
      <c r="BEV105" s="813"/>
      <c r="BEW105" s="813"/>
      <c r="BEX105" s="813"/>
      <c r="BEY105" s="813"/>
      <c r="BEZ105" s="813"/>
      <c r="BFA105" s="813"/>
      <c r="BFB105" s="813"/>
      <c r="BFC105" s="813"/>
      <c r="BFD105" s="813"/>
      <c r="BFE105" s="813"/>
      <c r="BFF105" s="813"/>
      <c r="BFG105" s="813"/>
      <c r="BFH105" s="813"/>
      <c r="BFI105" s="813"/>
      <c r="BFJ105" s="813"/>
      <c r="BFK105" s="813"/>
      <c r="BFL105" s="813"/>
      <c r="BFM105" s="813"/>
      <c r="BFN105" s="813"/>
      <c r="BFO105" s="813"/>
      <c r="BFP105" s="813"/>
      <c r="BFQ105" s="813"/>
      <c r="BFR105" s="813"/>
      <c r="BFS105" s="813"/>
      <c r="BFT105" s="813"/>
      <c r="BFU105" s="813"/>
      <c r="BFV105" s="813"/>
      <c r="BFW105" s="813"/>
      <c r="BFX105" s="813"/>
      <c r="BFY105" s="813"/>
      <c r="BFZ105" s="813"/>
      <c r="BGA105" s="813"/>
      <c r="BGB105" s="813"/>
      <c r="BGC105" s="813"/>
      <c r="BGD105" s="813"/>
      <c r="BGE105" s="813"/>
      <c r="BGF105" s="813"/>
      <c r="BGG105" s="813"/>
      <c r="BGH105" s="813"/>
      <c r="BGI105" s="813"/>
      <c r="BGJ105" s="813"/>
      <c r="BGK105" s="813"/>
      <c r="BGL105" s="813"/>
      <c r="BGM105" s="813"/>
      <c r="BGN105" s="813"/>
      <c r="BGO105" s="813"/>
      <c r="BGP105" s="813"/>
      <c r="BGQ105" s="813"/>
      <c r="BGR105" s="813"/>
      <c r="BGS105" s="813"/>
      <c r="BGT105" s="813"/>
      <c r="BGU105" s="813"/>
      <c r="BGV105" s="813"/>
      <c r="BGW105" s="813"/>
      <c r="BGX105" s="813"/>
      <c r="BGY105" s="813"/>
      <c r="BGZ105" s="813"/>
      <c r="BHA105" s="813"/>
      <c r="BHB105" s="813"/>
      <c r="BHC105" s="813"/>
      <c r="BHD105" s="813"/>
      <c r="BHE105" s="813"/>
      <c r="BHF105" s="813"/>
      <c r="BHG105" s="813"/>
      <c r="BHH105" s="813"/>
      <c r="BHI105" s="813"/>
      <c r="BHJ105" s="813"/>
      <c r="BHK105" s="813"/>
      <c r="BHL105" s="813"/>
      <c r="BHM105" s="813"/>
      <c r="BHN105" s="813"/>
      <c r="BHO105" s="813"/>
      <c r="BHP105" s="813"/>
      <c r="BHQ105" s="813"/>
      <c r="BHR105" s="813"/>
      <c r="BHS105" s="813"/>
      <c r="BHT105" s="813"/>
      <c r="BHU105" s="813"/>
      <c r="BHV105" s="813"/>
      <c r="BHW105" s="813"/>
      <c r="BHX105" s="813"/>
      <c r="BHY105" s="813"/>
      <c r="BHZ105" s="813"/>
      <c r="BIA105" s="813"/>
      <c r="BIB105" s="813"/>
      <c r="BIC105" s="813"/>
      <c r="BID105" s="813"/>
      <c r="BIE105" s="813"/>
      <c r="BIF105" s="813"/>
      <c r="BIG105" s="813"/>
      <c r="BIH105" s="813"/>
      <c r="BII105" s="813"/>
      <c r="BIJ105" s="813"/>
      <c r="BIK105" s="813"/>
      <c r="BIL105" s="813"/>
      <c r="BIM105" s="813"/>
      <c r="BIN105" s="813"/>
      <c r="BIO105" s="813"/>
      <c r="BIP105" s="813"/>
      <c r="BIQ105" s="813"/>
      <c r="BIR105" s="813"/>
      <c r="BIS105" s="813"/>
      <c r="BIT105" s="813"/>
      <c r="BIU105" s="813"/>
      <c r="BIV105" s="813"/>
      <c r="BIW105" s="813"/>
      <c r="BIX105" s="813"/>
      <c r="BIY105" s="813"/>
      <c r="BIZ105" s="813"/>
      <c r="BJA105" s="813"/>
      <c r="BJB105" s="813"/>
      <c r="BJC105" s="813"/>
      <c r="BJD105" s="813"/>
      <c r="BJE105" s="813"/>
      <c r="BJF105" s="813"/>
      <c r="BJG105" s="813"/>
      <c r="BJH105" s="813"/>
      <c r="BJI105" s="813"/>
      <c r="BJJ105" s="813"/>
      <c r="BJK105" s="813"/>
      <c r="BJL105" s="813"/>
      <c r="BJM105" s="813"/>
      <c r="BJN105" s="813"/>
      <c r="BJO105" s="813"/>
      <c r="BJP105" s="813"/>
      <c r="BJQ105" s="813"/>
      <c r="BJR105" s="813"/>
      <c r="BJS105" s="813"/>
      <c r="BJT105" s="813"/>
      <c r="BJU105" s="813"/>
      <c r="BJV105" s="813"/>
      <c r="BJW105" s="813"/>
      <c r="BJX105" s="813"/>
      <c r="BJY105" s="813"/>
      <c r="BJZ105" s="813"/>
      <c r="BKA105" s="813"/>
      <c r="BKB105" s="813"/>
      <c r="BKC105" s="813"/>
      <c r="BKD105" s="813"/>
      <c r="BKE105" s="813"/>
      <c r="BKF105" s="813"/>
      <c r="BKG105" s="813"/>
      <c r="BKH105" s="813"/>
      <c r="BKI105" s="813"/>
      <c r="BKJ105" s="813"/>
      <c r="BKK105" s="813"/>
      <c r="BKL105" s="813"/>
      <c r="BKM105" s="813"/>
      <c r="BKN105" s="813"/>
      <c r="BKO105" s="813"/>
      <c r="BKP105" s="813"/>
      <c r="BKQ105" s="813"/>
      <c r="BKR105" s="813"/>
      <c r="BKS105" s="813"/>
      <c r="BKT105" s="813"/>
      <c r="BKU105" s="813"/>
      <c r="BKV105" s="813"/>
      <c r="BKW105" s="813"/>
      <c r="BKX105" s="813"/>
      <c r="BKY105" s="813"/>
      <c r="BKZ105" s="813"/>
      <c r="BLA105" s="813"/>
      <c r="BLB105" s="813"/>
      <c r="BLC105" s="813"/>
      <c r="BLD105" s="813"/>
      <c r="BLE105" s="813"/>
      <c r="BLF105" s="813"/>
      <c r="BLG105" s="813"/>
      <c r="BLH105" s="813"/>
      <c r="BLI105" s="813"/>
      <c r="BLJ105" s="813"/>
      <c r="BLK105" s="813"/>
      <c r="BLL105" s="813"/>
      <c r="BLM105" s="813"/>
      <c r="BLN105" s="813"/>
      <c r="BLO105" s="813"/>
      <c r="BLP105" s="813"/>
      <c r="BLQ105" s="813"/>
      <c r="BLR105" s="813"/>
      <c r="BLS105" s="813"/>
      <c r="BLT105" s="813"/>
      <c r="BLU105" s="813"/>
      <c r="BLV105" s="813"/>
      <c r="BLW105" s="813"/>
      <c r="BLX105" s="813"/>
      <c r="BLY105" s="813"/>
      <c r="BLZ105" s="813"/>
      <c r="BMA105" s="813"/>
      <c r="BMB105" s="813"/>
      <c r="BMC105" s="813"/>
      <c r="BMD105" s="813"/>
      <c r="BME105" s="813"/>
      <c r="BMF105" s="813"/>
      <c r="BMG105" s="813"/>
      <c r="BMH105" s="813"/>
      <c r="BMI105" s="813"/>
      <c r="BMJ105" s="813"/>
      <c r="BMK105" s="813"/>
      <c r="BML105" s="813"/>
      <c r="BMM105" s="813"/>
      <c r="BMN105" s="813"/>
      <c r="BMO105" s="813"/>
      <c r="BMP105" s="813"/>
      <c r="BMQ105" s="813"/>
      <c r="BMR105" s="813"/>
      <c r="BMS105" s="813"/>
      <c r="BMT105" s="813"/>
      <c r="BMU105" s="813"/>
      <c r="BMV105" s="813"/>
      <c r="BMW105" s="813"/>
      <c r="BMX105" s="813"/>
      <c r="BMY105" s="813"/>
      <c r="BMZ105" s="813"/>
      <c r="BNA105" s="813"/>
      <c r="BNB105" s="813"/>
      <c r="BNC105" s="813"/>
      <c r="BND105" s="813"/>
      <c r="BNE105" s="813"/>
      <c r="BNF105" s="813"/>
      <c r="BNG105" s="813"/>
      <c r="BNH105" s="813"/>
      <c r="BNI105" s="813"/>
      <c r="BNJ105" s="813"/>
      <c r="BNK105" s="813"/>
      <c r="BNL105" s="813"/>
      <c r="BNM105" s="813"/>
      <c r="BNN105" s="813"/>
      <c r="BNO105" s="813"/>
      <c r="BNP105" s="813"/>
      <c r="BNQ105" s="813"/>
      <c r="BNR105" s="813"/>
      <c r="BNS105" s="813"/>
      <c r="BNT105" s="813"/>
      <c r="BNU105" s="813"/>
      <c r="BNV105" s="813"/>
      <c r="BNW105" s="813"/>
      <c r="BNX105" s="813"/>
      <c r="BNY105" s="813"/>
      <c r="BNZ105" s="813"/>
      <c r="BOA105" s="813"/>
      <c r="BOB105" s="813"/>
      <c r="BOC105" s="813"/>
      <c r="BOD105" s="813"/>
      <c r="BOE105" s="813"/>
      <c r="BOF105" s="813"/>
      <c r="BOG105" s="813"/>
      <c r="BOH105" s="813"/>
      <c r="BOI105" s="813"/>
      <c r="BOJ105" s="813"/>
      <c r="BOK105" s="813"/>
      <c r="BOL105" s="813"/>
      <c r="BOM105" s="813"/>
      <c r="BON105" s="813"/>
      <c r="BOO105" s="813"/>
      <c r="BOP105" s="813"/>
      <c r="BOQ105" s="813"/>
      <c r="BOR105" s="813"/>
      <c r="BOS105" s="813"/>
      <c r="BOT105" s="813"/>
      <c r="BOU105" s="813"/>
      <c r="BOV105" s="813"/>
      <c r="BOW105" s="813"/>
      <c r="BOX105" s="813"/>
      <c r="BOY105" s="813"/>
      <c r="BOZ105" s="813"/>
      <c r="BPA105" s="813"/>
      <c r="BPB105" s="813"/>
      <c r="BPC105" s="813"/>
      <c r="BPD105" s="813"/>
      <c r="BPE105" s="813"/>
      <c r="BPF105" s="813"/>
      <c r="BPG105" s="813"/>
      <c r="BPH105" s="813"/>
      <c r="BPI105" s="813"/>
      <c r="BPJ105" s="813"/>
      <c r="BPK105" s="813"/>
      <c r="BPL105" s="813"/>
      <c r="BPM105" s="813"/>
      <c r="BPN105" s="813"/>
      <c r="BPO105" s="813"/>
      <c r="BPP105" s="813"/>
      <c r="BPQ105" s="813"/>
      <c r="BPR105" s="813"/>
      <c r="BPS105" s="813"/>
      <c r="BPT105" s="813"/>
      <c r="BPU105" s="813"/>
      <c r="BPV105" s="813"/>
      <c r="BPW105" s="813"/>
      <c r="BPX105" s="813"/>
      <c r="BPY105" s="813"/>
      <c r="BPZ105" s="813"/>
      <c r="BQA105" s="813"/>
      <c r="BQB105" s="813"/>
      <c r="BQC105" s="813"/>
      <c r="BQD105" s="813"/>
      <c r="BQE105" s="813"/>
      <c r="BQF105" s="813"/>
      <c r="BQG105" s="813"/>
      <c r="BQH105" s="813"/>
      <c r="BQI105" s="813"/>
      <c r="BQJ105" s="813"/>
      <c r="BQK105" s="813"/>
      <c r="BQL105" s="813"/>
      <c r="BQM105" s="813"/>
      <c r="BQN105" s="813"/>
      <c r="BQO105" s="813"/>
      <c r="BQP105" s="813"/>
      <c r="BQQ105" s="813"/>
      <c r="BQR105" s="813"/>
      <c r="BQS105" s="813"/>
      <c r="BQT105" s="813"/>
      <c r="BQU105" s="813"/>
      <c r="BQV105" s="813"/>
      <c r="BQW105" s="813"/>
      <c r="BQX105" s="813"/>
      <c r="BQY105" s="813"/>
      <c r="BQZ105" s="813"/>
      <c r="BRA105" s="813"/>
      <c r="BRB105" s="813"/>
      <c r="BRC105" s="813"/>
      <c r="BRD105" s="813"/>
      <c r="BRE105" s="813"/>
      <c r="BRF105" s="813"/>
      <c r="BRG105" s="813"/>
      <c r="BRH105" s="813"/>
      <c r="BRI105" s="813"/>
      <c r="BRJ105" s="813"/>
      <c r="BRK105" s="813"/>
      <c r="BRL105" s="813"/>
      <c r="BRM105" s="813"/>
      <c r="BRN105" s="813"/>
      <c r="BRO105" s="813"/>
      <c r="BRP105" s="813"/>
      <c r="BRQ105" s="813"/>
      <c r="BRR105" s="813"/>
      <c r="BRS105" s="813"/>
      <c r="BRT105" s="813"/>
      <c r="BRU105" s="813"/>
      <c r="BRV105" s="813"/>
      <c r="BRW105" s="813"/>
      <c r="BRX105" s="813"/>
      <c r="BRY105" s="813"/>
      <c r="BRZ105" s="813"/>
      <c r="BSA105" s="813"/>
      <c r="BSB105" s="813"/>
      <c r="BSC105" s="813"/>
      <c r="BSD105" s="813"/>
      <c r="BSE105" s="813"/>
      <c r="BSF105" s="813"/>
      <c r="BSG105" s="813"/>
      <c r="BSH105" s="813"/>
      <c r="BSI105" s="813"/>
      <c r="BSJ105" s="813"/>
      <c r="BSK105" s="813"/>
      <c r="BSL105" s="813"/>
      <c r="BSM105" s="813"/>
      <c r="BSN105" s="813"/>
      <c r="BSO105" s="813"/>
      <c r="BSP105" s="813"/>
      <c r="BSQ105" s="813"/>
      <c r="BSR105" s="813"/>
      <c r="BSS105" s="813"/>
      <c r="BST105" s="813"/>
      <c r="BSU105" s="813"/>
      <c r="BSV105" s="813"/>
      <c r="BSW105" s="813"/>
      <c r="BSX105" s="813"/>
      <c r="BSY105" s="813"/>
      <c r="BSZ105" s="813"/>
      <c r="BTA105" s="813"/>
      <c r="BTB105" s="813"/>
      <c r="BTC105" s="813"/>
      <c r="BTD105" s="813"/>
      <c r="BTE105" s="813"/>
      <c r="BTF105" s="813"/>
      <c r="BTG105" s="813"/>
      <c r="BTH105" s="813"/>
      <c r="BTI105" s="813"/>
      <c r="BTJ105" s="813"/>
      <c r="BTK105" s="813"/>
      <c r="BTL105" s="813"/>
      <c r="BTM105" s="813"/>
      <c r="BTN105" s="813"/>
      <c r="BTO105" s="813"/>
      <c r="BTP105" s="813"/>
      <c r="BTQ105" s="813"/>
      <c r="BTR105" s="813"/>
      <c r="BTS105" s="813"/>
      <c r="BTT105" s="813"/>
      <c r="BTU105" s="813"/>
      <c r="BTV105" s="813"/>
      <c r="BTW105" s="813"/>
      <c r="BTX105" s="813"/>
      <c r="BTY105" s="813"/>
      <c r="BTZ105" s="813"/>
      <c r="BUA105" s="813"/>
      <c r="BUB105" s="813"/>
      <c r="BUC105" s="813"/>
      <c r="BUD105" s="813"/>
      <c r="BUE105" s="813"/>
      <c r="BUF105" s="813"/>
      <c r="BUG105" s="813"/>
      <c r="BUH105" s="813"/>
      <c r="BUI105" s="813"/>
      <c r="BUJ105" s="813"/>
      <c r="BUK105" s="813"/>
      <c r="BUL105" s="813"/>
      <c r="BUM105" s="813"/>
      <c r="BUN105" s="813"/>
      <c r="BUO105" s="813"/>
      <c r="BUP105" s="813"/>
      <c r="BUQ105" s="813"/>
      <c r="BUR105" s="813"/>
      <c r="BUS105" s="813"/>
      <c r="BUT105" s="813"/>
      <c r="BUU105" s="813"/>
      <c r="BUV105" s="813"/>
      <c r="BUW105" s="813"/>
      <c r="BUX105" s="813"/>
      <c r="BUY105" s="813"/>
      <c r="BUZ105" s="813"/>
      <c r="BVA105" s="813"/>
      <c r="BVB105" s="813"/>
      <c r="BVC105" s="813"/>
      <c r="BVD105" s="813"/>
      <c r="BVE105" s="813"/>
      <c r="BVF105" s="813"/>
      <c r="BVG105" s="813"/>
      <c r="BVH105" s="813"/>
      <c r="BVI105" s="813"/>
      <c r="BVJ105" s="813"/>
      <c r="BVK105" s="813"/>
      <c r="BVL105" s="813"/>
      <c r="BVM105" s="813"/>
      <c r="BVN105" s="813"/>
      <c r="BVO105" s="813"/>
      <c r="BVP105" s="813"/>
      <c r="BVQ105" s="813"/>
      <c r="BVR105" s="813"/>
      <c r="BVS105" s="813"/>
      <c r="BVT105" s="813"/>
      <c r="BVU105" s="813"/>
      <c r="BVV105" s="813"/>
      <c r="BVW105" s="813"/>
      <c r="BVX105" s="813"/>
      <c r="BVY105" s="813"/>
      <c r="BVZ105" s="813"/>
      <c r="BWA105" s="813"/>
      <c r="BWB105" s="813"/>
      <c r="BWC105" s="813"/>
      <c r="BWD105" s="813"/>
      <c r="BWE105" s="813"/>
      <c r="BWF105" s="813"/>
      <c r="BWG105" s="813"/>
      <c r="BWH105" s="813"/>
      <c r="BWI105" s="813"/>
      <c r="BWJ105" s="813"/>
      <c r="BWK105" s="813"/>
      <c r="BWL105" s="813"/>
      <c r="BWM105" s="813"/>
      <c r="BWN105" s="813"/>
      <c r="BWO105" s="813"/>
      <c r="BWP105" s="813"/>
      <c r="BWQ105" s="813"/>
      <c r="BWR105" s="813"/>
      <c r="BWS105" s="813"/>
      <c r="BWT105" s="813"/>
      <c r="BWU105" s="813"/>
      <c r="BWV105" s="813"/>
      <c r="BWW105" s="813"/>
      <c r="BWX105" s="813"/>
      <c r="BWY105" s="813"/>
      <c r="BWZ105" s="813"/>
      <c r="BXA105" s="813"/>
      <c r="BXB105" s="813"/>
      <c r="BXC105" s="813"/>
      <c r="BXD105" s="813"/>
      <c r="BXE105" s="813"/>
      <c r="BXF105" s="813"/>
      <c r="BXG105" s="813"/>
      <c r="BXH105" s="813"/>
      <c r="BXI105" s="813"/>
      <c r="BXJ105" s="813"/>
      <c r="BXK105" s="813"/>
      <c r="BXL105" s="813"/>
      <c r="BXM105" s="813"/>
      <c r="BXN105" s="813"/>
      <c r="BXO105" s="813"/>
      <c r="BXP105" s="813"/>
      <c r="BXQ105" s="813"/>
      <c r="BXR105" s="813"/>
      <c r="BXS105" s="813"/>
      <c r="BXT105" s="813"/>
      <c r="BXU105" s="813"/>
      <c r="BXV105" s="813"/>
      <c r="BXW105" s="813"/>
      <c r="BXX105" s="813"/>
      <c r="BXY105" s="813"/>
      <c r="BXZ105" s="813"/>
      <c r="BYA105" s="813"/>
      <c r="BYB105" s="813"/>
      <c r="BYC105" s="813"/>
      <c r="BYD105" s="813"/>
      <c r="BYE105" s="813"/>
      <c r="BYF105" s="813"/>
      <c r="BYG105" s="813"/>
      <c r="BYH105" s="813"/>
      <c r="BYI105" s="813"/>
      <c r="BYJ105" s="813"/>
      <c r="BYK105" s="813"/>
      <c r="BYL105" s="813"/>
      <c r="BYM105" s="813"/>
      <c r="BYN105" s="813"/>
      <c r="BYO105" s="813"/>
      <c r="BYP105" s="813"/>
      <c r="BYQ105" s="813"/>
      <c r="BYR105" s="813"/>
      <c r="BYS105" s="813"/>
      <c r="BYT105" s="813"/>
      <c r="BYU105" s="813"/>
      <c r="BYV105" s="813"/>
      <c r="BYW105" s="813"/>
      <c r="BYX105" s="813"/>
      <c r="BYY105" s="813"/>
      <c r="BYZ105" s="813"/>
      <c r="BZA105" s="813"/>
      <c r="BZB105" s="813"/>
      <c r="BZC105" s="813"/>
      <c r="BZD105" s="813"/>
      <c r="BZE105" s="813"/>
      <c r="BZF105" s="813"/>
      <c r="BZG105" s="813"/>
      <c r="BZH105" s="813"/>
      <c r="BZI105" s="813"/>
      <c r="BZJ105" s="813"/>
      <c r="BZK105" s="813"/>
      <c r="BZL105" s="813"/>
      <c r="BZM105" s="813"/>
      <c r="BZN105" s="813"/>
      <c r="BZO105" s="813"/>
      <c r="BZP105" s="813"/>
      <c r="BZQ105" s="813"/>
      <c r="BZR105" s="813"/>
      <c r="BZS105" s="813"/>
      <c r="BZT105" s="813"/>
      <c r="BZU105" s="813"/>
      <c r="BZV105" s="813"/>
      <c r="BZW105" s="813"/>
      <c r="BZX105" s="813"/>
      <c r="BZY105" s="813"/>
      <c r="BZZ105" s="813"/>
      <c r="CAA105" s="813"/>
      <c r="CAB105" s="813"/>
      <c r="CAC105" s="813"/>
      <c r="CAD105" s="813"/>
      <c r="CAE105" s="813"/>
      <c r="CAF105" s="813"/>
      <c r="CAG105" s="813"/>
      <c r="CAH105" s="813"/>
      <c r="CAI105" s="813"/>
      <c r="CAJ105" s="813"/>
      <c r="CAK105" s="813"/>
      <c r="CAL105" s="813"/>
      <c r="CAM105" s="813"/>
      <c r="CAN105" s="813"/>
      <c r="CAO105" s="813"/>
      <c r="CAP105" s="813"/>
      <c r="CAQ105" s="813"/>
      <c r="CAR105" s="813"/>
      <c r="CAS105" s="813"/>
      <c r="CAT105" s="813"/>
      <c r="CAU105" s="813"/>
      <c r="CAV105" s="813"/>
      <c r="CAW105" s="813"/>
      <c r="CAX105" s="813"/>
      <c r="CAY105" s="813"/>
      <c r="CAZ105" s="813"/>
      <c r="CBA105" s="813"/>
      <c r="CBB105" s="813"/>
      <c r="CBC105" s="813"/>
      <c r="CBD105" s="813"/>
      <c r="CBE105" s="813"/>
      <c r="CBF105" s="813"/>
      <c r="CBG105" s="813"/>
      <c r="CBH105" s="813"/>
      <c r="CBI105" s="813"/>
      <c r="CBJ105" s="813"/>
      <c r="CBK105" s="813"/>
      <c r="CBL105" s="813"/>
      <c r="CBM105" s="813"/>
      <c r="CBN105" s="813"/>
      <c r="CBO105" s="813"/>
      <c r="CBP105" s="813"/>
      <c r="CBQ105" s="813"/>
      <c r="CBR105" s="813"/>
      <c r="CBS105" s="813"/>
      <c r="CBT105" s="813"/>
      <c r="CBU105" s="813"/>
      <c r="CBV105" s="813"/>
      <c r="CBW105" s="813"/>
      <c r="CBX105" s="813"/>
      <c r="CBY105" s="813"/>
      <c r="CBZ105" s="813"/>
      <c r="CCA105" s="813"/>
      <c r="CCB105" s="813"/>
      <c r="CCC105" s="813"/>
      <c r="CCD105" s="813"/>
      <c r="CCE105" s="813"/>
      <c r="CCF105" s="813"/>
      <c r="CCG105" s="813"/>
      <c r="CCH105" s="813"/>
      <c r="CCI105" s="813"/>
      <c r="CCJ105" s="813"/>
      <c r="CCK105" s="813"/>
      <c r="CCL105" s="813"/>
      <c r="CCM105" s="813"/>
      <c r="CCN105" s="813"/>
      <c r="CCO105" s="813"/>
      <c r="CCP105" s="813"/>
      <c r="CCQ105" s="813"/>
      <c r="CCR105" s="813"/>
      <c r="CCS105" s="813"/>
      <c r="CCT105" s="813"/>
      <c r="CCU105" s="813"/>
      <c r="CCV105" s="813"/>
      <c r="CCW105" s="813"/>
      <c r="CCX105" s="813"/>
      <c r="CCY105" s="813"/>
      <c r="CCZ105" s="813"/>
      <c r="CDA105" s="813"/>
      <c r="CDB105" s="813"/>
      <c r="CDC105" s="813"/>
      <c r="CDD105" s="813"/>
      <c r="CDE105" s="813"/>
      <c r="CDF105" s="813"/>
      <c r="CDG105" s="813"/>
      <c r="CDH105" s="813"/>
      <c r="CDI105" s="813"/>
      <c r="CDJ105" s="813"/>
      <c r="CDK105" s="813"/>
      <c r="CDL105" s="813"/>
      <c r="CDM105" s="813"/>
      <c r="CDN105" s="813"/>
      <c r="CDO105" s="813"/>
      <c r="CDP105" s="813"/>
      <c r="CDQ105" s="813"/>
      <c r="CDR105" s="813"/>
      <c r="CDS105" s="813"/>
      <c r="CDT105" s="813"/>
      <c r="CDU105" s="813"/>
      <c r="CDV105" s="813"/>
      <c r="CDW105" s="813"/>
      <c r="CDX105" s="813"/>
      <c r="CDY105" s="813"/>
      <c r="CDZ105" s="813"/>
      <c r="CEA105" s="813"/>
      <c r="CEB105" s="813"/>
      <c r="CEC105" s="813"/>
      <c r="CED105" s="813"/>
      <c r="CEE105" s="813"/>
      <c r="CEF105" s="813"/>
      <c r="CEG105" s="813"/>
      <c r="CEH105" s="813"/>
      <c r="CEI105" s="813"/>
      <c r="CEJ105" s="813"/>
      <c r="CEK105" s="813"/>
      <c r="CEL105" s="813"/>
      <c r="CEM105" s="813"/>
      <c r="CEN105" s="813"/>
      <c r="CEO105" s="813"/>
      <c r="CEP105" s="813"/>
      <c r="CEQ105" s="813"/>
      <c r="CER105" s="813"/>
      <c r="CES105" s="813"/>
      <c r="CET105" s="813"/>
      <c r="CEU105" s="813"/>
      <c r="CEV105" s="813"/>
      <c r="CEW105" s="813"/>
      <c r="CEX105" s="813"/>
      <c r="CEY105" s="813"/>
      <c r="CEZ105" s="813"/>
      <c r="CFA105" s="813"/>
      <c r="CFB105" s="813"/>
      <c r="CFC105" s="813"/>
      <c r="CFD105" s="813"/>
      <c r="CFE105" s="813"/>
      <c r="CFF105" s="813"/>
      <c r="CFG105" s="813"/>
      <c r="CFH105" s="813"/>
      <c r="CFI105" s="813"/>
      <c r="CFJ105" s="813"/>
      <c r="CFK105" s="813"/>
      <c r="CFL105" s="813"/>
      <c r="CFM105" s="813"/>
      <c r="CFN105" s="813"/>
      <c r="CFO105" s="813"/>
      <c r="CFP105" s="813"/>
      <c r="CFQ105" s="813"/>
      <c r="CFR105" s="813"/>
      <c r="CFS105" s="813"/>
      <c r="CFT105" s="813"/>
      <c r="CFU105" s="813"/>
      <c r="CFV105" s="813"/>
      <c r="CFW105" s="813"/>
      <c r="CFX105" s="813"/>
      <c r="CFY105" s="813"/>
      <c r="CFZ105" s="813"/>
      <c r="CGA105" s="813"/>
      <c r="CGB105" s="813"/>
      <c r="CGC105" s="813"/>
      <c r="CGD105" s="813"/>
      <c r="CGE105" s="813"/>
      <c r="CGF105" s="813"/>
      <c r="CGG105" s="813"/>
      <c r="CGH105" s="813"/>
      <c r="CGI105" s="813"/>
      <c r="CGJ105" s="813"/>
      <c r="CGK105" s="813"/>
      <c r="CGL105" s="813"/>
      <c r="CGM105" s="813"/>
      <c r="CGN105" s="813"/>
      <c r="CGO105" s="813"/>
      <c r="CGP105" s="813"/>
      <c r="CGQ105" s="813"/>
      <c r="CGR105" s="813"/>
      <c r="CGS105" s="813"/>
      <c r="CGT105" s="813"/>
      <c r="CGU105" s="813"/>
      <c r="CGV105" s="813"/>
      <c r="CGW105" s="813"/>
      <c r="CGX105" s="813"/>
      <c r="CGY105" s="813"/>
      <c r="CGZ105" s="813"/>
      <c r="CHA105" s="813"/>
      <c r="CHB105" s="813"/>
      <c r="CHC105" s="813"/>
      <c r="CHD105" s="813"/>
      <c r="CHE105" s="813"/>
      <c r="CHF105" s="813"/>
      <c r="CHG105" s="813"/>
      <c r="CHH105" s="813"/>
      <c r="CHI105" s="813"/>
      <c r="CHJ105" s="813"/>
      <c r="CHK105" s="813"/>
      <c r="CHL105" s="813"/>
      <c r="CHM105" s="813"/>
      <c r="CHN105" s="813"/>
      <c r="CHO105" s="813"/>
      <c r="CHP105" s="813"/>
      <c r="CHQ105" s="813"/>
      <c r="CHR105" s="813"/>
      <c r="CHS105" s="813"/>
      <c r="CHT105" s="813"/>
      <c r="CHU105" s="813"/>
      <c r="CHV105" s="813"/>
      <c r="CHW105" s="813"/>
      <c r="CHX105" s="813"/>
      <c r="CHY105" s="813"/>
      <c r="CHZ105" s="813"/>
      <c r="CIA105" s="813"/>
      <c r="CIB105" s="813"/>
      <c r="CIC105" s="813"/>
      <c r="CID105" s="813"/>
      <c r="CIE105" s="813"/>
      <c r="CIF105" s="813"/>
      <c r="CIG105" s="813"/>
      <c r="CIH105" s="813"/>
      <c r="CII105" s="813"/>
      <c r="CIJ105" s="813"/>
      <c r="CIK105" s="813"/>
      <c r="CIL105" s="813"/>
      <c r="CIM105" s="813"/>
      <c r="CIN105" s="813"/>
      <c r="CIO105" s="813"/>
      <c r="CIP105" s="813"/>
      <c r="CIQ105" s="813"/>
      <c r="CIR105" s="813"/>
      <c r="CIS105" s="813"/>
      <c r="CIT105" s="813"/>
      <c r="CIU105" s="813"/>
      <c r="CIV105" s="813"/>
      <c r="CIW105" s="813"/>
      <c r="CIX105" s="813"/>
      <c r="CIY105" s="813"/>
      <c r="CIZ105" s="813"/>
      <c r="CJA105" s="813"/>
      <c r="CJB105" s="813"/>
      <c r="CJC105" s="813"/>
      <c r="CJD105" s="813"/>
      <c r="CJE105" s="813"/>
      <c r="CJF105" s="813"/>
      <c r="CJG105" s="813"/>
      <c r="CJH105" s="813"/>
      <c r="CJI105" s="813"/>
      <c r="CJJ105" s="813"/>
      <c r="CJK105" s="813"/>
      <c r="CJL105" s="813"/>
      <c r="CJM105" s="813"/>
      <c r="CJN105" s="813"/>
      <c r="CJO105" s="813"/>
      <c r="CJP105" s="813"/>
      <c r="CJQ105" s="813"/>
      <c r="CJR105" s="813"/>
      <c r="CJS105" s="813"/>
      <c r="CJT105" s="813"/>
      <c r="CJU105" s="813"/>
      <c r="CJV105" s="813"/>
      <c r="CJW105" s="813"/>
      <c r="CJX105" s="813"/>
      <c r="CJY105" s="813"/>
      <c r="CJZ105" s="813"/>
      <c r="CKA105" s="813"/>
      <c r="CKB105" s="813"/>
      <c r="CKC105" s="813"/>
      <c r="CKD105" s="813"/>
      <c r="CKE105" s="813"/>
      <c r="CKF105" s="813"/>
      <c r="CKG105" s="813"/>
      <c r="CKH105" s="813"/>
      <c r="CKI105" s="813"/>
      <c r="CKJ105" s="813"/>
      <c r="CKK105" s="813"/>
      <c r="CKL105" s="813"/>
      <c r="CKM105" s="813"/>
      <c r="CKN105" s="813"/>
      <c r="CKO105" s="813"/>
      <c r="CKP105" s="813"/>
      <c r="CKQ105" s="813"/>
      <c r="CKR105" s="813"/>
      <c r="CKS105" s="813"/>
      <c r="CKT105" s="813"/>
      <c r="CKU105" s="813"/>
      <c r="CKV105" s="813"/>
      <c r="CKW105" s="813"/>
      <c r="CKX105" s="813"/>
      <c r="CKY105" s="813"/>
      <c r="CKZ105" s="813"/>
      <c r="CLA105" s="813"/>
      <c r="CLB105" s="813"/>
      <c r="CLC105" s="813"/>
      <c r="CLD105" s="813"/>
      <c r="CLE105" s="813"/>
      <c r="CLF105" s="813"/>
      <c r="CLG105" s="813"/>
      <c r="CLH105" s="813"/>
      <c r="CLI105" s="813"/>
      <c r="CLJ105" s="813"/>
      <c r="CLK105" s="813"/>
      <c r="CLL105" s="813"/>
      <c r="CLM105" s="813"/>
      <c r="CLN105" s="813"/>
      <c r="CLO105" s="813"/>
      <c r="CLP105" s="813"/>
      <c r="CLQ105" s="813"/>
      <c r="CLR105" s="813"/>
      <c r="CLS105" s="813"/>
      <c r="CLT105" s="813"/>
      <c r="CLU105" s="813"/>
      <c r="CLV105" s="813"/>
      <c r="CLW105" s="813"/>
      <c r="CLX105" s="813"/>
      <c r="CLY105" s="813"/>
      <c r="CLZ105" s="813"/>
      <c r="CMA105" s="813"/>
      <c r="CMB105" s="813"/>
      <c r="CMC105" s="813"/>
      <c r="CMD105" s="813"/>
      <c r="CME105" s="813"/>
      <c r="CMF105" s="813"/>
      <c r="CMG105" s="813"/>
      <c r="CMH105" s="813"/>
      <c r="CMI105" s="813"/>
      <c r="CMJ105" s="813"/>
      <c r="CMK105" s="813"/>
      <c r="CML105" s="813"/>
      <c r="CMM105" s="813"/>
      <c r="CMN105" s="813"/>
      <c r="CMO105" s="813"/>
      <c r="CMP105" s="813"/>
      <c r="CMQ105" s="813"/>
      <c r="CMR105" s="813"/>
      <c r="CMS105" s="813"/>
      <c r="CMT105" s="813"/>
      <c r="CMU105" s="813"/>
      <c r="CMV105" s="813"/>
      <c r="CMW105" s="813"/>
      <c r="CMX105" s="813"/>
      <c r="CMY105" s="813"/>
      <c r="CMZ105" s="813"/>
      <c r="CNA105" s="813"/>
      <c r="CNB105" s="813"/>
      <c r="CNC105" s="813"/>
      <c r="CND105" s="813"/>
      <c r="CNE105" s="813"/>
      <c r="CNF105" s="813"/>
      <c r="CNG105" s="813"/>
      <c r="CNH105" s="813"/>
      <c r="CNI105" s="813"/>
      <c r="CNJ105" s="813"/>
      <c r="CNK105" s="813"/>
      <c r="CNL105" s="813"/>
      <c r="CNM105" s="813"/>
      <c r="CNN105" s="813"/>
      <c r="CNO105" s="813"/>
      <c r="CNP105" s="813"/>
      <c r="CNQ105" s="813"/>
      <c r="CNR105" s="813"/>
      <c r="CNS105" s="813"/>
      <c r="CNT105" s="813"/>
      <c r="CNU105" s="813"/>
      <c r="CNV105" s="813"/>
      <c r="CNW105" s="813"/>
      <c r="CNX105" s="813"/>
      <c r="CNY105" s="813"/>
      <c r="CNZ105" s="813"/>
      <c r="COA105" s="813"/>
      <c r="COB105" s="813"/>
      <c r="COC105" s="813"/>
      <c r="COD105" s="813"/>
      <c r="COE105" s="813"/>
      <c r="COF105" s="813"/>
      <c r="COG105" s="813"/>
      <c r="COH105" s="813"/>
      <c r="COI105" s="813"/>
      <c r="COJ105" s="813"/>
      <c r="COK105" s="813"/>
      <c r="COL105" s="813"/>
      <c r="COM105" s="813"/>
      <c r="CON105" s="813"/>
      <c r="COO105" s="813"/>
      <c r="COP105" s="813"/>
      <c r="COQ105" s="813"/>
      <c r="COR105" s="813"/>
      <c r="COS105" s="813"/>
      <c r="COT105" s="813"/>
      <c r="COU105" s="813"/>
      <c r="COV105" s="813"/>
      <c r="COW105" s="813"/>
      <c r="COX105" s="813"/>
      <c r="COY105" s="813"/>
      <c r="COZ105" s="813"/>
      <c r="CPA105" s="813"/>
      <c r="CPB105" s="813"/>
      <c r="CPC105" s="813"/>
      <c r="CPD105" s="813"/>
      <c r="CPE105" s="813"/>
      <c r="CPF105" s="813"/>
      <c r="CPG105" s="813"/>
      <c r="CPH105" s="813"/>
      <c r="CPI105" s="813"/>
      <c r="CPJ105" s="813"/>
      <c r="CPK105" s="813"/>
      <c r="CPL105" s="813"/>
      <c r="CPM105" s="813"/>
      <c r="CPN105" s="813"/>
      <c r="CPO105" s="813"/>
      <c r="CPP105" s="813"/>
      <c r="CPQ105" s="813"/>
      <c r="CPR105" s="813"/>
      <c r="CPS105" s="813"/>
      <c r="CPT105" s="813"/>
      <c r="CPU105" s="813"/>
      <c r="CPV105" s="813"/>
      <c r="CPW105" s="813"/>
      <c r="CPX105" s="813"/>
      <c r="CPY105" s="813"/>
      <c r="CPZ105" s="813"/>
      <c r="CQA105" s="813"/>
      <c r="CQB105" s="813"/>
      <c r="CQC105" s="813"/>
      <c r="CQD105" s="813"/>
      <c r="CQE105" s="813"/>
      <c r="CQF105" s="813"/>
      <c r="CQG105" s="813"/>
      <c r="CQH105" s="813"/>
      <c r="CQI105" s="813"/>
      <c r="CQJ105" s="813"/>
      <c r="CQK105" s="813"/>
      <c r="CQL105" s="813"/>
      <c r="CQM105" s="813"/>
      <c r="CQN105" s="813"/>
      <c r="CQO105" s="813"/>
      <c r="CQP105" s="813"/>
      <c r="CQQ105" s="813"/>
      <c r="CQR105" s="813"/>
      <c r="CQS105" s="813"/>
      <c r="CQT105" s="813"/>
      <c r="CQU105" s="813"/>
      <c r="CQV105" s="813"/>
      <c r="CQW105" s="813"/>
      <c r="CQX105" s="813"/>
      <c r="CQY105" s="813"/>
      <c r="CQZ105" s="813"/>
      <c r="CRA105" s="813"/>
      <c r="CRB105" s="813"/>
      <c r="CRC105" s="813"/>
      <c r="CRD105" s="813"/>
      <c r="CRE105" s="813"/>
      <c r="CRF105" s="813"/>
      <c r="CRG105" s="813"/>
      <c r="CRH105" s="813"/>
      <c r="CRI105" s="813"/>
      <c r="CRJ105" s="813"/>
      <c r="CRK105" s="813"/>
      <c r="CRL105" s="813"/>
      <c r="CRM105" s="813"/>
      <c r="CRN105" s="813"/>
      <c r="CRO105" s="813"/>
      <c r="CRP105" s="813"/>
      <c r="CRQ105" s="813"/>
      <c r="CRR105" s="813"/>
      <c r="CRS105" s="813"/>
      <c r="CRT105" s="813"/>
      <c r="CRU105" s="813"/>
      <c r="CRV105" s="813"/>
      <c r="CRW105" s="813"/>
      <c r="CRX105" s="813"/>
      <c r="CRY105" s="813"/>
      <c r="CRZ105" s="813"/>
      <c r="CSA105" s="813"/>
      <c r="CSB105" s="813"/>
      <c r="CSC105" s="813"/>
      <c r="CSD105" s="813"/>
      <c r="CSE105" s="813"/>
      <c r="CSF105" s="813"/>
      <c r="CSG105" s="813"/>
      <c r="CSH105" s="813"/>
      <c r="CSI105" s="813"/>
      <c r="CSJ105" s="813"/>
      <c r="CSK105" s="813"/>
      <c r="CSL105" s="813"/>
      <c r="CSM105" s="813"/>
      <c r="CSN105" s="813"/>
      <c r="CSO105" s="813"/>
      <c r="CSP105" s="813"/>
      <c r="CSQ105" s="813"/>
      <c r="CSR105" s="813"/>
      <c r="CSS105" s="813"/>
      <c r="CST105" s="813"/>
      <c r="CSU105" s="813"/>
      <c r="CSV105" s="813"/>
      <c r="CSW105" s="813"/>
      <c r="CSX105" s="813"/>
      <c r="CSY105" s="813"/>
      <c r="CSZ105" s="813"/>
      <c r="CTA105" s="813"/>
      <c r="CTB105" s="813"/>
      <c r="CTC105" s="813"/>
      <c r="CTD105" s="813"/>
      <c r="CTE105" s="813"/>
      <c r="CTF105" s="813"/>
      <c r="CTG105" s="813"/>
      <c r="CTH105" s="813"/>
      <c r="CTI105" s="813"/>
      <c r="CTJ105" s="813"/>
      <c r="CTK105" s="813"/>
      <c r="CTL105" s="813"/>
      <c r="CTM105" s="813"/>
      <c r="CTN105" s="813"/>
      <c r="CTO105" s="813"/>
      <c r="CTP105" s="813"/>
      <c r="CTQ105" s="813"/>
      <c r="CTR105" s="813"/>
      <c r="CTS105" s="813"/>
      <c r="CTT105" s="813"/>
      <c r="CTU105" s="813"/>
      <c r="CTV105" s="813"/>
      <c r="CTW105" s="813"/>
      <c r="CTX105" s="813"/>
      <c r="CTY105" s="813"/>
      <c r="CTZ105" s="813"/>
      <c r="CUA105" s="813"/>
      <c r="CUB105" s="813"/>
      <c r="CUC105" s="813"/>
      <c r="CUD105" s="813"/>
      <c r="CUE105" s="813"/>
      <c r="CUF105" s="813"/>
      <c r="CUG105" s="813"/>
      <c r="CUH105" s="813"/>
      <c r="CUI105" s="813"/>
      <c r="CUJ105" s="813"/>
      <c r="CUK105" s="813"/>
      <c r="CUL105" s="813"/>
      <c r="CUM105" s="813"/>
      <c r="CUN105" s="813"/>
      <c r="CUO105" s="813"/>
      <c r="CUP105" s="813"/>
      <c r="CUQ105" s="813"/>
      <c r="CUR105" s="813"/>
      <c r="CUS105" s="813"/>
      <c r="CUT105" s="813"/>
      <c r="CUU105" s="813"/>
      <c r="CUV105" s="813"/>
      <c r="CUW105" s="813"/>
      <c r="CUX105" s="813"/>
      <c r="CUY105" s="813"/>
      <c r="CUZ105" s="813"/>
      <c r="CVA105" s="813"/>
      <c r="CVB105" s="813"/>
      <c r="CVC105" s="813"/>
      <c r="CVD105" s="813"/>
      <c r="CVE105" s="813"/>
      <c r="CVF105" s="813"/>
      <c r="CVG105" s="813"/>
      <c r="CVH105" s="813"/>
      <c r="CVI105" s="813"/>
      <c r="CVJ105" s="813"/>
      <c r="CVK105" s="813"/>
      <c r="CVL105" s="813"/>
      <c r="CVM105" s="813"/>
      <c r="CVN105" s="813"/>
      <c r="CVO105" s="813"/>
      <c r="CVP105" s="813"/>
      <c r="CVQ105" s="813"/>
      <c r="CVR105" s="813"/>
      <c r="CVS105" s="813"/>
      <c r="CVT105" s="813"/>
      <c r="CVU105" s="813"/>
      <c r="CVV105" s="813"/>
      <c r="CVW105" s="813"/>
      <c r="CVX105" s="813"/>
      <c r="CVY105" s="813"/>
      <c r="CVZ105" s="813"/>
      <c r="CWA105" s="813"/>
      <c r="CWB105" s="813"/>
      <c r="CWC105" s="813"/>
      <c r="CWD105" s="813"/>
      <c r="CWE105" s="813"/>
      <c r="CWF105" s="813"/>
      <c r="CWG105" s="813"/>
      <c r="CWH105" s="813"/>
      <c r="CWI105" s="813"/>
      <c r="CWJ105" s="813"/>
      <c r="CWK105" s="813"/>
      <c r="CWL105" s="813"/>
      <c r="CWM105" s="813"/>
      <c r="CWN105" s="813"/>
      <c r="CWO105" s="813"/>
      <c r="CWP105" s="813"/>
      <c r="CWQ105" s="813"/>
      <c r="CWR105" s="813"/>
      <c r="CWS105" s="813"/>
      <c r="CWT105" s="813"/>
      <c r="CWU105" s="813"/>
      <c r="CWV105" s="813"/>
      <c r="CWW105" s="813"/>
      <c r="CWX105" s="813"/>
      <c r="CWY105" s="813"/>
      <c r="CWZ105" s="813"/>
      <c r="CXA105" s="813"/>
      <c r="CXB105" s="813"/>
      <c r="CXC105" s="813"/>
      <c r="CXD105" s="813"/>
      <c r="CXE105" s="813"/>
      <c r="CXF105" s="813"/>
      <c r="CXG105" s="813"/>
      <c r="CXH105" s="813"/>
      <c r="CXI105" s="813"/>
      <c r="CXJ105" s="813"/>
      <c r="CXK105" s="813"/>
      <c r="CXL105" s="813"/>
      <c r="CXM105" s="813"/>
      <c r="CXN105" s="813"/>
      <c r="CXO105" s="813"/>
      <c r="CXP105" s="813"/>
      <c r="CXQ105" s="813"/>
      <c r="CXR105" s="813"/>
      <c r="CXS105" s="813"/>
      <c r="CXT105" s="813"/>
      <c r="CXU105" s="813"/>
      <c r="CXV105" s="813"/>
      <c r="CXW105" s="813"/>
      <c r="CXX105" s="813"/>
      <c r="CXY105" s="813"/>
      <c r="CXZ105" s="813"/>
      <c r="CYA105" s="813"/>
      <c r="CYB105" s="813"/>
      <c r="CYC105" s="813"/>
      <c r="CYD105" s="813"/>
      <c r="CYE105" s="813"/>
      <c r="CYF105" s="813"/>
      <c r="CYG105" s="813"/>
      <c r="CYH105" s="813"/>
      <c r="CYI105" s="813"/>
      <c r="CYJ105" s="813"/>
      <c r="CYK105" s="813"/>
      <c r="CYL105" s="813"/>
      <c r="CYM105" s="813"/>
      <c r="CYN105" s="813"/>
      <c r="CYO105" s="813"/>
      <c r="CYP105" s="813"/>
      <c r="CYQ105" s="813"/>
      <c r="CYR105" s="813"/>
      <c r="CYS105" s="813"/>
      <c r="CYT105" s="813"/>
      <c r="CYU105" s="813"/>
      <c r="CYV105" s="813"/>
      <c r="CYW105" s="813"/>
      <c r="CYX105" s="813"/>
      <c r="CYY105" s="813"/>
      <c r="CYZ105" s="813"/>
      <c r="CZA105" s="813"/>
      <c r="CZB105" s="813"/>
      <c r="CZC105" s="813"/>
      <c r="CZD105" s="813"/>
      <c r="CZE105" s="813"/>
      <c r="CZF105" s="813"/>
      <c r="CZG105" s="813"/>
      <c r="CZH105" s="813"/>
      <c r="CZI105" s="813"/>
      <c r="CZJ105" s="813"/>
      <c r="CZK105" s="813"/>
      <c r="CZL105" s="813"/>
      <c r="CZM105" s="813"/>
      <c r="CZN105" s="813"/>
      <c r="CZO105" s="813"/>
      <c r="CZP105" s="813"/>
      <c r="CZQ105" s="813"/>
      <c r="CZR105" s="813"/>
      <c r="CZS105" s="813"/>
      <c r="CZT105" s="813"/>
      <c r="CZU105" s="813"/>
      <c r="CZV105" s="813"/>
      <c r="CZW105" s="813"/>
      <c r="CZX105" s="813"/>
      <c r="CZY105" s="813"/>
      <c r="CZZ105" s="813"/>
      <c r="DAA105" s="813"/>
      <c r="DAB105" s="813"/>
      <c r="DAC105" s="813"/>
      <c r="DAD105" s="813"/>
      <c r="DAE105" s="813"/>
      <c r="DAF105" s="813"/>
      <c r="DAG105" s="813"/>
      <c r="DAH105" s="813"/>
      <c r="DAI105" s="813"/>
      <c r="DAJ105" s="813"/>
      <c r="DAK105" s="813"/>
      <c r="DAL105" s="813"/>
      <c r="DAM105" s="813"/>
      <c r="DAN105" s="813"/>
      <c r="DAO105" s="813"/>
      <c r="DAP105" s="813"/>
      <c r="DAQ105" s="813"/>
      <c r="DAR105" s="813"/>
      <c r="DAS105" s="813"/>
      <c r="DAT105" s="813"/>
      <c r="DAU105" s="813"/>
      <c r="DAV105" s="813"/>
      <c r="DAW105" s="813"/>
      <c r="DAX105" s="813"/>
      <c r="DAY105" s="813"/>
      <c r="DAZ105" s="813"/>
      <c r="DBA105" s="813"/>
      <c r="DBB105" s="813"/>
      <c r="DBC105" s="813"/>
      <c r="DBD105" s="813"/>
      <c r="DBE105" s="813"/>
      <c r="DBF105" s="813"/>
      <c r="DBG105" s="813"/>
      <c r="DBH105" s="813"/>
      <c r="DBI105" s="813"/>
      <c r="DBJ105" s="813"/>
      <c r="DBK105" s="813"/>
      <c r="DBL105" s="813"/>
      <c r="DBM105" s="813"/>
      <c r="DBN105" s="813"/>
      <c r="DBO105" s="813"/>
      <c r="DBP105" s="813"/>
      <c r="DBQ105" s="813"/>
      <c r="DBR105" s="813"/>
      <c r="DBS105" s="813"/>
      <c r="DBT105" s="813"/>
      <c r="DBU105" s="813"/>
      <c r="DBV105" s="813"/>
      <c r="DBW105" s="813"/>
      <c r="DBX105" s="813"/>
      <c r="DBY105" s="813"/>
      <c r="DBZ105" s="813"/>
      <c r="DCA105" s="813"/>
      <c r="DCB105" s="813"/>
      <c r="DCC105" s="813"/>
      <c r="DCD105" s="813"/>
      <c r="DCE105" s="813"/>
      <c r="DCF105" s="813"/>
      <c r="DCG105" s="813"/>
      <c r="DCH105" s="813"/>
      <c r="DCI105" s="813"/>
      <c r="DCJ105" s="813"/>
      <c r="DCK105" s="813"/>
      <c r="DCL105" s="813"/>
      <c r="DCM105" s="813"/>
      <c r="DCN105" s="813"/>
      <c r="DCO105" s="813"/>
      <c r="DCP105" s="813"/>
      <c r="DCQ105" s="813"/>
      <c r="DCR105" s="813"/>
      <c r="DCS105" s="813"/>
      <c r="DCT105" s="813"/>
      <c r="DCU105" s="813"/>
      <c r="DCV105" s="813"/>
      <c r="DCW105" s="813"/>
      <c r="DCX105" s="813"/>
      <c r="DCY105" s="813"/>
      <c r="DCZ105" s="813"/>
      <c r="DDA105" s="813"/>
      <c r="DDB105" s="813"/>
      <c r="DDC105" s="813"/>
      <c r="DDD105" s="813"/>
      <c r="DDE105" s="813"/>
      <c r="DDF105" s="813"/>
      <c r="DDG105" s="813"/>
      <c r="DDH105" s="813"/>
      <c r="DDI105" s="813"/>
      <c r="DDJ105" s="813"/>
      <c r="DDK105" s="813"/>
      <c r="DDL105" s="813"/>
      <c r="DDM105" s="813"/>
      <c r="DDN105" s="813"/>
      <c r="DDO105" s="813"/>
      <c r="DDP105" s="813"/>
      <c r="DDQ105" s="813"/>
      <c r="DDR105" s="813"/>
      <c r="DDS105" s="813"/>
      <c r="DDT105" s="813"/>
      <c r="DDU105" s="813"/>
      <c r="DDV105" s="813"/>
      <c r="DDW105" s="813"/>
      <c r="DDX105" s="813"/>
      <c r="DDY105" s="813"/>
      <c r="DDZ105" s="813"/>
      <c r="DEA105" s="813"/>
      <c r="DEB105" s="813"/>
      <c r="DEC105" s="813"/>
      <c r="DED105" s="813"/>
      <c r="DEE105" s="813"/>
      <c r="DEF105" s="813"/>
      <c r="DEG105" s="813"/>
      <c r="DEH105" s="813"/>
      <c r="DEI105" s="813"/>
      <c r="DEJ105" s="813"/>
      <c r="DEK105" s="813"/>
      <c r="DEL105" s="813"/>
      <c r="DEM105" s="813"/>
      <c r="DEN105" s="813"/>
      <c r="DEO105" s="813"/>
      <c r="DEP105" s="813"/>
      <c r="DEQ105" s="813"/>
      <c r="DER105" s="813"/>
      <c r="DES105" s="813"/>
      <c r="DET105" s="813"/>
      <c r="DEU105" s="813"/>
      <c r="DEV105" s="813"/>
      <c r="DEW105" s="813"/>
      <c r="DEX105" s="813"/>
      <c r="DEY105" s="813"/>
      <c r="DEZ105" s="813"/>
      <c r="DFA105" s="813"/>
      <c r="DFB105" s="813"/>
      <c r="DFC105" s="813"/>
      <c r="DFD105" s="813"/>
      <c r="DFE105" s="813"/>
      <c r="DFF105" s="813"/>
      <c r="DFG105" s="813"/>
      <c r="DFH105" s="813"/>
      <c r="DFI105" s="813"/>
      <c r="DFJ105" s="813"/>
      <c r="DFK105" s="813"/>
      <c r="DFL105" s="813"/>
      <c r="DFM105" s="813"/>
      <c r="DFN105" s="813"/>
      <c r="DFO105" s="813"/>
      <c r="DFP105" s="813"/>
      <c r="DFQ105" s="813"/>
      <c r="DFR105" s="813"/>
      <c r="DFS105" s="813"/>
      <c r="DFT105" s="813"/>
      <c r="DFU105" s="813"/>
      <c r="DFV105" s="813"/>
      <c r="DFW105" s="813"/>
      <c r="DFX105" s="813"/>
      <c r="DFY105" s="813"/>
      <c r="DFZ105" s="813"/>
      <c r="DGA105" s="813"/>
      <c r="DGB105" s="813"/>
      <c r="DGC105" s="813"/>
      <c r="DGD105" s="813"/>
      <c r="DGE105" s="813"/>
      <c r="DGF105" s="813"/>
      <c r="DGG105" s="813"/>
      <c r="DGH105" s="813"/>
      <c r="DGI105" s="813"/>
      <c r="DGJ105" s="813"/>
      <c r="DGK105" s="813"/>
      <c r="DGL105" s="813"/>
      <c r="DGM105" s="813"/>
      <c r="DGN105" s="813"/>
      <c r="DGO105" s="813"/>
      <c r="DGP105" s="813"/>
      <c r="DGQ105" s="813"/>
      <c r="DGR105" s="813"/>
      <c r="DGS105" s="813"/>
      <c r="DGT105" s="813"/>
      <c r="DGU105" s="813"/>
      <c r="DGV105" s="813"/>
      <c r="DGW105" s="813"/>
      <c r="DGX105" s="813"/>
      <c r="DGY105" s="813"/>
      <c r="DGZ105" s="813"/>
      <c r="DHA105" s="813"/>
      <c r="DHB105" s="813"/>
      <c r="DHC105" s="813"/>
      <c r="DHD105" s="813"/>
      <c r="DHE105" s="813"/>
      <c r="DHF105" s="813"/>
      <c r="DHG105" s="813"/>
      <c r="DHH105" s="813"/>
      <c r="DHI105" s="813"/>
      <c r="DHJ105" s="813"/>
      <c r="DHK105" s="813"/>
      <c r="DHL105" s="813"/>
      <c r="DHM105" s="813"/>
      <c r="DHN105" s="813"/>
      <c r="DHO105" s="813"/>
      <c r="DHP105" s="813"/>
      <c r="DHQ105" s="813"/>
      <c r="DHR105" s="813"/>
      <c r="DHS105" s="813"/>
      <c r="DHT105" s="813"/>
      <c r="DHU105" s="813"/>
      <c r="DHV105" s="813"/>
      <c r="DHW105" s="813"/>
      <c r="DHX105" s="813"/>
      <c r="DHY105" s="813"/>
      <c r="DHZ105" s="813"/>
      <c r="DIA105" s="813"/>
      <c r="DIB105" s="813"/>
      <c r="DIC105" s="813"/>
      <c r="DID105" s="813"/>
      <c r="DIE105" s="813"/>
      <c r="DIF105" s="813"/>
      <c r="DIG105" s="813"/>
      <c r="DIH105" s="813"/>
      <c r="DII105" s="813"/>
      <c r="DIJ105" s="813"/>
      <c r="DIK105" s="813"/>
      <c r="DIL105" s="813"/>
      <c r="DIM105" s="813"/>
      <c r="DIN105" s="813"/>
      <c r="DIO105" s="813"/>
      <c r="DIP105" s="813"/>
      <c r="DIQ105" s="813"/>
      <c r="DIR105" s="813"/>
      <c r="DIS105" s="813"/>
      <c r="DIT105" s="813"/>
      <c r="DIU105" s="813"/>
      <c r="DIV105" s="813"/>
      <c r="DIW105" s="813"/>
      <c r="DIX105" s="813"/>
      <c r="DIY105" s="813"/>
      <c r="DIZ105" s="813"/>
      <c r="DJA105" s="813"/>
      <c r="DJB105" s="813"/>
      <c r="DJC105" s="813"/>
      <c r="DJD105" s="813"/>
      <c r="DJE105" s="813"/>
      <c r="DJF105" s="813"/>
      <c r="DJG105" s="813"/>
      <c r="DJH105" s="813"/>
      <c r="DJI105" s="813"/>
      <c r="DJJ105" s="813"/>
      <c r="DJK105" s="813"/>
      <c r="DJL105" s="813"/>
      <c r="DJM105" s="813"/>
      <c r="DJN105" s="813"/>
      <c r="DJO105" s="813"/>
      <c r="DJP105" s="813"/>
      <c r="DJQ105" s="813"/>
      <c r="DJR105" s="813"/>
      <c r="DJS105" s="813"/>
      <c r="DJT105" s="813"/>
      <c r="DJU105" s="813"/>
      <c r="DJV105" s="813"/>
      <c r="DJW105" s="813"/>
      <c r="DJX105" s="813"/>
      <c r="DJY105" s="813"/>
      <c r="DJZ105" s="813"/>
      <c r="DKA105" s="813"/>
      <c r="DKB105" s="813"/>
      <c r="DKC105" s="813"/>
      <c r="DKD105" s="813"/>
      <c r="DKE105" s="813"/>
      <c r="DKF105" s="813"/>
      <c r="DKG105" s="813"/>
      <c r="DKH105" s="813"/>
      <c r="DKI105" s="813"/>
      <c r="DKJ105" s="813"/>
      <c r="DKK105" s="813"/>
      <c r="DKL105" s="813"/>
      <c r="DKM105" s="813"/>
      <c r="DKN105" s="813"/>
      <c r="DKO105" s="813"/>
      <c r="DKP105" s="813"/>
      <c r="DKQ105" s="813"/>
      <c r="DKR105" s="813"/>
      <c r="DKS105" s="813"/>
      <c r="DKT105" s="813"/>
      <c r="DKU105" s="813"/>
      <c r="DKV105" s="813"/>
      <c r="DKW105" s="813"/>
      <c r="DKX105" s="813"/>
      <c r="DKY105" s="813"/>
      <c r="DKZ105" s="813"/>
      <c r="DLA105" s="813"/>
      <c r="DLB105" s="813"/>
      <c r="DLC105" s="813"/>
      <c r="DLD105" s="813"/>
      <c r="DLE105" s="813"/>
      <c r="DLF105" s="813"/>
      <c r="DLG105" s="813"/>
      <c r="DLH105" s="813"/>
      <c r="DLI105" s="813"/>
      <c r="DLJ105" s="813"/>
      <c r="DLK105" s="813"/>
      <c r="DLL105" s="813"/>
      <c r="DLM105" s="813"/>
      <c r="DLN105" s="813"/>
      <c r="DLO105" s="813"/>
      <c r="DLP105" s="813"/>
      <c r="DLQ105" s="813"/>
      <c r="DLR105" s="813"/>
      <c r="DLS105" s="813"/>
      <c r="DLT105" s="813"/>
      <c r="DLU105" s="813"/>
      <c r="DLV105" s="813"/>
      <c r="DLW105" s="813"/>
      <c r="DLX105" s="813"/>
      <c r="DLY105" s="813"/>
      <c r="DLZ105" s="813"/>
      <c r="DMA105" s="813"/>
      <c r="DMB105" s="813"/>
      <c r="DMC105" s="813"/>
      <c r="DMD105" s="813"/>
      <c r="DME105" s="813"/>
      <c r="DMF105" s="813"/>
      <c r="DMG105" s="813"/>
      <c r="DMH105" s="813"/>
      <c r="DMI105" s="813"/>
      <c r="DMJ105" s="813"/>
      <c r="DMK105" s="813"/>
      <c r="DML105" s="813"/>
      <c r="DMM105" s="813"/>
      <c r="DMN105" s="813"/>
      <c r="DMO105" s="813"/>
      <c r="DMP105" s="813"/>
      <c r="DMQ105" s="813"/>
      <c r="DMR105" s="813"/>
      <c r="DMS105" s="813"/>
      <c r="DMT105" s="813"/>
      <c r="DMU105" s="813"/>
      <c r="DMV105" s="813"/>
      <c r="DMW105" s="813"/>
      <c r="DMX105" s="813"/>
      <c r="DMY105" s="813"/>
      <c r="DMZ105" s="813"/>
      <c r="DNA105" s="813"/>
      <c r="DNB105" s="813"/>
      <c r="DNC105" s="813"/>
      <c r="DND105" s="813"/>
      <c r="DNE105" s="813"/>
      <c r="DNF105" s="813"/>
      <c r="DNG105" s="813"/>
      <c r="DNH105" s="813"/>
      <c r="DNI105" s="813"/>
      <c r="DNJ105" s="813"/>
      <c r="DNK105" s="813"/>
      <c r="DNL105" s="813"/>
      <c r="DNM105" s="813"/>
      <c r="DNN105" s="813"/>
      <c r="DNO105" s="813"/>
      <c r="DNP105" s="813"/>
      <c r="DNQ105" s="813"/>
      <c r="DNR105" s="813"/>
      <c r="DNS105" s="813"/>
      <c r="DNT105" s="813"/>
      <c r="DNU105" s="813"/>
      <c r="DNV105" s="813"/>
      <c r="DNW105" s="813"/>
      <c r="DNX105" s="813"/>
      <c r="DNY105" s="813"/>
      <c r="DNZ105" s="813"/>
      <c r="DOA105" s="813"/>
      <c r="DOB105" s="813"/>
      <c r="DOC105" s="813"/>
      <c r="DOD105" s="813"/>
      <c r="DOE105" s="813"/>
      <c r="DOF105" s="813"/>
      <c r="DOG105" s="813"/>
      <c r="DOH105" s="813"/>
      <c r="DOI105" s="813"/>
      <c r="DOJ105" s="813"/>
      <c r="DOK105" s="813"/>
      <c r="DOL105" s="813"/>
      <c r="DOM105" s="813"/>
      <c r="DON105" s="813"/>
      <c r="DOO105" s="813"/>
      <c r="DOP105" s="813"/>
      <c r="DOQ105" s="813"/>
      <c r="DOR105" s="813"/>
      <c r="DOS105" s="813"/>
      <c r="DOT105" s="813"/>
      <c r="DOU105" s="813"/>
      <c r="DOV105" s="813"/>
      <c r="DOW105" s="813"/>
      <c r="DOX105" s="813"/>
      <c r="DOY105" s="813"/>
      <c r="DOZ105" s="813"/>
      <c r="DPA105" s="813"/>
      <c r="DPB105" s="813"/>
      <c r="DPC105" s="813"/>
      <c r="DPD105" s="813"/>
      <c r="DPE105" s="813"/>
      <c r="DPF105" s="813"/>
      <c r="DPG105" s="813"/>
      <c r="DPH105" s="813"/>
      <c r="DPI105" s="813"/>
      <c r="DPJ105" s="813"/>
      <c r="DPK105" s="813"/>
      <c r="DPL105" s="813"/>
      <c r="DPM105" s="813"/>
      <c r="DPN105" s="813"/>
      <c r="DPO105" s="813"/>
      <c r="DPP105" s="813"/>
      <c r="DPQ105" s="813"/>
      <c r="DPR105" s="813"/>
      <c r="DPS105" s="813"/>
      <c r="DPT105" s="813"/>
      <c r="DPU105" s="813"/>
      <c r="DPV105" s="813"/>
      <c r="DPW105" s="813"/>
      <c r="DPX105" s="813"/>
      <c r="DPY105" s="813"/>
      <c r="DPZ105" s="813"/>
      <c r="DQA105" s="813"/>
      <c r="DQB105" s="813"/>
      <c r="DQC105" s="813"/>
      <c r="DQD105" s="813"/>
      <c r="DQE105" s="813"/>
      <c r="DQF105" s="813"/>
      <c r="DQG105" s="813"/>
      <c r="DQH105" s="813"/>
      <c r="DQI105" s="813"/>
      <c r="DQJ105" s="813"/>
      <c r="DQK105" s="813"/>
      <c r="DQL105" s="813"/>
      <c r="DQM105" s="813"/>
      <c r="DQN105" s="813"/>
      <c r="DQO105" s="813"/>
      <c r="DQP105" s="813"/>
      <c r="DQQ105" s="813"/>
      <c r="DQR105" s="813"/>
      <c r="DQS105" s="813"/>
      <c r="DQT105" s="813"/>
      <c r="DQU105" s="813"/>
      <c r="DQV105" s="813"/>
      <c r="DQW105" s="813"/>
      <c r="DQX105" s="813"/>
      <c r="DQY105" s="813"/>
      <c r="DQZ105" s="813"/>
      <c r="DRA105" s="813"/>
      <c r="DRB105" s="813"/>
      <c r="DRC105" s="813"/>
      <c r="DRD105" s="813"/>
      <c r="DRE105" s="813"/>
      <c r="DRF105" s="813"/>
      <c r="DRG105" s="813"/>
      <c r="DRH105" s="813"/>
      <c r="DRI105" s="813"/>
      <c r="DRJ105" s="813"/>
      <c r="DRK105" s="813"/>
      <c r="DRL105" s="813"/>
      <c r="DRM105" s="813"/>
      <c r="DRN105" s="813"/>
      <c r="DRO105" s="813"/>
      <c r="DRP105" s="813"/>
      <c r="DRQ105" s="813"/>
      <c r="DRR105" s="813"/>
      <c r="DRS105" s="813"/>
      <c r="DRT105" s="813"/>
      <c r="DRU105" s="813"/>
      <c r="DRV105" s="813"/>
      <c r="DRW105" s="813"/>
      <c r="DRX105" s="813"/>
      <c r="DRY105" s="813"/>
      <c r="DRZ105" s="813"/>
      <c r="DSA105" s="813"/>
      <c r="DSB105" s="813"/>
      <c r="DSC105" s="813"/>
      <c r="DSD105" s="813"/>
      <c r="DSE105" s="813"/>
      <c r="DSF105" s="813"/>
      <c r="DSG105" s="813"/>
      <c r="DSH105" s="813"/>
      <c r="DSI105" s="813"/>
      <c r="DSJ105" s="813"/>
      <c r="DSK105" s="813"/>
      <c r="DSL105" s="813"/>
      <c r="DSM105" s="813"/>
      <c r="DSN105" s="813"/>
      <c r="DSO105" s="813"/>
      <c r="DSP105" s="813"/>
      <c r="DSQ105" s="813"/>
      <c r="DSR105" s="813"/>
      <c r="DSS105" s="813"/>
      <c r="DST105" s="813"/>
      <c r="DSU105" s="813"/>
      <c r="DSV105" s="813"/>
      <c r="DSW105" s="813"/>
      <c r="DSX105" s="813"/>
      <c r="DSY105" s="813"/>
      <c r="DSZ105" s="813"/>
      <c r="DTA105" s="813"/>
      <c r="DTB105" s="813"/>
      <c r="DTC105" s="813"/>
      <c r="DTD105" s="813"/>
      <c r="DTE105" s="813"/>
      <c r="DTF105" s="813"/>
      <c r="DTG105" s="813"/>
      <c r="DTH105" s="813"/>
      <c r="DTI105" s="813"/>
      <c r="DTJ105" s="813"/>
      <c r="DTK105" s="813"/>
      <c r="DTL105" s="813"/>
      <c r="DTM105" s="813"/>
      <c r="DTN105" s="813"/>
      <c r="DTO105" s="813"/>
      <c r="DTP105" s="813"/>
      <c r="DTQ105" s="813"/>
      <c r="DTR105" s="813"/>
      <c r="DTS105" s="813"/>
      <c r="DTT105" s="813"/>
      <c r="DTU105" s="813"/>
      <c r="DTV105" s="813"/>
      <c r="DTW105" s="813"/>
      <c r="DTX105" s="813"/>
      <c r="DTY105" s="813"/>
      <c r="DTZ105" s="813"/>
      <c r="DUA105" s="813"/>
      <c r="DUB105" s="813"/>
      <c r="DUC105" s="813"/>
      <c r="DUD105" s="813"/>
      <c r="DUE105" s="813"/>
      <c r="DUF105" s="813"/>
      <c r="DUG105" s="813"/>
      <c r="DUH105" s="813"/>
      <c r="DUI105" s="813"/>
      <c r="DUJ105" s="813"/>
      <c r="DUK105" s="813"/>
      <c r="DUL105" s="813"/>
      <c r="DUM105" s="813"/>
      <c r="DUN105" s="813"/>
      <c r="DUO105" s="813"/>
      <c r="DUP105" s="813"/>
      <c r="DUQ105" s="813"/>
      <c r="DUR105" s="813"/>
      <c r="DUS105" s="813"/>
      <c r="DUT105" s="813"/>
      <c r="DUU105" s="813"/>
      <c r="DUV105" s="813"/>
      <c r="DUW105" s="813"/>
      <c r="DUX105" s="813"/>
      <c r="DUY105" s="813"/>
      <c r="DUZ105" s="813"/>
      <c r="DVA105" s="813"/>
      <c r="DVB105" s="813"/>
      <c r="DVC105" s="813"/>
      <c r="DVD105" s="813"/>
      <c r="DVE105" s="813"/>
      <c r="DVF105" s="813"/>
      <c r="DVG105" s="813"/>
      <c r="DVH105" s="813"/>
      <c r="DVI105" s="813"/>
      <c r="DVJ105" s="813"/>
      <c r="DVK105" s="813"/>
      <c r="DVL105" s="813"/>
      <c r="DVM105" s="813"/>
      <c r="DVN105" s="813"/>
      <c r="DVO105" s="813"/>
      <c r="DVP105" s="813"/>
      <c r="DVQ105" s="813"/>
      <c r="DVR105" s="813"/>
      <c r="DVS105" s="813"/>
      <c r="DVT105" s="813"/>
      <c r="DVU105" s="813"/>
      <c r="DVV105" s="813"/>
      <c r="DVW105" s="813"/>
      <c r="DVX105" s="813"/>
      <c r="DVY105" s="813"/>
      <c r="DVZ105" s="813"/>
      <c r="DWA105" s="813"/>
      <c r="DWB105" s="813"/>
      <c r="DWC105" s="813"/>
      <c r="DWD105" s="813"/>
      <c r="DWE105" s="813"/>
      <c r="DWF105" s="813"/>
      <c r="DWG105" s="813"/>
      <c r="DWH105" s="813"/>
      <c r="DWI105" s="813"/>
      <c r="DWJ105" s="813"/>
      <c r="DWK105" s="813"/>
      <c r="DWL105" s="813"/>
      <c r="DWM105" s="813"/>
      <c r="DWN105" s="813"/>
      <c r="DWO105" s="813"/>
      <c r="DWP105" s="813"/>
      <c r="DWQ105" s="813"/>
      <c r="DWR105" s="813"/>
      <c r="DWS105" s="813"/>
      <c r="DWT105" s="813"/>
      <c r="DWU105" s="813"/>
      <c r="DWV105" s="813"/>
      <c r="DWW105" s="813"/>
      <c r="DWX105" s="813"/>
      <c r="DWY105" s="813"/>
      <c r="DWZ105" s="813"/>
      <c r="DXA105" s="813"/>
      <c r="DXB105" s="813"/>
      <c r="DXC105" s="813"/>
      <c r="DXD105" s="813"/>
      <c r="DXE105" s="813"/>
      <c r="DXF105" s="813"/>
      <c r="DXG105" s="813"/>
      <c r="DXH105" s="813"/>
      <c r="DXI105" s="813"/>
      <c r="DXJ105" s="813"/>
      <c r="DXK105" s="813"/>
      <c r="DXL105" s="813"/>
      <c r="DXM105" s="813"/>
      <c r="DXN105" s="813"/>
      <c r="DXO105" s="813"/>
      <c r="DXP105" s="813"/>
      <c r="DXQ105" s="813"/>
      <c r="DXR105" s="813"/>
      <c r="DXS105" s="813"/>
      <c r="DXT105" s="813"/>
      <c r="DXU105" s="813"/>
      <c r="DXV105" s="813"/>
      <c r="DXW105" s="813"/>
      <c r="DXX105" s="813"/>
      <c r="DXY105" s="813"/>
      <c r="DXZ105" s="813"/>
      <c r="DYA105" s="813"/>
      <c r="DYB105" s="813"/>
      <c r="DYC105" s="813"/>
      <c r="DYD105" s="813"/>
      <c r="DYE105" s="813"/>
      <c r="DYF105" s="813"/>
      <c r="DYG105" s="813"/>
      <c r="DYH105" s="813"/>
      <c r="DYI105" s="813"/>
      <c r="DYJ105" s="813"/>
      <c r="DYK105" s="813"/>
      <c r="DYL105" s="813"/>
      <c r="DYM105" s="813"/>
      <c r="DYN105" s="813"/>
      <c r="DYO105" s="813"/>
      <c r="DYP105" s="813"/>
      <c r="DYQ105" s="813"/>
      <c r="DYR105" s="813"/>
      <c r="DYS105" s="813"/>
      <c r="DYT105" s="813"/>
      <c r="DYU105" s="813"/>
      <c r="DYV105" s="813"/>
      <c r="DYW105" s="813"/>
      <c r="DYX105" s="813"/>
      <c r="DYY105" s="813"/>
      <c r="DYZ105" s="813"/>
      <c r="DZA105" s="813"/>
      <c r="DZB105" s="813"/>
      <c r="DZC105" s="813"/>
      <c r="DZD105" s="813"/>
      <c r="DZE105" s="813"/>
      <c r="DZF105" s="813"/>
      <c r="DZG105" s="813"/>
      <c r="DZH105" s="813"/>
      <c r="DZI105" s="813"/>
      <c r="DZJ105" s="813"/>
      <c r="DZK105" s="813"/>
      <c r="DZL105" s="813"/>
      <c r="DZM105" s="813"/>
      <c r="DZN105" s="813"/>
      <c r="DZO105" s="813"/>
      <c r="DZP105" s="813"/>
      <c r="DZQ105" s="813"/>
      <c r="DZR105" s="813"/>
      <c r="DZS105" s="813"/>
      <c r="DZT105" s="813"/>
      <c r="DZU105" s="813"/>
      <c r="DZV105" s="813"/>
      <c r="DZW105" s="813"/>
      <c r="DZX105" s="813"/>
      <c r="DZY105" s="813"/>
      <c r="DZZ105" s="813"/>
      <c r="EAA105" s="813"/>
      <c r="EAB105" s="813"/>
      <c r="EAC105" s="813"/>
      <c r="EAD105" s="813"/>
      <c r="EAE105" s="813"/>
      <c r="EAF105" s="813"/>
      <c r="EAG105" s="813"/>
      <c r="EAH105" s="813"/>
      <c r="EAI105" s="813"/>
      <c r="EAJ105" s="813"/>
      <c r="EAK105" s="813"/>
      <c r="EAL105" s="813"/>
      <c r="EAM105" s="813"/>
      <c r="EAN105" s="813"/>
      <c r="EAO105" s="813"/>
      <c r="EAP105" s="813"/>
      <c r="EAQ105" s="813"/>
      <c r="EAR105" s="813"/>
      <c r="EAS105" s="813"/>
      <c r="EAT105" s="813"/>
      <c r="EAU105" s="813"/>
      <c r="EAV105" s="813"/>
      <c r="EAW105" s="813"/>
      <c r="EAX105" s="813"/>
      <c r="EAY105" s="813"/>
      <c r="EAZ105" s="813"/>
      <c r="EBA105" s="813"/>
      <c r="EBB105" s="813"/>
      <c r="EBC105" s="813"/>
      <c r="EBD105" s="813"/>
      <c r="EBE105" s="813"/>
      <c r="EBF105" s="813"/>
      <c r="EBG105" s="813"/>
      <c r="EBH105" s="813"/>
      <c r="EBI105" s="813"/>
      <c r="EBJ105" s="813"/>
      <c r="EBK105" s="813"/>
      <c r="EBL105" s="813"/>
      <c r="EBM105" s="813"/>
      <c r="EBN105" s="813"/>
      <c r="EBO105" s="813"/>
      <c r="EBP105" s="813"/>
      <c r="EBQ105" s="813"/>
      <c r="EBR105" s="813"/>
      <c r="EBS105" s="813"/>
      <c r="EBT105" s="813"/>
      <c r="EBU105" s="813"/>
      <c r="EBV105" s="813"/>
      <c r="EBW105" s="813"/>
      <c r="EBX105" s="813"/>
      <c r="EBY105" s="813"/>
      <c r="EBZ105" s="813"/>
      <c r="ECA105" s="813"/>
      <c r="ECB105" s="813"/>
      <c r="ECC105" s="813"/>
      <c r="ECD105" s="813"/>
      <c r="ECE105" s="813"/>
      <c r="ECF105" s="813"/>
      <c r="ECG105" s="813"/>
      <c r="ECH105" s="813"/>
      <c r="ECI105" s="813"/>
      <c r="ECJ105" s="813"/>
      <c r="ECK105" s="813"/>
      <c r="ECL105" s="813"/>
      <c r="ECM105" s="813"/>
      <c r="ECN105" s="813"/>
      <c r="ECO105" s="813"/>
      <c r="ECP105" s="813"/>
      <c r="ECQ105" s="813"/>
      <c r="ECR105" s="813"/>
      <c r="ECS105" s="813"/>
      <c r="ECT105" s="813"/>
      <c r="ECU105" s="813"/>
      <c r="ECV105" s="813"/>
      <c r="ECW105" s="813"/>
      <c r="ECX105" s="813"/>
      <c r="ECY105" s="813"/>
      <c r="ECZ105" s="813"/>
      <c r="EDA105" s="813"/>
      <c r="EDB105" s="813"/>
      <c r="EDC105" s="813"/>
      <c r="EDD105" s="813"/>
      <c r="EDE105" s="813"/>
      <c r="EDF105" s="813"/>
      <c r="EDG105" s="813"/>
      <c r="EDH105" s="813"/>
      <c r="EDI105" s="813"/>
      <c r="EDJ105" s="813"/>
      <c r="EDK105" s="813"/>
      <c r="EDL105" s="813"/>
      <c r="EDM105" s="813"/>
      <c r="EDN105" s="813"/>
      <c r="EDO105" s="813"/>
      <c r="EDP105" s="813"/>
      <c r="EDQ105" s="813"/>
      <c r="EDR105" s="813"/>
      <c r="EDS105" s="813"/>
      <c r="EDT105" s="813"/>
      <c r="EDU105" s="813"/>
      <c r="EDV105" s="813"/>
      <c r="EDW105" s="813"/>
      <c r="EDX105" s="813"/>
      <c r="EDY105" s="813"/>
      <c r="EDZ105" s="813"/>
      <c r="EEA105" s="813"/>
      <c r="EEB105" s="813"/>
      <c r="EEC105" s="813"/>
      <c r="EED105" s="813"/>
      <c r="EEE105" s="813"/>
      <c r="EEF105" s="813"/>
      <c r="EEG105" s="813"/>
      <c r="EEH105" s="813"/>
      <c r="EEI105" s="813"/>
      <c r="EEJ105" s="813"/>
      <c r="EEK105" s="813"/>
      <c r="EEL105" s="813"/>
      <c r="EEM105" s="813"/>
      <c r="EEN105" s="813"/>
      <c r="EEO105" s="813"/>
      <c r="EEP105" s="813"/>
      <c r="EEQ105" s="813"/>
      <c r="EER105" s="813"/>
      <c r="EES105" s="813"/>
      <c r="EET105" s="813"/>
      <c r="EEU105" s="813"/>
      <c r="EEV105" s="813"/>
      <c r="EEW105" s="813"/>
      <c r="EEX105" s="813"/>
      <c r="EEY105" s="813"/>
      <c r="EEZ105" s="813"/>
      <c r="EFA105" s="813"/>
      <c r="EFB105" s="813"/>
      <c r="EFC105" s="813"/>
      <c r="EFD105" s="813"/>
      <c r="EFE105" s="813"/>
      <c r="EFF105" s="813"/>
      <c r="EFG105" s="813"/>
      <c r="EFH105" s="813"/>
      <c r="EFI105" s="813"/>
      <c r="EFJ105" s="813"/>
      <c r="EFK105" s="813"/>
      <c r="EFL105" s="813"/>
      <c r="EFM105" s="813"/>
      <c r="EFN105" s="813"/>
      <c r="EFO105" s="813"/>
      <c r="EFP105" s="813"/>
      <c r="EFQ105" s="813"/>
      <c r="EFR105" s="813"/>
      <c r="EFS105" s="813"/>
      <c r="EFT105" s="813"/>
      <c r="EFU105" s="813"/>
      <c r="EFV105" s="813"/>
      <c r="EFW105" s="813"/>
      <c r="EFX105" s="813"/>
      <c r="EFY105" s="813"/>
      <c r="EFZ105" s="813"/>
      <c r="EGA105" s="813"/>
      <c r="EGB105" s="813"/>
      <c r="EGC105" s="813"/>
      <c r="EGD105" s="813"/>
      <c r="EGE105" s="813"/>
      <c r="EGF105" s="813"/>
      <c r="EGG105" s="813"/>
      <c r="EGH105" s="813"/>
      <c r="EGI105" s="813"/>
      <c r="EGJ105" s="813"/>
      <c r="EGK105" s="813"/>
      <c r="EGL105" s="813"/>
      <c r="EGM105" s="813"/>
      <c r="EGN105" s="813"/>
      <c r="EGO105" s="813"/>
      <c r="EGP105" s="813"/>
      <c r="EGQ105" s="813"/>
      <c r="EGR105" s="813"/>
      <c r="EGS105" s="813"/>
      <c r="EGT105" s="813"/>
      <c r="EGU105" s="813"/>
      <c r="EGV105" s="813"/>
      <c r="EGW105" s="813"/>
      <c r="EGX105" s="813"/>
      <c r="EGY105" s="813"/>
      <c r="EGZ105" s="813"/>
      <c r="EHA105" s="813"/>
      <c r="EHB105" s="813"/>
      <c r="EHC105" s="813"/>
      <c r="EHD105" s="813"/>
      <c r="EHE105" s="813"/>
      <c r="EHF105" s="813"/>
      <c r="EHG105" s="813"/>
      <c r="EHH105" s="813"/>
      <c r="EHI105" s="813"/>
      <c r="EHJ105" s="813"/>
      <c r="EHK105" s="813"/>
      <c r="EHL105" s="813"/>
      <c r="EHM105" s="813"/>
      <c r="EHN105" s="813"/>
      <c r="EHO105" s="813"/>
      <c r="EHP105" s="813"/>
      <c r="EHQ105" s="813"/>
      <c r="EHR105" s="813"/>
      <c r="EHS105" s="813"/>
      <c r="EHT105" s="813"/>
      <c r="EHU105" s="813"/>
      <c r="EHV105" s="813"/>
      <c r="EHW105" s="813"/>
      <c r="EHX105" s="813"/>
      <c r="EHY105" s="813"/>
      <c r="EHZ105" s="813"/>
      <c r="EIA105" s="813"/>
      <c r="EIB105" s="813"/>
      <c r="EIC105" s="813"/>
      <c r="EID105" s="813"/>
      <c r="EIE105" s="813"/>
      <c r="EIF105" s="813"/>
      <c r="EIG105" s="813"/>
      <c r="EIH105" s="813"/>
      <c r="EII105" s="813"/>
      <c r="EIJ105" s="813"/>
      <c r="EIK105" s="813"/>
      <c r="EIL105" s="813"/>
      <c r="EIM105" s="813"/>
      <c r="EIN105" s="813"/>
      <c r="EIO105" s="813"/>
      <c r="EIP105" s="813"/>
      <c r="EIQ105" s="813"/>
      <c r="EIR105" s="813"/>
      <c r="EIS105" s="813"/>
      <c r="EIT105" s="813"/>
      <c r="EIU105" s="813"/>
      <c r="EIV105" s="813"/>
      <c r="EIW105" s="813"/>
      <c r="EIX105" s="813"/>
      <c r="EIY105" s="813"/>
      <c r="EIZ105" s="813"/>
      <c r="EJA105" s="813"/>
      <c r="EJB105" s="813"/>
      <c r="EJC105" s="813"/>
      <c r="EJD105" s="813"/>
      <c r="EJE105" s="813"/>
      <c r="EJF105" s="813"/>
      <c r="EJG105" s="813"/>
      <c r="EJH105" s="813"/>
      <c r="EJI105" s="813"/>
      <c r="EJJ105" s="813"/>
      <c r="EJK105" s="813"/>
      <c r="EJL105" s="813"/>
      <c r="EJM105" s="813"/>
      <c r="EJN105" s="813"/>
      <c r="EJO105" s="813"/>
      <c r="EJP105" s="813"/>
      <c r="EJQ105" s="813"/>
      <c r="EJR105" s="813"/>
      <c r="EJS105" s="813"/>
      <c r="EJT105" s="813"/>
      <c r="EJU105" s="813"/>
      <c r="EJV105" s="813"/>
      <c r="EJW105" s="813"/>
      <c r="EJX105" s="813"/>
      <c r="EJY105" s="813"/>
      <c r="EJZ105" s="813"/>
      <c r="EKA105" s="813"/>
      <c r="EKB105" s="813"/>
      <c r="EKC105" s="813"/>
      <c r="EKD105" s="813"/>
      <c r="EKE105" s="813"/>
      <c r="EKF105" s="813"/>
      <c r="EKG105" s="813"/>
      <c r="EKH105" s="813"/>
      <c r="EKI105" s="813"/>
      <c r="EKJ105" s="813"/>
      <c r="EKK105" s="813"/>
      <c r="EKL105" s="813"/>
      <c r="EKM105" s="813"/>
      <c r="EKN105" s="813"/>
      <c r="EKO105" s="813"/>
      <c r="EKP105" s="813"/>
      <c r="EKQ105" s="813"/>
      <c r="EKR105" s="813"/>
      <c r="EKS105" s="813"/>
      <c r="EKT105" s="813"/>
      <c r="EKU105" s="813"/>
      <c r="EKV105" s="813"/>
      <c r="EKW105" s="813"/>
      <c r="EKX105" s="813"/>
      <c r="EKY105" s="813"/>
      <c r="EKZ105" s="813"/>
      <c r="ELA105" s="813"/>
      <c r="ELB105" s="813"/>
      <c r="ELC105" s="813"/>
      <c r="ELD105" s="813"/>
      <c r="ELE105" s="813"/>
      <c r="ELF105" s="813"/>
      <c r="ELG105" s="813"/>
      <c r="ELH105" s="813"/>
      <c r="ELI105" s="813"/>
      <c r="ELJ105" s="813"/>
      <c r="ELK105" s="813"/>
      <c r="ELL105" s="813"/>
      <c r="ELM105" s="813"/>
      <c r="ELN105" s="813"/>
      <c r="ELO105" s="813"/>
      <c r="ELP105" s="813"/>
      <c r="ELQ105" s="813"/>
      <c r="ELR105" s="813"/>
      <c r="ELS105" s="813"/>
      <c r="ELT105" s="813"/>
      <c r="ELU105" s="813"/>
      <c r="ELV105" s="813"/>
      <c r="ELW105" s="813"/>
      <c r="ELX105" s="813"/>
      <c r="ELY105" s="813"/>
      <c r="ELZ105" s="813"/>
      <c r="EMA105" s="813"/>
      <c r="EMB105" s="813"/>
      <c r="EMC105" s="813"/>
      <c r="EMD105" s="813"/>
      <c r="EME105" s="813"/>
      <c r="EMF105" s="813"/>
      <c r="EMG105" s="813"/>
      <c r="EMH105" s="813"/>
      <c r="EMI105" s="813"/>
      <c r="EMJ105" s="813"/>
      <c r="EMK105" s="813"/>
      <c r="EML105" s="813"/>
      <c r="EMM105" s="813"/>
      <c r="EMN105" s="813"/>
      <c r="EMO105" s="813"/>
      <c r="EMP105" s="813"/>
      <c r="EMQ105" s="813"/>
      <c r="EMR105" s="813"/>
      <c r="EMS105" s="813"/>
      <c r="EMT105" s="813"/>
      <c r="EMU105" s="813"/>
      <c r="EMV105" s="813"/>
      <c r="EMW105" s="813"/>
      <c r="EMX105" s="813"/>
      <c r="EMY105" s="813"/>
      <c r="EMZ105" s="813"/>
      <c r="ENA105" s="813"/>
      <c r="ENB105" s="813"/>
      <c r="ENC105" s="813"/>
      <c r="END105" s="813"/>
      <c r="ENE105" s="813"/>
      <c r="ENF105" s="813"/>
      <c r="ENG105" s="813"/>
      <c r="ENH105" s="813"/>
      <c r="ENI105" s="813"/>
      <c r="ENJ105" s="813"/>
      <c r="ENK105" s="813"/>
      <c r="ENL105" s="813"/>
      <c r="ENM105" s="813"/>
      <c r="ENN105" s="813"/>
      <c r="ENO105" s="813"/>
      <c r="ENP105" s="813"/>
      <c r="ENQ105" s="813"/>
      <c r="ENR105" s="813"/>
      <c r="ENS105" s="813"/>
      <c r="ENT105" s="813"/>
      <c r="ENU105" s="813"/>
      <c r="ENV105" s="813"/>
      <c r="ENW105" s="813"/>
      <c r="ENX105" s="813"/>
      <c r="ENY105" s="813"/>
      <c r="ENZ105" s="813"/>
      <c r="EOA105" s="813"/>
      <c r="EOB105" s="813"/>
      <c r="EOC105" s="813"/>
      <c r="EOD105" s="813"/>
      <c r="EOE105" s="813"/>
      <c r="EOF105" s="813"/>
      <c r="EOG105" s="813"/>
      <c r="EOH105" s="813"/>
      <c r="EOI105" s="813"/>
      <c r="EOJ105" s="813"/>
      <c r="EOK105" s="813"/>
      <c r="EOL105" s="813"/>
      <c r="EOM105" s="813"/>
      <c r="EON105" s="813"/>
      <c r="EOO105" s="813"/>
      <c r="EOP105" s="813"/>
      <c r="EOQ105" s="813"/>
      <c r="EOR105" s="813"/>
      <c r="EOS105" s="813"/>
      <c r="EOT105" s="813"/>
      <c r="EOU105" s="813"/>
      <c r="EOV105" s="813"/>
      <c r="EOW105" s="813"/>
      <c r="EOX105" s="813"/>
      <c r="EOY105" s="813"/>
      <c r="EOZ105" s="813"/>
      <c r="EPA105" s="813"/>
      <c r="EPB105" s="813"/>
      <c r="EPC105" s="813"/>
      <c r="EPD105" s="813"/>
      <c r="EPE105" s="813"/>
      <c r="EPF105" s="813"/>
      <c r="EPG105" s="813"/>
      <c r="EPH105" s="813"/>
      <c r="EPI105" s="813"/>
      <c r="EPJ105" s="813"/>
      <c r="EPK105" s="813"/>
      <c r="EPL105" s="813"/>
      <c r="EPM105" s="813"/>
      <c r="EPN105" s="813"/>
      <c r="EPO105" s="813"/>
      <c r="EPP105" s="813"/>
      <c r="EPQ105" s="813"/>
      <c r="EPR105" s="813"/>
      <c r="EPS105" s="813"/>
      <c r="EPT105" s="813"/>
      <c r="EPU105" s="813"/>
      <c r="EPV105" s="813"/>
      <c r="EPW105" s="813"/>
      <c r="EPX105" s="813"/>
      <c r="EPY105" s="813"/>
      <c r="EPZ105" s="813"/>
      <c r="EQA105" s="813"/>
      <c r="EQB105" s="813"/>
      <c r="EQC105" s="813"/>
      <c r="EQD105" s="813"/>
      <c r="EQE105" s="813"/>
      <c r="EQF105" s="813"/>
      <c r="EQG105" s="813"/>
      <c r="EQH105" s="813"/>
      <c r="EQI105" s="813"/>
      <c r="EQJ105" s="813"/>
      <c r="EQK105" s="813"/>
      <c r="EQL105" s="813"/>
      <c r="EQM105" s="813"/>
      <c r="EQN105" s="813"/>
      <c r="EQO105" s="813"/>
      <c r="EQP105" s="813"/>
      <c r="EQQ105" s="813"/>
      <c r="EQR105" s="813"/>
      <c r="EQS105" s="813"/>
      <c r="EQT105" s="813"/>
      <c r="EQU105" s="813"/>
      <c r="EQV105" s="813"/>
      <c r="EQW105" s="813"/>
      <c r="EQX105" s="813"/>
      <c r="EQY105" s="813"/>
      <c r="EQZ105" s="813"/>
      <c r="ERA105" s="813"/>
      <c r="ERB105" s="813"/>
      <c r="ERC105" s="813"/>
      <c r="ERD105" s="813"/>
      <c r="ERE105" s="813"/>
      <c r="ERF105" s="813"/>
      <c r="ERG105" s="813"/>
      <c r="ERH105" s="813"/>
      <c r="ERI105" s="813"/>
      <c r="ERJ105" s="813"/>
      <c r="ERK105" s="813"/>
      <c r="ERL105" s="813"/>
      <c r="ERM105" s="813"/>
      <c r="ERN105" s="813"/>
      <c r="ERO105" s="813"/>
      <c r="ERP105" s="813"/>
      <c r="ERQ105" s="813"/>
      <c r="ERR105" s="813"/>
      <c r="ERS105" s="813"/>
      <c r="ERT105" s="813"/>
      <c r="ERU105" s="813"/>
      <c r="ERV105" s="813"/>
      <c r="ERW105" s="813"/>
      <c r="ERX105" s="813"/>
      <c r="ERY105" s="813"/>
      <c r="ERZ105" s="813"/>
      <c r="ESA105" s="813"/>
      <c r="ESB105" s="813"/>
      <c r="ESC105" s="813"/>
      <c r="ESD105" s="813"/>
      <c r="ESE105" s="813"/>
      <c r="ESF105" s="813"/>
      <c r="ESG105" s="813"/>
      <c r="ESH105" s="813"/>
      <c r="ESI105" s="813"/>
      <c r="ESJ105" s="813"/>
      <c r="ESK105" s="813"/>
      <c r="ESL105" s="813"/>
      <c r="ESM105" s="813"/>
      <c r="ESN105" s="813"/>
      <c r="ESO105" s="813"/>
      <c r="ESP105" s="813"/>
      <c r="ESQ105" s="813"/>
      <c r="ESR105" s="813"/>
      <c r="ESS105" s="813"/>
      <c r="EST105" s="813"/>
      <c r="ESU105" s="813"/>
      <c r="ESV105" s="813"/>
      <c r="ESW105" s="813"/>
      <c r="ESX105" s="813"/>
      <c r="ESY105" s="813"/>
      <c r="ESZ105" s="813"/>
      <c r="ETA105" s="813"/>
      <c r="ETB105" s="813"/>
      <c r="ETC105" s="813"/>
      <c r="ETD105" s="813"/>
      <c r="ETE105" s="813"/>
      <c r="ETF105" s="813"/>
      <c r="ETG105" s="813"/>
      <c r="ETH105" s="813"/>
      <c r="ETI105" s="813"/>
      <c r="ETJ105" s="813"/>
      <c r="ETK105" s="813"/>
      <c r="ETL105" s="813"/>
      <c r="ETM105" s="813"/>
      <c r="ETN105" s="813"/>
      <c r="ETO105" s="813"/>
      <c r="ETP105" s="813"/>
      <c r="ETQ105" s="813"/>
      <c r="ETR105" s="813"/>
      <c r="ETS105" s="813"/>
      <c r="ETT105" s="813"/>
      <c r="ETU105" s="813"/>
      <c r="ETV105" s="813"/>
      <c r="ETW105" s="813"/>
      <c r="ETX105" s="813"/>
      <c r="ETY105" s="813"/>
      <c r="ETZ105" s="813"/>
      <c r="EUA105" s="813"/>
      <c r="EUB105" s="813"/>
      <c r="EUC105" s="813"/>
      <c r="EUD105" s="813"/>
      <c r="EUE105" s="813"/>
      <c r="EUF105" s="813"/>
      <c r="EUG105" s="813"/>
      <c r="EUH105" s="813"/>
      <c r="EUI105" s="813"/>
      <c r="EUJ105" s="813"/>
      <c r="EUK105" s="813"/>
      <c r="EUL105" s="813"/>
      <c r="EUM105" s="813"/>
      <c r="EUN105" s="813"/>
      <c r="EUO105" s="813"/>
      <c r="EUP105" s="813"/>
      <c r="EUQ105" s="813"/>
      <c r="EUR105" s="813"/>
      <c r="EUS105" s="813"/>
      <c r="EUT105" s="813"/>
      <c r="EUU105" s="813"/>
      <c r="EUV105" s="813"/>
      <c r="EUW105" s="813"/>
      <c r="EUX105" s="813"/>
      <c r="EUY105" s="813"/>
      <c r="EUZ105" s="813"/>
      <c r="EVA105" s="813"/>
      <c r="EVB105" s="813"/>
      <c r="EVC105" s="813"/>
      <c r="EVD105" s="813"/>
      <c r="EVE105" s="813"/>
      <c r="EVF105" s="813"/>
      <c r="EVG105" s="813"/>
      <c r="EVH105" s="813"/>
      <c r="EVI105" s="813"/>
      <c r="EVJ105" s="813"/>
      <c r="EVK105" s="813"/>
      <c r="EVL105" s="813"/>
      <c r="EVM105" s="813"/>
      <c r="EVN105" s="813"/>
      <c r="EVO105" s="813"/>
      <c r="EVP105" s="813"/>
      <c r="EVQ105" s="813"/>
      <c r="EVR105" s="813"/>
      <c r="EVS105" s="813"/>
      <c r="EVT105" s="813"/>
      <c r="EVU105" s="813"/>
      <c r="EVV105" s="813"/>
      <c r="EVW105" s="813"/>
      <c r="EVX105" s="813"/>
      <c r="EVY105" s="813"/>
      <c r="EVZ105" s="813"/>
      <c r="EWA105" s="813"/>
      <c r="EWB105" s="813"/>
      <c r="EWC105" s="813"/>
      <c r="EWD105" s="813"/>
      <c r="EWE105" s="813"/>
      <c r="EWF105" s="813"/>
      <c r="EWG105" s="813"/>
      <c r="EWH105" s="813"/>
      <c r="EWI105" s="813"/>
      <c r="EWJ105" s="813"/>
      <c r="EWK105" s="813"/>
      <c r="EWL105" s="813"/>
      <c r="EWM105" s="813"/>
      <c r="EWN105" s="813"/>
      <c r="EWO105" s="813"/>
      <c r="EWP105" s="813"/>
      <c r="EWQ105" s="813"/>
      <c r="EWR105" s="813"/>
      <c r="EWS105" s="813"/>
      <c r="EWT105" s="813"/>
      <c r="EWU105" s="813"/>
      <c r="EWV105" s="813"/>
      <c r="EWW105" s="813"/>
      <c r="EWX105" s="813"/>
      <c r="EWY105" s="813"/>
      <c r="EWZ105" s="813"/>
      <c r="EXA105" s="813"/>
      <c r="EXB105" s="813"/>
      <c r="EXC105" s="813"/>
      <c r="EXD105" s="813"/>
      <c r="EXE105" s="813"/>
      <c r="EXF105" s="813"/>
      <c r="EXG105" s="813"/>
      <c r="EXH105" s="813"/>
      <c r="EXI105" s="813"/>
      <c r="EXJ105" s="813"/>
      <c r="EXK105" s="813"/>
      <c r="EXL105" s="813"/>
      <c r="EXM105" s="813"/>
      <c r="EXN105" s="813"/>
      <c r="EXO105" s="813"/>
      <c r="EXP105" s="813"/>
      <c r="EXQ105" s="813"/>
      <c r="EXR105" s="813"/>
      <c r="EXS105" s="813"/>
      <c r="EXT105" s="813"/>
      <c r="EXU105" s="813"/>
      <c r="EXV105" s="813"/>
      <c r="EXW105" s="813"/>
      <c r="EXX105" s="813"/>
      <c r="EXY105" s="813"/>
      <c r="EXZ105" s="813"/>
      <c r="EYA105" s="813"/>
      <c r="EYB105" s="813"/>
      <c r="EYC105" s="813"/>
      <c r="EYD105" s="813"/>
      <c r="EYE105" s="813"/>
      <c r="EYF105" s="813"/>
      <c r="EYG105" s="813"/>
      <c r="EYH105" s="813"/>
      <c r="EYI105" s="813"/>
      <c r="EYJ105" s="813"/>
      <c r="EYK105" s="813"/>
      <c r="EYL105" s="813"/>
      <c r="EYM105" s="813"/>
      <c r="EYN105" s="813"/>
      <c r="EYO105" s="813"/>
      <c r="EYP105" s="813"/>
      <c r="EYQ105" s="813"/>
      <c r="EYR105" s="813"/>
      <c r="EYS105" s="813"/>
      <c r="EYT105" s="813"/>
      <c r="EYU105" s="813"/>
      <c r="EYV105" s="813"/>
      <c r="EYW105" s="813"/>
      <c r="EYX105" s="813"/>
      <c r="EYY105" s="813"/>
      <c r="EYZ105" s="813"/>
      <c r="EZA105" s="813"/>
      <c r="EZB105" s="813"/>
      <c r="EZC105" s="813"/>
      <c r="EZD105" s="813"/>
      <c r="EZE105" s="813"/>
      <c r="EZF105" s="813"/>
      <c r="EZG105" s="813"/>
      <c r="EZH105" s="813"/>
      <c r="EZI105" s="813"/>
      <c r="EZJ105" s="813"/>
      <c r="EZK105" s="813"/>
      <c r="EZL105" s="813"/>
      <c r="EZM105" s="813"/>
      <c r="EZN105" s="813"/>
      <c r="EZO105" s="813"/>
      <c r="EZP105" s="813"/>
      <c r="EZQ105" s="813"/>
      <c r="EZR105" s="813"/>
      <c r="EZS105" s="813"/>
      <c r="EZT105" s="813"/>
      <c r="EZU105" s="813"/>
      <c r="EZV105" s="813"/>
      <c r="EZW105" s="813"/>
      <c r="EZX105" s="813"/>
      <c r="EZY105" s="813"/>
      <c r="EZZ105" s="813"/>
      <c r="FAA105" s="813"/>
      <c r="FAB105" s="813"/>
      <c r="FAC105" s="813"/>
      <c r="FAD105" s="813"/>
      <c r="FAE105" s="813"/>
      <c r="FAF105" s="813"/>
      <c r="FAG105" s="813"/>
      <c r="FAH105" s="813"/>
      <c r="FAI105" s="813"/>
      <c r="FAJ105" s="813"/>
      <c r="FAK105" s="813"/>
      <c r="FAL105" s="813"/>
      <c r="FAM105" s="813"/>
      <c r="FAN105" s="813"/>
      <c r="FAO105" s="813"/>
      <c r="FAP105" s="813"/>
      <c r="FAQ105" s="813"/>
      <c r="FAR105" s="813"/>
      <c r="FAS105" s="813"/>
      <c r="FAT105" s="813"/>
      <c r="FAU105" s="813"/>
      <c r="FAV105" s="813"/>
      <c r="FAW105" s="813"/>
      <c r="FAX105" s="813"/>
      <c r="FAY105" s="813"/>
      <c r="FAZ105" s="813"/>
      <c r="FBA105" s="813"/>
      <c r="FBB105" s="813"/>
      <c r="FBC105" s="813"/>
      <c r="FBD105" s="813"/>
      <c r="FBE105" s="813"/>
      <c r="FBF105" s="813"/>
      <c r="FBG105" s="813"/>
      <c r="FBH105" s="813"/>
      <c r="FBI105" s="813"/>
      <c r="FBJ105" s="813"/>
      <c r="FBK105" s="813"/>
      <c r="FBL105" s="813"/>
      <c r="FBM105" s="813"/>
      <c r="FBN105" s="813"/>
      <c r="FBO105" s="813"/>
      <c r="FBP105" s="813"/>
      <c r="FBQ105" s="813"/>
      <c r="FBR105" s="813"/>
      <c r="FBS105" s="813"/>
      <c r="FBT105" s="813"/>
      <c r="FBU105" s="813"/>
      <c r="FBV105" s="813"/>
      <c r="FBW105" s="813"/>
      <c r="FBX105" s="813"/>
      <c r="FBY105" s="813"/>
      <c r="FBZ105" s="813"/>
      <c r="FCA105" s="813"/>
      <c r="FCB105" s="813"/>
      <c r="FCC105" s="813"/>
      <c r="FCD105" s="813"/>
      <c r="FCE105" s="813"/>
      <c r="FCF105" s="813"/>
      <c r="FCG105" s="813"/>
      <c r="FCH105" s="813"/>
      <c r="FCI105" s="813"/>
      <c r="FCJ105" s="813"/>
      <c r="FCK105" s="813"/>
      <c r="FCL105" s="813"/>
      <c r="FCM105" s="813"/>
      <c r="FCN105" s="813"/>
      <c r="FCO105" s="813"/>
      <c r="FCP105" s="813"/>
      <c r="FCQ105" s="813"/>
      <c r="FCR105" s="813"/>
      <c r="FCS105" s="813"/>
      <c r="FCT105" s="813"/>
      <c r="FCU105" s="813"/>
      <c r="FCV105" s="813"/>
      <c r="FCW105" s="813"/>
      <c r="FCX105" s="813"/>
      <c r="FCY105" s="813"/>
      <c r="FCZ105" s="813"/>
      <c r="FDA105" s="813"/>
      <c r="FDB105" s="813"/>
      <c r="FDC105" s="813"/>
      <c r="FDD105" s="813"/>
      <c r="FDE105" s="813"/>
      <c r="FDF105" s="813"/>
      <c r="FDG105" s="813"/>
      <c r="FDH105" s="813"/>
      <c r="FDI105" s="813"/>
      <c r="FDJ105" s="813"/>
      <c r="FDK105" s="813"/>
      <c r="FDL105" s="813"/>
      <c r="FDM105" s="813"/>
      <c r="FDN105" s="813"/>
      <c r="FDO105" s="813"/>
      <c r="FDP105" s="813"/>
      <c r="FDQ105" s="813"/>
      <c r="FDR105" s="813"/>
      <c r="FDS105" s="813"/>
      <c r="FDT105" s="813"/>
      <c r="FDU105" s="813"/>
      <c r="FDV105" s="813"/>
      <c r="FDW105" s="813"/>
      <c r="FDX105" s="813"/>
      <c r="FDY105" s="813"/>
      <c r="FDZ105" s="813"/>
      <c r="FEA105" s="813"/>
      <c r="FEB105" s="813"/>
      <c r="FEC105" s="813"/>
      <c r="FED105" s="813"/>
      <c r="FEE105" s="813"/>
      <c r="FEF105" s="813"/>
      <c r="FEG105" s="813"/>
      <c r="FEH105" s="813"/>
      <c r="FEI105" s="813"/>
      <c r="FEJ105" s="813"/>
      <c r="FEK105" s="813"/>
      <c r="FEL105" s="813"/>
      <c r="FEM105" s="813"/>
      <c r="FEN105" s="813"/>
      <c r="FEO105" s="813"/>
      <c r="FEP105" s="813"/>
      <c r="FEQ105" s="813"/>
      <c r="FER105" s="813"/>
      <c r="FES105" s="813"/>
      <c r="FET105" s="813"/>
      <c r="FEU105" s="813"/>
      <c r="FEV105" s="813"/>
      <c r="FEW105" s="813"/>
      <c r="FEX105" s="813"/>
      <c r="FEY105" s="813"/>
      <c r="FEZ105" s="813"/>
      <c r="FFA105" s="813"/>
      <c r="FFB105" s="813"/>
      <c r="FFC105" s="813"/>
      <c r="FFD105" s="813"/>
      <c r="FFE105" s="813"/>
      <c r="FFF105" s="813"/>
      <c r="FFG105" s="813"/>
      <c r="FFH105" s="813"/>
      <c r="FFI105" s="813"/>
      <c r="FFJ105" s="813"/>
      <c r="FFK105" s="813"/>
      <c r="FFL105" s="813"/>
      <c r="FFM105" s="813"/>
      <c r="FFN105" s="813"/>
      <c r="FFO105" s="813"/>
      <c r="FFP105" s="813"/>
      <c r="FFQ105" s="813"/>
      <c r="FFR105" s="813"/>
      <c r="FFS105" s="813"/>
      <c r="FFT105" s="813"/>
      <c r="FFU105" s="813"/>
      <c r="FFV105" s="813"/>
      <c r="FFW105" s="813"/>
      <c r="FFX105" s="813"/>
      <c r="FFY105" s="813"/>
      <c r="FFZ105" s="813"/>
      <c r="FGA105" s="813"/>
      <c r="FGB105" s="813"/>
      <c r="FGC105" s="813"/>
      <c r="FGD105" s="813"/>
      <c r="FGE105" s="813"/>
      <c r="FGF105" s="813"/>
      <c r="FGG105" s="813"/>
      <c r="FGH105" s="813"/>
      <c r="FGI105" s="813"/>
      <c r="FGJ105" s="813"/>
      <c r="FGK105" s="813"/>
      <c r="FGL105" s="813"/>
      <c r="FGM105" s="813"/>
      <c r="FGN105" s="813"/>
      <c r="FGO105" s="813"/>
      <c r="FGP105" s="813"/>
      <c r="FGQ105" s="813"/>
      <c r="FGR105" s="813"/>
      <c r="FGS105" s="813"/>
      <c r="FGT105" s="813"/>
      <c r="FGU105" s="813"/>
      <c r="FGV105" s="813"/>
      <c r="FGW105" s="813"/>
      <c r="FGX105" s="813"/>
      <c r="FGY105" s="813"/>
      <c r="FGZ105" s="813"/>
      <c r="FHA105" s="813"/>
      <c r="FHB105" s="813"/>
      <c r="FHC105" s="813"/>
      <c r="FHD105" s="813"/>
      <c r="FHE105" s="813"/>
      <c r="FHF105" s="813"/>
      <c r="FHG105" s="813"/>
      <c r="FHH105" s="813"/>
      <c r="FHI105" s="813"/>
      <c r="FHJ105" s="813"/>
      <c r="FHK105" s="813"/>
      <c r="FHL105" s="813"/>
      <c r="FHM105" s="813"/>
      <c r="FHN105" s="813"/>
      <c r="FHO105" s="813"/>
      <c r="FHP105" s="813"/>
      <c r="FHQ105" s="813"/>
      <c r="FHR105" s="813"/>
      <c r="FHS105" s="813"/>
      <c r="FHT105" s="813"/>
      <c r="FHU105" s="813"/>
      <c r="FHV105" s="813"/>
      <c r="FHW105" s="813"/>
      <c r="FHX105" s="813"/>
      <c r="FHY105" s="813"/>
      <c r="FHZ105" s="813"/>
      <c r="FIA105" s="813"/>
      <c r="FIB105" s="813"/>
      <c r="FIC105" s="813"/>
      <c r="FID105" s="813"/>
      <c r="FIE105" s="813"/>
      <c r="FIF105" s="813"/>
      <c r="FIG105" s="813"/>
      <c r="FIH105" s="813"/>
      <c r="FII105" s="813"/>
      <c r="FIJ105" s="813"/>
      <c r="FIK105" s="813"/>
      <c r="FIL105" s="813"/>
      <c r="FIM105" s="813"/>
      <c r="FIN105" s="813"/>
      <c r="FIO105" s="813"/>
      <c r="FIP105" s="813"/>
      <c r="FIQ105" s="813"/>
      <c r="FIR105" s="813"/>
      <c r="FIS105" s="813"/>
      <c r="FIT105" s="813"/>
      <c r="FIU105" s="813"/>
      <c r="FIV105" s="813"/>
      <c r="FIW105" s="813"/>
      <c r="FIX105" s="813"/>
      <c r="FIY105" s="813"/>
      <c r="FIZ105" s="813"/>
      <c r="FJA105" s="813"/>
      <c r="FJB105" s="813"/>
      <c r="FJC105" s="813"/>
      <c r="FJD105" s="813"/>
      <c r="FJE105" s="813"/>
      <c r="FJF105" s="813"/>
      <c r="FJG105" s="813"/>
      <c r="FJH105" s="813"/>
      <c r="FJI105" s="813"/>
      <c r="FJJ105" s="813"/>
      <c r="FJK105" s="813"/>
      <c r="FJL105" s="813"/>
      <c r="FJM105" s="813"/>
      <c r="FJN105" s="813"/>
      <c r="FJO105" s="813"/>
      <c r="FJP105" s="813"/>
      <c r="FJQ105" s="813"/>
      <c r="FJR105" s="813"/>
      <c r="FJS105" s="813"/>
      <c r="FJT105" s="813"/>
      <c r="FJU105" s="813"/>
      <c r="FJV105" s="813"/>
      <c r="FJW105" s="813"/>
      <c r="FJX105" s="813"/>
      <c r="FJY105" s="813"/>
      <c r="FJZ105" s="813"/>
      <c r="FKA105" s="813"/>
      <c r="FKB105" s="813"/>
      <c r="FKC105" s="813"/>
      <c r="FKD105" s="813"/>
      <c r="FKE105" s="813"/>
      <c r="FKF105" s="813"/>
      <c r="FKG105" s="813"/>
      <c r="FKH105" s="813"/>
      <c r="FKI105" s="813"/>
      <c r="FKJ105" s="813"/>
      <c r="FKK105" s="813"/>
      <c r="FKL105" s="813"/>
      <c r="FKM105" s="813"/>
      <c r="FKN105" s="813"/>
      <c r="FKO105" s="813"/>
      <c r="FKP105" s="813"/>
      <c r="FKQ105" s="813"/>
      <c r="FKR105" s="813"/>
      <c r="FKS105" s="813"/>
      <c r="FKT105" s="813"/>
      <c r="FKU105" s="813"/>
      <c r="FKV105" s="813"/>
      <c r="FKW105" s="813"/>
      <c r="FKX105" s="813"/>
      <c r="FKY105" s="813"/>
      <c r="FKZ105" s="813"/>
      <c r="FLA105" s="813"/>
      <c r="FLB105" s="813"/>
      <c r="FLC105" s="813"/>
      <c r="FLD105" s="813"/>
      <c r="FLE105" s="813"/>
      <c r="FLF105" s="813"/>
      <c r="FLG105" s="813"/>
      <c r="FLH105" s="813"/>
      <c r="FLI105" s="813"/>
      <c r="FLJ105" s="813"/>
      <c r="FLK105" s="813"/>
      <c r="FLL105" s="813"/>
      <c r="FLM105" s="813"/>
      <c r="FLN105" s="813"/>
      <c r="FLO105" s="813"/>
      <c r="FLP105" s="813"/>
      <c r="FLQ105" s="813"/>
      <c r="FLR105" s="813"/>
      <c r="FLS105" s="813"/>
      <c r="FLT105" s="813"/>
      <c r="FLU105" s="813"/>
      <c r="FLV105" s="813"/>
      <c r="FLW105" s="813"/>
      <c r="FLX105" s="813"/>
      <c r="FLY105" s="813"/>
      <c r="FLZ105" s="813"/>
      <c r="FMA105" s="813"/>
      <c r="FMB105" s="813"/>
      <c r="FMC105" s="813"/>
      <c r="FMD105" s="813"/>
      <c r="FME105" s="813"/>
      <c r="FMF105" s="813"/>
      <c r="FMG105" s="813"/>
      <c r="FMH105" s="813"/>
      <c r="FMI105" s="813"/>
      <c r="FMJ105" s="813"/>
      <c r="FMK105" s="813"/>
      <c r="FML105" s="813"/>
      <c r="FMM105" s="813"/>
      <c r="FMN105" s="813"/>
      <c r="FMO105" s="813"/>
      <c r="FMP105" s="813"/>
      <c r="FMQ105" s="813"/>
      <c r="FMR105" s="813"/>
      <c r="FMS105" s="813"/>
      <c r="FMT105" s="813"/>
      <c r="FMU105" s="813"/>
      <c r="FMV105" s="813"/>
      <c r="FMW105" s="813"/>
      <c r="FMX105" s="813"/>
      <c r="FMY105" s="813"/>
      <c r="FMZ105" s="813"/>
      <c r="FNA105" s="813"/>
      <c r="FNB105" s="813"/>
      <c r="FNC105" s="813"/>
      <c r="FND105" s="813"/>
      <c r="FNE105" s="813"/>
      <c r="FNF105" s="813"/>
      <c r="FNG105" s="813"/>
      <c r="FNH105" s="813"/>
      <c r="FNI105" s="813"/>
      <c r="FNJ105" s="813"/>
      <c r="FNK105" s="813"/>
      <c r="FNL105" s="813"/>
      <c r="FNM105" s="813"/>
      <c r="FNN105" s="813"/>
      <c r="FNO105" s="813"/>
      <c r="FNP105" s="813"/>
      <c r="FNQ105" s="813"/>
      <c r="FNR105" s="813"/>
      <c r="FNS105" s="813"/>
      <c r="FNT105" s="813"/>
      <c r="FNU105" s="813"/>
      <c r="FNV105" s="813"/>
      <c r="FNW105" s="813"/>
      <c r="FNX105" s="813"/>
      <c r="FNY105" s="813"/>
      <c r="FNZ105" s="813"/>
      <c r="FOA105" s="813"/>
      <c r="FOB105" s="813"/>
      <c r="FOC105" s="813"/>
      <c r="FOD105" s="813"/>
      <c r="FOE105" s="813"/>
      <c r="FOF105" s="813"/>
      <c r="FOG105" s="813"/>
      <c r="FOH105" s="813"/>
      <c r="FOI105" s="813"/>
      <c r="FOJ105" s="813"/>
      <c r="FOK105" s="813"/>
      <c r="FOL105" s="813"/>
      <c r="FOM105" s="813"/>
      <c r="FON105" s="813"/>
      <c r="FOO105" s="813"/>
      <c r="FOP105" s="813"/>
      <c r="FOQ105" s="813"/>
      <c r="FOR105" s="813"/>
      <c r="FOS105" s="813"/>
      <c r="FOT105" s="813"/>
      <c r="FOU105" s="813"/>
      <c r="FOV105" s="813"/>
      <c r="FOW105" s="813"/>
      <c r="FOX105" s="813"/>
      <c r="FOY105" s="813"/>
      <c r="FOZ105" s="813"/>
      <c r="FPA105" s="813"/>
      <c r="FPB105" s="813"/>
      <c r="FPC105" s="813"/>
      <c r="FPD105" s="813"/>
      <c r="FPE105" s="813"/>
      <c r="FPF105" s="813"/>
      <c r="FPG105" s="813"/>
      <c r="FPH105" s="813"/>
      <c r="FPI105" s="813"/>
      <c r="FPJ105" s="813"/>
      <c r="FPK105" s="813"/>
      <c r="FPL105" s="813"/>
      <c r="FPM105" s="813"/>
      <c r="FPN105" s="813"/>
      <c r="FPO105" s="813"/>
      <c r="FPP105" s="813"/>
      <c r="FPQ105" s="813"/>
      <c r="FPR105" s="813"/>
      <c r="FPS105" s="813"/>
      <c r="FPT105" s="813"/>
      <c r="FPU105" s="813"/>
      <c r="FPV105" s="813"/>
      <c r="FPW105" s="813"/>
      <c r="FPX105" s="813"/>
      <c r="FPY105" s="813"/>
      <c r="FPZ105" s="813"/>
      <c r="FQA105" s="813"/>
      <c r="FQB105" s="813"/>
      <c r="FQC105" s="813"/>
      <c r="FQD105" s="813"/>
      <c r="FQE105" s="813"/>
      <c r="FQF105" s="813"/>
      <c r="FQG105" s="813"/>
      <c r="FQH105" s="813"/>
      <c r="FQI105" s="813"/>
      <c r="FQJ105" s="813"/>
      <c r="FQK105" s="813"/>
      <c r="FQL105" s="813"/>
      <c r="FQM105" s="813"/>
      <c r="FQN105" s="813"/>
      <c r="FQO105" s="813"/>
      <c r="FQP105" s="813"/>
      <c r="FQQ105" s="813"/>
      <c r="FQR105" s="813"/>
      <c r="FQS105" s="813"/>
      <c r="FQT105" s="813"/>
      <c r="FQU105" s="813"/>
      <c r="FQV105" s="813"/>
      <c r="FQW105" s="813"/>
      <c r="FQX105" s="813"/>
      <c r="FQY105" s="813"/>
      <c r="FQZ105" s="813"/>
      <c r="FRA105" s="813"/>
      <c r="FRB105" s="813"/>
      <c r="FRC105" s="813"/>
      <c r="FRD105" s="813"/>
      <c r="FRE105" s="813"/>
      <c r="FRF105" s="813"/>
      <c r="FRG105" s="813"/>
      <c r="FRH105" s="813"/>
      <c r="FRI105" s="813"/>
      <c r="FRJ105" s="813"/>
      <c r="FRK105" s="813"/>
      <c r="FRL105" s="813"/>
      <c r="FRM105" s="813"/>
      <c r="FRN105" s="813"/>
      <c r="FRO105" s="813"/>
      <c r="FRP105" s="813"/>
      <c r="FRQ105" s="813"/>
      <c r="FRR105" s="813"/>
      <c r="FRS105" s="813"/>
      <c r="FRT105" s="813"/>
      <c r="FRU105" s="813"/>
      <c r="FRV105" s="813"/>
      <c r="FRW105" s="813"/>
      <c r="FRX105" s="813"/>
      <c r="FRY105" s="813"/>
      <c r="FRZ105" s="813"/>
      <c r="FSA105" s="813"/>
      <c r="FSB105" s="813"/>
      <c r="FSC105" s="813"/>
      <c r="FSD105" s="813"/>
      <c r="FSE105" s="813"/>
      <c r="FSF105" s="813"/>
      <c r="FSG105" s="813"/>
      <c r="FSH105" s="813"/>
      <c r="FSI105" s="813"/>
      <c r="FSJ105" s="813"/>
      <c r="FSK105" s="813"/>
      <c r="FSL105" s="813"/>
      <c r="FSM105" s="813"/>
      <c r="FSN105" s="813"/>
      <c r="FSO105" s="813"/>
      <c r="FSP105" s="813"/>
      <c r="FSQ105" s="813"/>
      <c r="FSR105" s="813"/>
      <c r="FSS105" s="813"/>
      <c r="FST105" s="813"/>
      <c r="FSU105" s="813"/>
      <c r="FSV105" s="813"/>
      <c r="FSW105" s="813"/>
      <c r="FSX105" s="813"/>
      <c r="FSY105" s="813"/>
      <c r="FSZ105" s="813"/>
      <c r="FTA105" s="813"/>
      <c r="FTB105" s="813"/>
      <c r="FTC105" s="813"/>
      <c r="FTD105" s="813"/>
      <c r="FTE105" s="813"/>
      <c r="FTF105" s="813"/>
      <c r="FTG105" s="813"/>
      <c r="FTH105" s="813"/>
      <c r="FTI105" s="813"/>
      <c r="FTJ105" s="813"/>
      <c r="FTK105" s="813"/>
      <c r="FTL105" s="813"/>
      <c r="FTM105" s="813"/>
      <c r="FTN105" s="813"/>
      <c r="FTO105" s="813"/>
      <c r="FTP105" s="813"/>
      <c r="FTQ105" s="813"/>
      <c r="FTR105" s="813"/>
      <c r="FTS105" s="813"/>
      <c r="FTT105" s="813"/>
      <c r="FTU105" s="813"/>
      <c r="FTV105" s="813"/>
      <c r="FTW105" s="813"/>
      <c r="FTX105" s="813"/>
      <c r="FTY105" s="813"/>
      <c r="FTZ105" s="813"/>
      <c r="FUA105" s="813"/>
      <c r="FUB105" s="813"/>
      <c r="FUC105" s="813"/>
      <c r="FUD105" s="813"/>
      <c r="FUE105" s="813"/>
      <c r="FUF105" s="813"/>
      <c r="FUG105" s="813"/>
      <c r="FUH105" s="813"/>
      <c r="FUI105" s="813"/>
      <c r="FUJ105" s="813"/>
      <c r="FUK105" s="813"/>
      <c r="FUL105" s="813"/>
      <c r="FUM105" s="813"/>
      <c r="FUN105" s="813"/>
      <c r="FUO105" s="813"/>
      <c r="FUP105" s="813"/>
      <c r="FUQ105" s="813"/>
      <c r="FUR105" s="813"/>
      <c r="FUS105" s="813"/>
      <c r="FUT105" s="813"/>
      <c r="FUU105" s="813"/>
      <c r="FUV105" s="813"/>
      <c r="FUW105" s="813"/>
      <c r="FUX105" s="813"/>
      <c r="FUY105" s="813"/>
      <c r="FUZ105" s="813"/>
      <c r="FVA105" s="813"/>
      <c r="FVB105" s="813"/>
      <c r="FVC105" s="813"/>
      <c r="FVD105" s="813"/>
      <c r="FVE105" s="813"/>
      <c r="FVF105" s="813"/>
      <c r="FVG105" s="813"/>
      <c r="FVH105" s="813"/>
      <c r="FVI105" s="813"/>
      <c r="FVJ105" s="813"/>
      <c r="FVK105" s="813"/>
      <c r="FVL105" s="813"/>
      <c r="FVM105" s="813"/>
      <c r="FVN105" s="813"/>
      <c r="FVO105" s="813"/>
      <c r="FVP105" s="813"/>
      <c r="FVQ105" s="813"/>
      <c r="FVR105" s="813"/>
      <c r="FVS105" s="813"/>
      <c r="FVT105" s="813"/>
      <c r="FVU105" s="813"/>
      <c r="FVV105" s="813"/>
      <c r="FVW105" s="813"/>
      <c r="FVX105" s="813"/>
      <c r="FVY105" s="813"/>
      <c r="FVZ105" s="813"/>
      <c r="FWA105" s="813"/>
      <c r="FWB105" s="813"/>
      <c r="FWC105" s="813"/>
      <c r="FWD105" s="813"/>
      <c r="FWE105" s="813"/>
      <c r="FWF105" s="813"/>
      <c r="FWG105" s="813"/>
      <c r="FWH105" s="813"/>
      <c r="FWI105" s="813"/>
      <c r="FWJ105" s="813"/>
      <c r="FWK105" s="813"/>
      <c r="FWL105" s="813"/>
      <c r="FWM105" s="813"/>
      <c r="FWN105" s="813"/>
      <c r="FWO105" s="813"/>
      <c r="FWP105" s="813"/>
      <c r="FWQ105" s="813"/>
      <c r="FWR105" s="813"/>
      <c r="FWS105" s="813"/>
      <c r="FWT105" s="813"/>
      <c r="FWU105" s="813"/>
      <c r="FWV105" s="813"/>
      <c r="FWW105" s="813"/>
      <c r="FWX105" s="813"/>
      <c r="FWY105" s="813"/>
      <c r="FWZ105" s="813"/>
      <c r="FXA105" s="813"/>
      <c r="FXB105" s="813"/>
      <c r="FXC105" s="813"/>
      <c r="FXD105" s="813"/>
      <c r="FXE105" s="813"/>
      <c r="FXF105" s="813"/>
      <c r="FXG105" s="813"/>
      <c r="FXH105" s="813"/>
      <c r="FXI105" s="813"/>
      <c r="FXJ105" s="813"/>
      <c r="FXK105" s="813"/>
      <c r="FXL105" s="813"/>
      <c r="FXM105" s="813"/>
      <c r="FXN105" s="813"/>
      <c r="FXO105" s="813"/>
      <c r="FXP105" s="813"/>
      <c r="FXQ105" s="813"/>
      <c r="FXR105" s="813"/>
      <c r="FXS105" s="813"/>
      <c r="FXT105" s="813"/>
      <c r="FXU105" s="813"/>
      <c r="FXV105" s="813"/>
      <c r="FXW105" s="813"/>
      <c r="FXX105" s="813"/>
      <c r="FXY105" s="813"/>
      <c r="FXZ105" s="813"/>
      <c r="FYA105" s="813"/>
      <c r="FYB105" s="813"/>
      <c r="FYC105" s="813"/>
      <c r="FYD105" s="813"/>
      <c r="FYE105" s="813"/>
      <c r="FYF105" s="813"/>
      <c r="FYG105" s="813"/>
      <c r="FYH105" s="813"/>
      <c r="FYI105" s="813"/>
      <c r="FYJ105" s="813"/>
      <c r="FYK105" s="813"/>
      <c r="FYL105" s="813"/>
      <c r="FYM105" s="813"/>
      <c r="FYN105" s="813"/>
      <c r="FYO105" s="813"/>
      <c r="FYP105" s="813"/>
      <c r="FYQ105" s="813"/>
      <c r="FYR105" s="813"/>
      <c r="FYS105" s="813"/>
      <c r="FYT105" s="813"/>
      <c r="FYU105" s="813"/>
      <c r="FYV105" s="813"/>
      <c r="FYW105" s="813"/>
      <c r="FYX105" s="813"/>
      <c r="FYY105" s="813"/>
      <c r="FYZ105" s="813"/>
      <c r="FZA105" s="813"/>
      <c r="FZB105" s="813"/>
      <c r="FZC105" s="813"/>
      <c r="FZD105" s="813"/>
      <c r="FZE105" s="813"/>
      <c r="FZF105" s="813"/>
      <c r="FZG105" s="813"/>
      <c r="FZH105" s="813"/>
      <c r="FZI105" s="813"/>
      <c r="FZJ105" s="813"/>
      <c r="FZK105" s="813"/>
      <c r="FZL105" s="813"/>
      <c r="FZM105" s="813"/>
      <c r="FZN105" s="813"/>
      <c r="FZO105" s="813"/>
      <c r="FZP105" s="813"/>
      <c r="FZQ105" s="813"/>
      <c r="FZR105" s="813"/>
      <c r="FZS105" s="813"/>
      <c r="FZT105" s="813"/>
      <c r="FZU105" s="813"/>
      <c r="FZV105" s="813"/>
      <c r="FZW105" s="813"/>
      <c r="FZX105" s="813"/>
      <c r="FZY105" s="813"/>
      <c r="FZZ105" s="813"/>
      <c r="GAA105" s="813"/>
      <c r="GAB105" s="813"/>
      <c r="GAC105" s="813"/>
      <c r="GAD105" s="813"/>
      <c r="GAE105" s="813"/>
      <c r="GAF105" s="813"/>
      <c r="GAG105" s="813"/>
      <c r="GAH105" s="813"/>
      <c r="GAI105" s="813"/>
      <c r="GAJ105" s="813"/>
      <c r="GAK105" s="813"/>
      <c r="GAL105" s="813"/>
      <c r="GAM105" s="813"/>
      <c r="GAN105" s="813"/>
      <c r="GAO105" s="813"/>
      <c r="GAP105" s="813"/>
      <c r="GAQ105" s="813"/>
      <c r="GAR105" s="813"/>
      <c r="GAS105" s="813"/>
      <c r="GAT105" s="813"/>
      <c r="GAU105" s="813"/>
      <c r="GAV105" s="813"/>
      <c r="GAW105" s="813"/>
      <c r="GAX105" s="813"/>
      <c r="GAY105" s="813"/>
      <c r="GAZ105" s="813"/>
      <c r="GBA105" s="813"/>
      <c r="GBB105" s="813"/>
      <c r="GBC105" s="813"/>
      <c r="GBD105" s="813"/>
      <c r="GBE105" s="813"/>
      <c r="GBF105" s="813"/>
      <c r="GBG105" s="813"/>
      <c r="GBH105" s="813"/>
      <c r="GBI105" s="813"/>
      <c r="GBJ105" s="813"/>
      <c r="GBK105" s="813"/>
      <c r="GBL105" s="813"/>
      <c r="GBM105" s="813"/>
      <c r="GBN105" s="813"/>
      <c r="GBO105" s="813"/>
      <c r="GBP105" s="813"/>
      <c r="GBQ105" s="813"/>
      <c r="GBR105" s="813"/>
      <c r="GBS105" s="813"/>
      <c r="GBT105" s="813"/>
      <c r="GBU105" s="813"/>
      <c r="GBV105" s="813"/>
      <c r="GBW105" s="813"/>
      <c r="GBX105" s="813"/>
      <c r="GBY105" s="813"/>
      <c r="GBZ105" s="813"/>
      <c r="GCA105" s="813"/>
      <c r="GCB105" s="813"/>
      <c r="GCC105" s="813"/>
      <c r="GCD105" s="813"/>
      <c r="GCE105" s="813"/>
      <c r="GCF105" s="813"/>
      <c r="GCG105" s="813"/>
      <c r="GCH105" s="813"/>
      <c r="GCI105" s="813"/>
      <c r="GCJ105" s="813"/>
      <c r="GCK105" s="813"/>
      <c r="GCL105" s="813"/>
      <c r="GCM105" s="813"/>
      <c r="GCN105" s="813"/>
      <c r="GCO105" s="813"/>
      <c r="GCP105" s="813"/>
      <c r="GCQ105" s="813"/>
      <c r="GCR105" s="813"/>
      <c r="GCS105" s="813"/>
      <c r="GCT105" s="813"/>
      <c r="GCU105" s="813"/>
      <c r="GCV105" s="813"/>
      <c r="GCW105" s="813"/>
      <c r="GCX105" s="813"/>
      <c r="GCY105" s="813"/>
      <c r="GCZ105" s="813"/>
      <c r="GDA105" s="813"/>
      <c r="GDB105" s="813"/>
      <c r="GDC105" s="813"/>
      <c r="GDD105" s="813"/>
      <c r="GDE105" s="813"/>
      <c r="GDF105" s="813"/>
      <c r="GDG105" s="813"/>
      <c r="GDH105" s="813"/>
      <c r="GDI105" s="813"/>
      <c r="GDJ105" s="813"/>
      <c r="GDK105" s="813"/>
      <c r="GDL105" s="813"/>
      <c r="GDM105" s="813"/>
      <c r="GDN105" s="813"/>
      <c r="GDO105" s="813"/>
      <c r="GDP105" s="813"/>
      <c r="GDQ105" s="813"/>
      <c r="GDR105" s="813"/>
      <c r="GDS105" s="813"/>
      <c r="GDT105" s="813"/>
      <c r="GDU105" s="813"/>
      <c r="GDV105" s="813"/>
      <c r="GDW105" s="813"/>
      <c r="GDX105" s="813"/>
      <c r="GDY105" s="813"/>
      <c r="GDZ105" s="813"/>
      <c r="GEA105" s="813"/>
      <c r="GEB105" s="813"/>
      <c r="GEC105" s="813"/>
      <c r="GED105" s="813"/>
      <c r="GEE105" s="813"/>
      <c r="GEF105" s="813"/>
      <c r="GEG105" s="813"/>
      <c r="GEH105" s="813"/>
      <c r="GEI105" s="813"/>
      <c r="GEJ105" s="813"/>
      <c r="GEK105" s="813"/>
      <c r="GEL105" s="813"/>
      <c r="GEM105" s="813"/>
      <c r="GEN105" s="813"/>
      <c r="GEO105" s="813"/>
      <c r="GEP105" s="813"/>
      <c r="GEQ105" s="813"/>
      <c r="GER105" s="813"/>
      <c r="GES105" s="813"/>
      <c r="GET105" s="813"/>
      <c r="GEU105" s="813"/>
      <c r="GEV105" s="813"/>
      <c r="GEW105" s="813"/>
      <c r="GEX105" s="813"/>
      <c r="GEY105" s="813"/>
      <c r="GEZ105" s="813"/>
      <c r="GFA105" s="813"/>
      <c r="GFB105" s="813"/>
      <c r="GFC105" s="813"/>
      <c r="GFD105" s="813"/>
      <c r="GFE105" s="813"/>
      <c r="GFF105" s="813"/>
      <c r="GFG105" s="813"/>
      <c r="GFH105" s="813"/>
      <c r="GFI105" s="813"/>
      <c r="GFJ105" s="813"/>
      <c r="GFK105" s="813"/>
      <c r="GFL105" s="813"/>
      <c r="GFM105" s="813"/>
      <c r="GFN105" s="813"/>
      <c r="GFO105" s="813"/>
      <c r="GFP105" s="813"/>
      <c r="GFQ105" s="813"/>
      <c r="GFR105" s="813"/>
      <c r="GFS105" s="813"/>
      <c r="GFT105" s="813"/>
      <c r="GFU105" s="813"/>
      <c r="GFV105" s="813"/>
      <c r="GFW105" s="813"/>
      <c r="GFX105" s="813"/>
      <c r="GFY105" s="813"/>
      <c r="GFZ105" s="813"/>
      <c r="GGA105" s="813"/>
      <c r="GGB105" s="813"/>
      <c r="GGC105" s="813"/>
      <c r="GGD105" s="813"/>
      <c r="GGE105" s="813"/>
      <c r="GGF105" s="813"/>
      <c r="GGG105" s="813"/>
      <c r="GGH105" s="813"/>
      <c r="GGI105" s="813"/>
      <c r="GGJ105" s="813"/>
      <c r="GGK105" s="813"/>
      <c r="GGL105" s="813"/>
      <c r="GGM105" s="813"/>
      <c r="GGN105" s="813"/>
      <c r="GGO105" s="813"/>
      <c r="GGP105" s="813"/>
      <c r="GGQ105" s="813"/>
      <c r="GGR105" s="813"/>
      <c r="GGS105" s="813"/>
      <c r="GGT105" s="813"/>
      <c r="GGU105" s="813"/>
      <c r="GGV105" s="813"/>
      <c r="GGW105" s="813"/>
      <c r="GGX105" s="813"/>
      <c r="GGY105" s="813"/>
      <c r="GGZ105" s="813"/>
      <c r="GHA105" s="813"/>
      <c r="GHB105" s="813"/>
      <c r="GHC105" s="813"/>
      <c r="GHD105" s="813"/>
      <c r="GHE105" s="813"/>
      <c r="GHF105" s="813"/>
      <c r="GHG105" s="813"/>
      <c r="GHH105" s="813"/>
      <c r="GHI105" s="813"/>
      <c r="GHJ105" s="813"/>
      <c r="GHK105" s="813"/>
      <c r="GHL105" s="813"/>
      <c r="GHM105" s="813"/>
      <c r="GHN105" s="813"/>
      <c r="GHO105" s="813"/>
      <c r="GHP105" s="813"/>
      <c r="GHQ105" s="813"/>
      <c r="GHR105" s="813"/>
      <c r="GHS105" s="813"/>
      <c r="GHT105" s="813"/>
      <c r="GHU105" s="813"/>
      <c r="GHV105" s="813"/>
      <c r="GHW105" s="813"/>
      <c r="GHX105" s="813"/>
      <c r="GHY105" s="813"/>
      <c r="GHZ105" s="813"/>
      <c r="GIA105" s="813"/>
      <c r="GIB105" s="813"/>
      <c r="GIC105" s="813"/>
      <c r="GID105" s="813"/>
      <c r="GIE105" s="813"/>
      <c r="GIF105" s="813"/>
      <c r="GIG105" s="813"/>
      <c r="GIH105" s="813"/>
      <c r="GII105" s="813"/>
      <c r="GIJ105" s="813"/>
      <c r="GIK105" s="813"/>
      <c r="GIL105" s="813"/>
      <c r="GIM105" s="813"/>
      <c r="GIN105" s="813"/>
      <c r="GIO105" s="813"/>
      <c r="GIP105" s="813"/>
      <c r="GIQ105" s="813"/>
      <c r="GIR105" s="813"/>
      <c r="GIS105" s="813"/>
      <c r="GIT105" s="813"/>
      <c r="GIU105" s="813"/>
      <c r="GIV105" s="813"/>
      <c r="GIW105" s="813"/>
      <c r="GIX105" s="813"/>
      <c r="GIY105" s="813"/>
      <c r="GIZ105" s="813"/>
      <c r="GJA105" s="813"/>
      <c r="GJB105" s="813"/>
      <c r="GJC105" s="813"/>
      <c r="GJD105" s="813"/>
      <c r="GJE105" s="813"/>
      <c r="GJF105" s="813"/>
      <c r="GJG105" s="813"/>
      <c r="GJH105" s="813"/>
      <c r="GJI105" s="813"/>
      <c r="GJJ105" s="813"/>
      <c r="GJK105" s="813"/>
      <c r="GJL105" s="813"/>
      <c r="GJM105" s="813"/>
      <c r="GJN105" s="813"/>
      <c r="GJO105" s="813"/>
      <c r="GJP105" s="813"/>
      <c r="GJQ105" s="813"/>
      <c r="GJR105" s="813"/>
      <c r="GJS105" s="813"/>
      <c r="GJT105" s="813"/>
      <c r="GJU105" s="813"/>
      <c r="GJV105" s="813"/>
      <c r="GJW105" s="813"/>
      <c r="GJX105" s="813"/>
      <c r="GJY105" s="813"/>
      <c r="GJZ105" s="813"/>
      <c r="GKA105" s="813"/>
      <c r="GKB105" s="813"/>
      <c r="GKC105" s="813"/>
      <c r="GKD105" s="813"/>
      <c r="GKE105" s="813"/>
      <c r="GKF105" s="813"/>
      <c r="GKG105" s="813"/>
      <c r="GKH105" s="813"/>
      <c r="GKI105" s="813"/>
      <c r="GKJ105" s="813"/>
      <c r="GKK105" s="813"/>
      <c r="GKL105" s="813"/>
      <c r="GKM105" s="813"/>
      <c r="GKN105" s="813"/>
      <c r="GKO105" s="813"/>
      <c r="GKP105" s="813"/>
      <c r="GKQ105" s="813"/>
      <c r="GKR105" s="813"/>
      <c r="GKS105" s="813"/>
      <c r="GKT105" s="813"/>
      <c r="GKU105" s="813"/>
      <c r="GKV105" s="813"/>
      <c r="GKW105" s="813"/>
      <c r="GKX105" s="813"/>
      <c r="GKY105" s="813"/>
      <c r="GKZ105" s="813"/>
      <c r="GLA105" s="813"/>
      <c r="GLB105" s="813"/>
      <c r="GLC105" s="813"/>
      <c r="GLD105" s="813"/>
      <c r="GLE105" s="813"/>
      <c r="GLF105" s="813"/>
      <c r="GLG105" s="813"/>
      <c r="GLH105" s="813"/>
      <c r="GLI105" s="813"/>
      <c r="GLJ105" s="813"/>
      <c r="GLK105" s="813"/>
      <c r="GLL105" s="813"/>
      <c r="GLM105" s="813"/>
      <c r="GLN105" s="813"/>
      <c r="GLO105" s="813"/>
      <c r="GLP105" s="813"/>
      <c r="GLQ105" s="813"/>
      <c r="GLR105" s="813"/>
      <c r="GLS105" s="813"/>
      <c r="GLT105" s="813"/>
      <c r="GLU105" s="813"/>
      <c r="GLV105" s="813"/>
      <c r="GLW105" s="813"/>
      <c r="GLX105" s="813"/>
      <c r="GLY105" s="813"/>
      <c r="GLZ105" s="813"/>
      <c r="GMA105" s="813"/>
      <c r="GMB105" s="813"/>
      <c r="GMC105" s="813"/>
      <c r="GMD105" s="813"/>
      <c r="GME105" s="813"/>
      <c r="GMF105" s="813"/>
      <c r="GMG105" s="813"/>
      <c r="GMH105" s="813"/>
      <c r="GMI105" s="813"/>
      <c r="GMJ105" s="813"/>
      <c r="GMK105" s="813"/>
      <c r="GML105" s="813"/>
      <c r="GMM105" s="813"/>
      <c r="GMN105" s="813"/>
      <c r="GMO105" s="813"/>
      <c r="GMP105" s="813"/>
      <c r="GMQ105" s="813"/>
      <c r="GMR105" s="813"/>
      <c r="GMS105" s="813"/>
      <c r="GMT105" s="813"/>
      <c r="GMU105" s="813"/>
      <c r="GMV105" s="813"/>
      <c r="GMW105" s="813"/>
      <c r="GMX105" s="813"/>
      <c r="GMY105" s="813"/>
      <c r="GMZ105" s="813"/>
      <c r="GNA105" s="813"/>
      <c r="GNB105" s="813"/>
      <c r="GNC105" s="813"/>
      <c r="GND105" s="813"/>
      <c r="GNE105" s="813"/>
      <c r="GNF105" s="813"/>
      <c r="GNG105" s="813"/>
      <c r="GNH105" s="813"/>
      <c r="GNI105" s="813"/>
      <c r="GNJ105" s="813"/>
      <c r="GNK105" s="813"/>
      <c r="GNL105" s="813"/>
      <c r="GNM105" s="813"/>
      <c r="GNN105" s="813"/>
      <c r="GNO105" s="813"/>
      <c r="GNP105" s="813"/>
      <c r="GNQ105" s="813"/>
      <c r="GNR105" s="813"/>
      <c r="GNS105" s="813"/>
      <c r="GNT105" s="813"/>
      <c r="GNU105" s="813"/>
      <c r="GNV105" s="813"/>
      <c r="GNW105" s="813"/>
      <c r="GNX105" s="813"/>
      <c r="GNY105" s="813"/>
      <c r="GNZ105" s="813"/>
      <c r="GOA105" s="813"/>
      <c r="GOB105" s="813"/>
      <c r="GOC105" s="813"/>
      <c r="GOD105" s="813"/>
      <c r="GOE105" s="813"/>
      <c r="GOF105" s="813"/>
      <c r="GOG105" s="813"/>
      <c r="GOH105" s="813"/>
      <c r="GOI105" s="813"/>
      <c r="GOJ105" s="813"/>
      <c r="GOK105" s="813"/>
      <c r="GOL105" s="813"/>
      <c r="GOM105" s="813"/>
      <c r="GON105" s="813"/>
      <c r="GOO105" s="813"/>
      <c r="GOP105" s="813"/>
      <c r="GOQ105" s="813"/>
      <c r="GOR105" s="813"/>
      <c r="GOS105" s="813"/>
      <c r="GOT105" s="813"/>
      <c r="GOU105" s="813"/>
      <c r="GOV105" s="813"/>
      <c r="GOW105" s="813"/>
      <c r="GOX105" s="813"/>
      <c r="GOY105" s="813"/>
      <c r="GOZ105" s="813"/>
      <c r="GPA105" s="813"/>
      <c r="GPB105" s="813"/>
      <c r="GPC105" s="813"/>
      <c r="GPD105" s="813"/>
      <c r="GPE105" s="813"/>
      <c r="GPF105" s="813"/>
      <c r="GPG105" s="813"/>
      <c r="GPH105" s="813"/>
      <c r="GPI105" s="813"/>
      <c r="GPJ105" s="813"/>
      <c r="GPK105" s="813"/>
      <c r="GPL105" s="813"/>
      <c r="GPM105" s="813"/>
      <c r="GPN105" s="813"/>
      <c r="GPO105" s="813"/>
      <c r="GPP105" s="813"/>
      <c r="GPQ105" s="813"/>
      <c r="GPR105" s="813"/>
      <c r="GPS105" s="813"/>
      <c r="GPT105" s="813"/>
      <c r="GPU105" s="813"/>
      <c r="GPV105" s="813"/>
      <c r="GPW105" s="813"/>
      <c r="GPX105" s="813"/>
      <c r="GPY105" s="813"/>
      <c r="GPZ105" s="813"/>
      <c r="GQA105" s="813"/>
      <c r="GQB105" s="813"/>
      <c r="GQC105" s="813"/>
      <c r="GQD105" s="813"/>
      <c r="GQE105" s="813"/>
      <c r="GQF105" s="813"/>
      <c r="GQG105" s="813"/>
      <c r="GQH105" s="813"/>
      <c r="GQI105" s="813"/>
      <c r="GQJ105" s="813"/>
      <c r="GQK105" s="813"/>
      <c r="GQL105" s="813"/>
      <c r="GQM105" s="813"/>
      <c r="GQN105" s="813"/>
      <c r="GQO105" s="813"/>
      <c r="GQP105" s="813"/>
      <c r="GQQ105" s="813"/>
      <c r="GQR105" s="813"/>
      <c r="GQS105" s="813"/>
      <c r="GQT105" s="813"/>
      <c r="GQU105" s="813"/>
      <c r="GQV105" s="813"/>
      <c r="GQW105" s="813"/>
      <c r="GQX105" s="813"/>
      <c r="GQY105" s="813"/>
      <c r="GQZ105" s="813"/>
      <c r="GRA105" s="813"/>
      <c r="GRB105" s="813"/>
      <c r="GRC105" s="813"/>
      <c r="GRD105" s="813"/>
      <c r="GRE105" s="813"/>
      <c r="GRF105" s="813"/>
      <c r="GRG105" s="813"/>
      <c r="GRH105" s="813"/>
      <c r="GRI105" s="813"/>
      <c r="GRJ105" s="813"/>
      <c r="GRK105" s="813"/>
      <c r="GRL105" s="813"/>
      <c r="GRM105" s="813"/>
      <c r="GRN105" s="813"/>
      <c r="GRO105" s="813"/>
      <c r="GRP105" s="813"/>
      <c r="GRQ105" s="813"/>
      <c r="GRR105" s="813"/>
      <c r="GRS105" s="813"/>
      <c r="GRT105" s="813"/>
      <c r="GRU105" s="813"/>
      <c r="GRV105" s="813"/>
      <c r="GRW105" s="813"/>
      <c r="GRX105" s="813"/>
      <c r="GRY105" s="813"/>
      <c r="GRZ105" s="813"/>
      <c r="GSA105" s="813"/>
      <c r="GSB105" s="813"/>
      <c r="GSC105" s="813"/>
      <c r="GSD105" s="813"/>
      <c r="GSE105" s="813"/>
      <c r="GSF105" s="813"/>
      <c r="GSG105" s="813"/>
      <c r="GSH105" s="813"/>
      <c r="GSI105" s="813"/>
      <c r="GSJ105" s="813"/>
      <c r="GSK105" s="813"/>
      <c r="GSL105" s="813"/>
      <c r="GSM105" s="813"/>
      <c r="GSN105" s="813"/>
      <c r="GSO105" s="813"/>
      <c r="GSP105" s="813"/>
      <c r="GSQ105" s="813"/>
      <c r="GSR105" s="813"/>
      <c r="GSS105" s="813"/>
      <c r="GST105" s="813"/>
      <c r="GSU105" s="813"/>
      <c r="GSV105" s="813"/>
      <c r="GSW105" s="813"/>
      <c r="GSX105" s="813"/>
      <c r="GSY105" s="813"/>
      <c r="GSZ105" s="813"/>
      <c r="GTA105" s="813"/>
      <c r="GTB105" s="813"/>
      <c r="GTC105" s="813"/>
      <c r="GTD105" s="813"/>
      <c r="GTE105" s="813"/>
      <c r="GTF105" s="813"/>
      <c r="GTG105" s="813"/>
      <c r="GTH105" s="813"/>
      <c r="GTI105" s="813"/>
      <c r="GTJ105" s="813"/>
      <c r="GTK105" s="813"/>
      <c r="GTL105" s="813"/>
      <c r="GTM105" s="813"/>
      <c r="GTN105" s="813"/>
      <c r="GTO105" s="813"/>
      <c r="GTP105" s="813"/>
      <c r="GTQ105" s="813"/>
      <c r="GTR105" s="813"/>
      <c r="GTS105" s="813"/>
      <c r="GTT105" s="813"/>
      <c r="GTU105" s="813"/>
      <c r="GTV105" s="813"/>
      <c r="GTW105" s="813"/>
      <c r="GTX105" s="813"/>
      <c r="GTY105" s="813"/>
      <c r="GTZ105" s="813"/>
      <c r="GUA105" s="813"/>
      <c r="GUB105" s="813"/>
      <c r="GUC105" s="813"/>
      <c r="GUD105" s="813"/>
      <c r="GUE105" s="813"/>
      <c r="GUF105" s="813"/>
      <c r="GUG105" s="813"/>
      <c r="GUH105" s="813"/>
      <c r="GUI105" s="813"/>
      <c r="GUJ105" s="813"/>
      <c r="GUK105" s="813"/>
      <c r="GUL105" s="813"/>
      <c r="GUM105" s="813"/>
      <c r="GUN105" s="813"/>
      <c r="GUO105" s="813"/>
      <c r="GUP105" s="813"/>
      <c r="GUQ105" s="813"/>
      <c r="GUR105" s="813"/>
      <c r="GUS105" s="813"/>
      <c r="GUT105" s="813"/>
      <c r="GUU105" s="813"/>
      <c r="GUV105" s="813"/>
      <c r="GUW105" s="813"/>
      <c r="GUX105" s="813"/>
      <c r="GUY105" s="813"/>
      <c r="GUZ105" s="813"/>
      <c r="GVA105" s="813"/>
      <c r="GVB105" s="813"/>
      <c r="GVC105" s="813"/>
      <c r="GVD105" s="813"/>
      <c r="GVE105" s="813"/>
      <c r="GVF105" s="813"/>
      <c r="GVG105" s="813"/>
      <c r="GVH105" s="813"/>
      <c r="GVI105" s="813"/>
      <c r="GVJ105" s="813"/>
      <c r="GVK105" s="813"/>
      <c r="GVL105" s="813"/>
      <c r="GVM105" s="813"/>
      <c r="GVN105" s="813"/>
      <c r="GVO105" s="813"/>
      <c r="GVP105" s="813"/>
      <c r="GVQ105" s="813"/>
      <c r="GVR105" s="813"/>
      <c r="GVS105" s="813"/>
      <c r="GVT105" s="813"/>
      <c r="GVU105" s="813"/>
      <c r="GVV105" s="813"/>
      <c r="GVW105" s="813"/>
      <c r="GVX105" s="813"/>
      <c r="GVY105" s="813"/>
      <c r="GVZ105" s="813"/>
      <c r="GWA105" s="813"/>
      <c r="GWB105" s="813"/>
      <c r="GWC105" s="813"/>
      <c r="GWD105" s="813"/>
      <c r="GWE105" s="813"/>
      <c r="GWF105" s="813"/>
      <c r="GWG105" s="813"/>
      <c r="GWH105" s="813"/>
      <c r="GWI105" s="813"/>
      <c r="GWJ105" s="813"/>
      <c r="GWK105" s="813"/>
      <c r="GWL105" s="813"/>
      <c r="GWM105" s="813"/>
      <c r="GWN105" s="813"/>
      <c r="GWO105" s="813"/>
      <c r="GWP105" s="813"/>
      <c r="GWQ105" s="813"/>
      <c r="GWR105" s="813"/>
      <c r="GWS105" s="813"/>
      <c r="GWT105" s="813"/>
      <c r="GWU105" s="813"/>
      <c r="GWV105" s="813"/>
      <c r="GWW105" s="813"/>
      <c r="GWX105" s="813"/>
      <c r="GWY105" s="813"/>
      <c r="GWZ105" s="813"/>
      <c r="GXA105" s="813"/>
      <c r="GXB105" s="813"/>
      <c r="GXC105" s="813"/>
      <c r="GXD105" s="813"/>
      <c r="GXE105" s="813"/>
      <c r="GXF105" s="813"/>
      <c r="GXG105" s="813"/>
      <c r="GXH105" s="813"/>
      <c r="GXI105" s="813"/>
      <c r="GXJ105" s="813"/>
      <c r="GXK105" s="813"/>
      <c r="GXL105" s="813"/>
      <c r="GXM105" s="813"/>
      <c r="GXN105" s="813"/>
      <c r="GXO105" s="813"/>
      <c r="GXP105" s="813"/>
      <c r="GXQ105" s="813"/>
      <c r="GXR105" s="813"/>
      <c r="GXS105" s="813"/>
      <c r="GXT105" s="813"/>
      <c r="GXU105" s="813"/>
      <c r="GXV105" s="813"/>
      <c r="GXW105" s="813"/>
      <c r="GXX105" s="813"/>
      <c r="GXY105" s="813"/>
      <c r="GXZ105" s="813"/>
      <c r="GYA105" s="813"/>
      <c r="GYB105" s="813"/>
      <c r="GYC105" s="813"/>
      <c r="GYD105" s="813"/>
      <c r="GYE105" s="813"/>
      <c r="GYF105" s="813"/>
      <c r="GYG105" s="813"/>
      <c r="GYH105" s="813"/>
      <c r="GYI105" s="813"/>
      <c r="GYJ105" s="813"/>
      <c r="GYK105" s="813"/>
      <c r="GYL105" s="813"/>
      <c r="GYM105" s="813"/>
      <c r="GYN105" s="813"/>
      <c r="GYO105" s="813"/>
      <c r="GYP105" s="813"/>
      <c r="GYQ105" s="813"/>
      <c r="GYR105" s="813"/>
      <c r="GYS105" s="813"/>
      <c r="GYT105" s="813"/>
      <c r="GYU105" s="813"/>
      <c r="GYV105" s="813"/>
      <c r="GYW105" s="813"/>
      <c r="GYX105" s="813"/>
      <c r="GYY105" s="813"/>
      <c r="GYZ105" s="813"/>
      <c r="GZA105" s="813"/>
      <c r="GZB105" s="813"/>
      <c r="GZC105" s="813"/>
      <c r="GZD105" s="813"/>
      <c r="GZE105" s="813"/>
      <c r="GZF105" s="813"/>
      <c r="GZG105" s="813"/>
      <c r="GZH105" s="813"/>
      <c r="GZI105" s="813"/>
      <c r="GZJ105" s="813"/>
      <c r="GZK105" s="813"/>
      <c r="GZL105" s="813"/>
      <c r="GZM105" s="813"/>
      <c r="GZN105" s="813"/>
      <c r="GZO105" s="813"/>
      <c r="GZP105" s="813"/>
      <c r="GZQ105" s="813"/>
      <c r="GZR105" s="813"/>
      <c r="GZS105" s="813"/>
      <c r="GZT105" s="813"/>
      <c r="GZU105" s="813"/>
      <c r="GZV105" s="813"/>
      <c r="GZW105" s="813"/>
      <c r="GZX105" s="813"/>
      <c r="GZY105" s="813"/>
      <c r="GZZ105" s="813"/>
      <c r="HAA105" s="813"/>
      <c r="HAB105" s="813"/>
      <c r="HAC105" s="813"/>
      <c r="HAD105" s="813"/>
      <c r="HAE105" s="813"/>
      <c r="HAF105" s="813"/>
      <c r="HAG105" s="813"/>
      <c r="HAH105" s="813"/>
      <c r="HAI105" s="813"/>
      <c r="HAJ105" s="813"/>
      <c r="HAK105" s="813"/>
      <c r="HAL105" s="813"/>
      <c r="HAM105" s="813"/>
      <c r="HAN105" s="813"/>
      <c r="HAO105" s="813"/>
      <c r="HAP105" s="813"/>
      <c r="HAQ105" s="813"/>
      <c r="HAR105" s="813"/>
      <c r="HAS105" s="813"/>
      <c r="HAT105" s="813"/>
      <c r="HAU105" s="813"/>
      <c r="HAV105" s="813"/>
      <c r="HAW105" s="813"/>
      <c r="HAX105" s="813"/>
      <c r="HAY105" s="813"/>
      <c r="HAZ105" s="813"/>
      <c r="HBA105" s="813"/>
      <c r="HBB105" s="813"/>
      <c r="HBC105" s="813"/>
      <c r="HBD105" s="813"/>
      <c r="HBE105" s="813"/>
      <c r="HBF105" s="813"/>
      <c r="HBG105" s="813"/>
      <c r="HBH105" s="813"/>
      <c r="HBI105" s="813"/>
      <c r="HBJ105" s="813"/>
      <c r="HBK105" s="813"/>
      <c r="HBL105" s="813"/>
      <c r="HBM105" s="813"/>
      <c r="HBN105" s="813"/>
      <c r="HBO105" s="813"/>
      <c r="HBP105" s="813"/>
      <c r="HBQ105" s="813"/>
      <c r="HBR105" s="813"/>
      <c r="HBS105" s="813"/>
      <c r="HBT105" s="813"/>
      <c r="HBU105" s="813"/>
      <c r="HBV105" s="813"/>
      <c r="HBW105" s="813"/>
      <c r="HBX105" s="813"/>
      <c r="HBY105" s="813"/>
      <c r="HBZ105" s="813"/>
      <c r="HCA105" s="813"/>
      <c r="HCB105" s="813"/>
      <c r="HCC105" s="813"/>
      <c r="HCD105" s="813"/>
      <c r="HCE105" s="813"/>
      <c r="HCF105" s="813"/>
      <c r="HCG105" s="813"/>
      <c r="HCH105" s="813"/>
      <c r="HCI105" s="813"/>
      <c r="HCJ105" s="813"/>
      <c r="HCK105" s="813"/>
      <c r="HCL105" s="813"/>
      <c r="HCM105" s="813"/>
      <c r="HCN105" s="813"/>
      <c r="HCO105" s="813"/>
      <c r="HCP105" s="813"/>
      <c r="HCQ105" s="813"/>
      <c r="HCR105" s="813"/>
      <c r="HCS105" s="813"/>
      <c r="HCT105" s="813"/>
      <c r="HCU105" s="813"/>
      <c r="HCV105" s="813"/>
      <c r="HCW105" s="813"/>
      <c r="HCX105" s="813"/>
      <c r="HCY105" s="813"/>
      <c r="HCZ105" s="813"/>
      <c r="HDA105" s="813"/>
      <c r="HDB105" s="813"/>
      <c r="HDC105" s="813"/>
      <c r="HDD105" s="813"/>
      <c r="HDE105" s="813"/>
      <c r="HDF105" s="813"/>
      <c r="HDG105" s="813"/>
      <c r="HDH105" s="813"/>
      <c r="HDI105" s="813"/>
      <c r="HDJ105" s="813"/>
      <c r="HDK105" s="813"/>
      <c r="HDL105" s="813"/>
      <c r="HDM105" s="813"/>
      <c r="HDN105" s="813"/>
      <c r="HDO105" s="813"/>
      <c r="HDP105" s="813"/>
      <c r="HDQ105" s="813"/>
      <c r="HDR105" s="813"/>
      <c r="HDS105" s="813"/>
      <c r="HDT105" s="813"/>
      <c r="HDU105" s="813"/>
      <c r="HDV105" s="813"/>
      <c r="HDW105" s="813"/>
      <c r="HDX105" s="813"/>
      <c r="HDY105" s="813"/>
      <c r="HDZ105" s="813"/>
      <c r="HEA105" s="813"/>
      <c r="HEB105" s="813"/>
      <c r="HEC105" s="813"/>
      <c r="HED105" s="813"/>
      <c r="HEE105" s="813"/>
      <c r="HEF105" s="813"/>
      <c r="HEG105" s="813"/>
      <c r="HEH105" s="813"/>
      <c r="HEI105" s="813"/>
      <c r="HEJ105" s="813"/>
      <c r="HEK105" s="813"/>
      <c r="HEL105" s="813"/>
      <c r="HEM105" s="813"/>
      <c r="HEN105" s="813"/>
      <c r="HEO105" s="813"/>
      <c r="HEP105" s="813"/>
      <c r="HEQ105" s="813"/>
      <c r="HER105" s="813"/>
      <c r="HES105" s="813"/>
      <c r="HET105" s="813"/>
      <c r="HEU105" s="813"/>
      <c r="HEV105" s="813"/>
      <c r="HEW105" s="813"/>
      <c r="HEX105" s="813"/>
      <c r="HEY105" s="813"/>
      <c r="HEZ105" s="813"/>
      <c r="HFA105" s="813"/>
      <c r="HFB105" s="813"/>
      <c r="HFC105" s="813"/>
      <c r="HFD105" s="813"/>
      <c r="HFE105" s="813"/>
      <c r="HFF105" s="813"/>
      <c r="HFG105" s="813"/>
      <c r="HFH105" s="813"/>
      <c r="HFI105" s="813"/>
      <c r="HFJ105" s="813"/>
      <c r="HFK105" s="813"/>
      <c r="HFL105" s="813"/>
      <c r="HFM105" s="813"/>
      <c r="HFN105" s="813"/>
      <c r="HFO105" s="813"/>
      <c r="HFP105" s="813"/>
      <c r="HFQ105" s="813"/>
      <c r="HFR105" s="813"/>
      <c r="HFS105" s="813"/>
      <c r="HFT105" s="813"/>
      <c r="HFU105" s="813"/>
      <c r="HFV105" s="813"/>
      <c r="HFW105" s="813"/>
      <c r="HFX105" s="813"/>
      <c r="HFY105" s="813"/>
      <c r="HFZ105" s="813"/>
      <c r="HGA105" s="813"/>
      <c r="HGB105" s="813"/>
      <c r="HGC105" s="813"/>
      <c r="HGD105" s="813"/>
      <c r="HGE105" s="813"/>
      <c r="HGF105" s="813"/>
      <c r="HGG105" s="813"/>
      <c r="HGH105" s="813"/>
      <c r="HGI105" s="813"/>
      <c r="HGJ105" s="813"/>
      <c r="HGK105" s="813"/>
      <c r="HGL105" s="813"/>
      <c r="HGM105" s="813"/>
      <c r="HGN105" s="813"/>
      <c r="HGO105" s="813"/>
      <c r="HGP105" s="813"/>
      <c r="HGQ105" s="813"/>
      <c r="HGR105" s="813"/>
      <c r="HGS105" s="813"/>
      <c r="HGT105" s="813"/>
      <c r="HGU105" s="813"/>
      <c r="HGV105" s="813"/>
      <c r="HGW105" s="813"/>
      <c r="HGX105" s="813"/>
      <c r="HGY105" s="813"/>
      <c r="HGZ105" s="813"/>
      <c r="HHA105" s="813"/>
      <c r="HHB105" s="813"/>
      <c r="HHC105" s="813"/>
      <c r="HHD105" s="813"/>
      <c r="HHE105" s="813"/>
      <c r="HHF105" s="813"/>
      <c r="HHG105" s="813"/>
      <c r="HHH105" s="813"/>
      <c r="HHI105" s="813"/>
      <c r="HHJ105" s="813"/>
      <c r="HHK105" s="813"/>
      <c r="HHL105" s="813"/>
      <c r="HHM105" s="813"/>
      <c r="HHN105" s="813"/>
      <c r="HHO105" s="813"/>
      <c r="HHP105" s="813"/>
      <c r="HHQ105" s="813"/>
      <c r="HHR105" s="813"/>
      <c r="HHS105" s="813"/>
      <c r="HHT105" s="813"/>
      <c r="HHU105" s="813"/>
      <c r="HHV105" s="813"/>
      <c r="HHW105" s="813"/>
      <c r="HHX105" s="813"/>
      <c r="HHY105" s="813"/>
      <c r="HHZ105" s="813"/>
      <c r="HIA105" s="813"/>
      <c r="HIB105" s="813"/>
      <c r="HIC105" s="813"/>
      <c r="HID105" s="813"/>
      <c r="HIE105" s="813"/>
      <c r="HIF105" s="813"/>
      <c r="HIG105" s="813"/>
      <c r="HIH105" s="813"/>
      <c r="HII105" s="813"/>
      <c r="HIJ105" s="813"/>
      <c r="HIK105" s="813"/>
      <c r="HIL105" s="813"/>
      <c r="HIM105" s="813"/>
      <c r="HIN105" s="813"/>
      <c r="HIO105" s="813"/>
      <c r="HIP105" s="813"/>
      <c r="HIQ105" s="813"/>
      <c r="HIR105" s="813"/>
      <c r="HIS105" s="813"/>
      <c r="HIT105" s="813"/>
      <c r="HIU105" s="813"/>
      <c r="HIV105" s="813"/>
      <c r="HIW105" s="813"/>
      <c r="HIX105" s="813"/>
      <c r="HIY105" s="813"/>
      <c r="HIZ105" s="813"/>
      <c r="HJA105" s="813"/>
      <c r="HJB105" s="813"/>
      <c r="HJC105" s="813"/>
      <c r="HJD105" s="813"/>
      <c r="HJE105" s="813"/>
      <c r="HJF105" s="813"/>
      <c r="HJG105" s="813"/>
      <c r="HJH105" s="813"/>
      <c r="HJI105" s="813"/>
      <c r="HJJ105" s="813"/>
      <c r="HJK105" s="813"/>
      <c r="HJL105" s="813"/>
      <c r="HJM105" s="813"/>
      <c r="HJN105" s="813"/>
      <c r="HJO105" s="813"/>
      <c r="HJP105" s="813"/>
      <c r="HJQ105" s="813"/>
      <c r="HJR105" s="813"/>
      <c r="HJS105" s="813"/>
      <c r="HJT105" s="813"/>
      <c r="HJU105" s="813"/>
      <c r="HJV105" s="813"/>
      <c r="HJW105" s="813"/>
      <c r="HJX105" s="813"/>
      <c r="HJY105" s="813"/>
      <c r="HJZ105" s="813"/>
      <c r="HKA105" s="813"/>
      <c r="HKB105" s="813"/>
      <c r="HKC105" s="813"/>
      <c r="HKD105" s="813"/>
      <c r="HKE105" s="813"/>
      <c r="HKF105" s="813"/>
      <c r="HKG105" s="813"/>
      <c r="HKH105" s="813"/>
      <c r="HKI105" s="813"/>
      <c r="HKJ105" s="813"/>
      <c r="HKK105" s="813"/>
      <c r="HKL105" s="813"/>
      <c r="HKM105" s="813"/>
      <c r="HKN105" s="813"/>
      <c r="HKO105" s="813"/>
      <c r="HKP105" s="813"/>
      <c r="HKQ105" s="813"/>
      <c r="HKR105" s="813"/>
      <c r="HKS105" s="813"/>
      <c r="HKT105" s="813"/>
      <c r="HKU105" s="813"/>
      <c r="HKV105" s="813"/>
      <c r="HKW105" s="813"/>
      <c r="HKX105" s="813"/>
      <c r="HKY105" s="813"/>
      <c r="HKZ105" s="813"/>
      <c r="HLA105" s="813"/>
      <c r="HLB105" s="813"/>
      <c r="HLC105" s="813"/>
      <c r="HLD105" s="813"/>
      <c r="HLE105" s="813"/>
      <c r="HLF105" s="813"/>
      <c r="HLG105" s="813"/>
      <c r="HLH105" s="813"/>
      <c r="HLI105" s="813"/>
      <c r="HLJ105" s="813"/>
      <c r="HLK105" s="813"/>
      <c r="HLL105" s="813"/>
      <c r="HLM105" s="813"/>
      <c r="HLN105" s="813"/>
      <c r="HLO105" s="813"/>
      <c r="HLP105" s="813"/>
      <c r="HLQ105" s="813"/>
      <c r="HLR105" s="813"/>
      <c r="HLS105" s="813"/>
      <c r="HLT105" s="813"/>
      <c r="HLU105" s="813"/>
      <c r="HLV105" s="813"/>
      <c r="HLW105" s="813"/>
      <c r="HLX105" s="813"/>
      <c r="HLY105" s="813"/>
      <c r="HLZ105" s="813"/>
      <c r="HMA105" s="813"/>
      <c r="HMB105" s="813"/>
      <c r="HMC105" s="813"/>
      <c r="HMD105" s="813"/>
      <c r="HME105" s="813"/>
      <c r="HMF105" s="813"/>
      <c r="HMG105" s="813"/>
      <c r="HMH105" s="813"/>
      <c r="HMI105" s="813"/>
      <c r="HMJ105" s="813"/>
      <c r="HMK105" s="813"/>
      <c r="HML105" s="813"/>
      <c r="HMM105" s="813"/>
      <c r="HMN105" s="813"/>
      <c r="HMO105" s="813"/>
      <c r="HMP105" s="813"/>
      <c r="HMQ105" s="813"/>
      <c r="HMR105" s="813"/>
      <c r="HMS105" s="813"/>
      <c r="HMT105" s="813"/>
      <c r="HMU105" s="813"/>
      <c r="HMV105" s="813"/>
      <c r="HMW105" s="813"/>
      <c r="HMX105" s="813"/>
      <c r="HMY105" s="813"/>
      <c r="HMZ105" s="813"/>
      <c r="HNA105" s="813"/>
      <c r="HNB105" s="813"/>
      <c r="HNC105" s="813"/>
      <c r="HND105" s="813"/>
      <c r="HNE105" s="813"/>
      <c r="HNF105" s="813"/>
      <c r="HNG105" s="813"/>
      <c r="HNH105" s="813"/>
      <c r="HNI105" s="813"/>
      <c r="HNJ105" s="813"/>
      <c r="HNK105" s="813"/>
      <c r="HNL105" s="813"/>
      <c r="HNM105" s="813"/>
      <c r="HNN105" s="813"/>
      <c r="HNO105" s="813"/>
      <c r="HNP105" s="813"/>
      <c r="HNQ105" s="813"/>
      <c r="HNR105" s="813"/>
      <c r="HNS105" s="813"/>
      <c r="HNT105" s="813"/>
      <c r="HNU105" s="813"/>
      <c r="HNV105" s="813"/>
      <c r="HNW105" s="813"/>
      <c r="HNX105" s="813"/>
      <c r="HNY105" s="813"/>
      <c r="HNZ105" s="813"/>
      <c r="HOA105" s="813"/>
      <c r="HOB105" s="813"/>
      <c r="HOC105" s="813"/>
      <c r="HOD105" s="813"/>
      <c r="HOE105" s="813"/>
      <c r="HOF105" s="813"/>
      <c r="HOG105" s="813"/>
      <c r="HOH105" s="813"/>
      <c r="HOI105" s="813"/>
      <c r="HOJ105" s="813"/>
      <c r="HOK105" s="813"/>
      <c r="HOL105" s="813"/>
      <c r="HOM105" s="813"/>
      <c r="HON105" s="813"/>
      <c r="HOO105" s="813"/>
      <c r="HOP105" s="813"/>
      <c r="HOQ105" s="813"/>
      <c r="HOR105" s="813"/>
      <c r="HOS105" s="813"/>
      <c r="HOT105" s="813"/>
      <c r="HOU105" s="813"/>
      <c r="HOV105" s="813"/>
      <c r="HOW105" s="813"/>
      <c r="HOX105" s="813"/>
      <c r="HOY105" s="813"/>
      <c r="HOZ105" s="813"/>
      <c r="HPA105" s="813"/>
      <c r="HPB105" s="813"/>
      <c r="HPC105" s="813"/>
      <c r="HPD105" s="813"/>
      <c r="HPE105" s="813"/>
      <c r="HPF105" s="813"/>
      <c r="HPG105" s="813"/>
      <c r="HPH105" s="813"/>
      <c r="HPI105" s="813"/>
      <c r="HPJ105" s="813"/>
      <c r="HPK105" s="813"/>
      <c r="HPL105" s="813"/>
      <c r="HPM105" s="813"/>
      <c r="HPN105" s="813"/>
      <c r="HPO105" s="813"/>
      <c r="HPP105" s="813"/>
      <c r="HPQ105" s="813"/>
      <c r="HPR105" s="813"/>
      <c r="HPS105" s="813"/>
      <c r="HPT105" s="813"/>
      <c r="HPU105" s="813"/>
      <c r="HPV105" s="813"/>
      <c r="HPW105" s="813"/>
      <c r="HPX105" s="813"/>
      <c r="HPY105" s="813"/>
      <c r="HPZ105" s="813"/>
      <c r="HQA105" s="813"/>
      <c r="HQB105" s="813"/>
      <c r="HQC105" s="813"/>
      <c r="HQD105" s="813"/>
      <c r="HQE105" s="813"/>
      <c r="HQF105" s="813"/>
      <c r="HQG105" s="813"/>
      <c r="HQH105" s="813"/>
      <c r="HQI105" s="813"/>
      <c r="HQJ105" s="813"/>
      <c r="HQK105" s="813"/>
      <c r="HQL105" s="813"/>
      <c r="HQM105" s="813"/>
      <c r="HQN105" s="813"/>
      <c r="HQO105" s="813"/>
      <c r="HQP105" s="813"/>
      <c r="HQQ105" s="813"/>
      <c r="HQR105" s="813"/>
      <c r="HQS105" s="813"/>
      <c r="HQT105" s="813"/>
      <c r="HQU105" s="813"/>
      <c r="HQV105" s="813"/>
      <c r="HQW105" s="813"/>
      <c r="HQX105" s="813"/>
      <c r="HQY105" s="813"/>
      <c r="HQZ105" s="813"/>
      <c r="HRA105" s="813"/>
      <c r="HRB105" s="813"/>
      <c r="HRC105" s="813"/>
      <c r="HRD105" s="813"/>
      <c r="HRE105" s="813"/>
      <c r="HRF105" s="813"/>
      <c r="HRG105" s="813"/>
      <c r="HRH105" s="813"/>
      <c r="HRI105" s="813"/>
      <c r="HRJ105" s="813"/>
      <c r="HRK105" s="813"/>
      <c r="HRL105" s="813"/>
      <c r="HRM105" s="813"/>
      <c r="HRN105" s="813"/>
      <c r="HRO105" s="813"/>
      <c r="HRP105" s="813"/>
      <c r="HRQ105" s="813"/>
      <c r="HRR105" s="813"/>
      <c r="HRS105" s="813"/>
      <c r="HRT105" s="813"/>
      <c r="HRU105" s="813"/>
      <c r="HRV105" s="813"/>
      <c r="HRW105" s="813"/>
      <c r="HRX105" s="813"/>
      <c r="HRY105" s="813"/>
      <c r="HRZ105" s="813"/>
      <c r="HSA105" s="813"/>
      <c r="HSB105" s="813"/>
      <c r="HSC105" s="813"/>
      <c r="HSD105" s="813"/>
      <c r="HSE105" s="813"/>
      <c r="HSF105" s="813"/>
      <c r="HSG105" s="813"/>
      <c r="HSH105" s="813"/>
      <c r="HSI105" s="813"/>
      <c r="HSJ105" s="813"/>
      <c r="HSK105" s="813"/>
      <c r="HSL105" s="813"/>
      <c r="HSM105" s="813"/>
      <c r="HSN105" s="813"/>
      <c r="HSO105" s="813"/>
      <c r="HSP105" s="813"/>
      <c r="HSQ105" s="813"/>
      <c r="HSR105" s="813"/>
      <c r="HSS105" s="813"/>
      <c r="HST105" s="813"/>
      <c r="HSU105" s="813"/>
      <c r="HSV105" s="813"/>
      <c r="HSW105" s="813"/>
      <c r="HSX105" s="813"/>
      <c r="HSY105" s="813"/>
      <c r="HSZ105" s="813"/>
      <c r="HTA105" s="813"/>
      <c r="HTB105" s="813"/>
      <c r="HTC105" s="813"/>
      <c r="HTD105" s="813"/>
      <c r="HTE105" s="813"/>
      <c r="HTF105" s="813"/>
      <c r="HTG105" s="813"/>
      <c r="HTH105" s="813"/>
      <c r="HTI105" s="813"/>
      <c r="HTJ105" s="813"/>
      <c r="HTK105" s="813"/>
      <c r="HTL105" s="813"/>
      <c r="HTM105" s="813"/>
      <c r="HTN105" s="813"/>
      <c r="HTO105" s="813"/>
      <c r="HTP105" s="813"/>
      <c r="HTQ105" s="813"/>
      <c r="HTR105" s="813"/>
      <c r="HTS105" s="813"/>
      <c r="HTT105" s="813"/>
      <c r="HTU105" s="813"/>
      <c r="HTV105" s="813"/>
      <c r="HTW105" s="813"/>
      <c r="HTX105" s="813"/>
      <c r="HTY105" s="813"/>
      <c r="HTZ105" s="813"/>
      <c r="HUA105" s="813"/>
      <c r="HUB105" s="813"/>
      <c r="HUC105" s="813"/>
      <c r="HUD105" s="813"/>
      <c r="HUE105" s="813"/>
      <c r="HUF105" s="813"/>
      <c r="HUG105" s="813"/>
      <c r="HUH105" s="813"/>
      <c r="HUI105" s="813"/>
      <c r="HUJ105" s="813"/>
      <c r="HUK105" s="813"/>
      <c r="HUL105" s="813"/>
      <c r="HUM105" s="813"/>
      <c r="HUN105" s="813"/>
      <c r="HUO105" s="813"/>
      <c r="HUP105" s="813"/>
      <c r="HUQ105" s="813"/>
      <c r="HUR105" s="813"/>
      <c r="HUS105" s="813"/>
      <c r="HUT105" s="813"/>
      <c r="HUU105" s="813"/>
      <c r="HUV105" s="813"/>
      <c r="HUW105" s="813"/>
      <c r="HUX105" s="813"/>
      <c r="HUY105" s="813"/>
      <c r="HUZ105" s="813"/>
      <c r="HVA105" s="813"/>
      <c r="HVB105" s="813"/>
      <c r="HVC105" s="813"/>
      <c r="HVD105" s="813"/>
      <c r="HVE105" s="813"/>
      <c r="HVF105" s="813"/>
      <c r="HVG105" s="813"/>
      <c r="HVH105" s="813"/>
      <c r="HVI105" s="813"/>
      <c r="HVJ105" s="813"/>
      <c r="HVK105" s="813"/>
      <c r="HVL105" s="813"/>
      <c r="HVM105" s="813"/>
      <c r="HVN105" s="813"/>
      <c r="HVO105" s="813"/>
      <c r="HVP105" s="813"/>
      <c r="HVQ105" s="813"/>
      <c r="HVR105" s="813"/>
      <c r="HVS105" s="813"/>
      <c r="HVT105" s="813"/>
      <c r="HVU105" s="813"/>
      <c r="HVV105" s="813"/>
      <c r="HVW105" s="813"/>
      <c r="HVX105" s="813"/>
      <c r="HVY105" s="813"/>
      <c r="HVZ105" s="813"/>
      <c r="HWA105" s="813"/>
      <c r="HWB105" s="813"/>
      <c r="HWC105" s="813"/>
      <c r="HWD105" s="813"/>
      <c r="HWE105" s="813"/>
      <c r="HWF105" s="813"/>
      <c r="HWG105" s="813"/>
      <c r="HWH105" s="813"/>
      <c r="HWI105" s="813"/>
      <c r="HWJ105" s="813"/>
      <c r="HWK105" s="813"/>
      <c r="HWL105" s="813"/>
      <c r="HWM105" s="813"/>
      <c r="HWN105" s="813"/>
      <c r="HWO105" s="813"/>
      <c r="HWP105" s="813"/>
      <c r="HWQ105" s="813"/>
      <c r="HWR105" s="813"/>
      <c r="HWS105" s="813"/>
      <c r="HWT105" s="813"/>
      <c r="HWU105" s="813"/>
      <c r="HWV105" s="813"/>
      <c r="HWW105" s="813"/>
      <c r="HWX105" s="813"/>
      <c r="HWY105" s="813"/>
      <c r="HWZ105" s="813"/>
      <c r="HXA105" s="813"/>
      <c r="HXB105" s="813"/>
      <c r="HXC105" s="813"/>
      <c r="HXD105" s="813"/>
      <c r="HXE105" s="813"/>
      <c r="HXF105" s="813"/>
      <c r="HXG105" s="813"/>
      <c r="HXH105" s="813"/>
      <c r="HXI105" s="813"/>
      <c r="HXJ105" s="813"/>
      <c r="HXK105" s="813"/>
      <c r="HXL105" s="813"/>
      <c r="HXM105" s="813"/>
      <c r="HXN105" s="813"/>
      <c r="HXO105" s="813"/>
      <c r="HXP105" s="813"/>
      <c r="HXQ105" s="813"/>
      <c r="HXR105" s="813"/>
      <c r="HXS105" s="813"/>
      <c r="HXT105" s="813"/>
      <c r="HXU105" s="813"/>
      <c r="HXV105" s="813"/>
      <c r="HXW105" s="813"/>
      <c r="HXX105" s="813"/>
      <c r="HXY105" s="813"/>
      <c r="HXZ105" s="813"/>
      <c r="HYA105" s="813"/>
      <c r="HYB105" s="813"/>
      <c r="HYC105" s="813"/>
      <c r="HYD105" s="813"/>
      <c r="HYE105" s="813"/>
      <c r="HYF105" s="813"/>
      <c r="HYG105" s="813"/>
      <c r="HYH105" s="813"/>
      <c r="HYI105" s="813"/>
      <c r="HYJ105" s="813"/>
      <c r="HYK105" s="813"/>
      <c r="HYL105" s="813"/>
      <c r="HYM105" s="813"/>
      <c r="HYN105" s="813"/>
      <c r="HYO105" s="813"/>
      <c r="HYP105" s="813"/>
      <c r="HYQ105" s="813"/>
      <c r="HYR105" s="813"/>
      <c r="HYS105" s="813"/>
      <c r="HYT105" s="813"/>
      <c r="HYU105" s="813"/>
      <c r="HYV105" s="813"/>
      <c r="HYW105" s="813"/>
      <c r="HYX105" s="813"/>
      <c r="HYY105" s="813"/>
      <c r="HYZ105" s="813"/>
      <c r="HZA105" s="813"/>
      <c r="HZB105" s="813"/>
      <c r="HZC105" s="813"/>
      <c r="HZD105" s="813"/>
      <c r="HZE105" s="813"/>
      <c r="HZF105" s="813"/>
      <c r="HZG105" s="813"/>
      <c r="HZH105" s="813"/>
      <c r="HZI105" s="813"/>
      <c r="HZJ105" s="813"/>
      <c r="HZK105" s="813"/>
      <c r="HZL105" s="813"/>
      <c r="HZM105" s="813"/>
      <c r="HZN105" s="813"/>
      <c r="HZO105" s="813"/>
      <c r="HZP105" s="813"/>
      <c r="HZQ105" s="813"/>
      <c r="HZR105" s="813"/>
      <c r="HZS105" s="813"/>
      <c r="HZT105" s="813"/>
      <c r="HZU105" s="813"/>
      <c r="HZV105" s="813"/>
      <c r="HZW105" s="813"/>
      <c r="HZX105" s="813"/>
      <c r="HZY105" s="813"/>
      <c r="HZZ105" s="813"/>
      <c r="IAA105" s="813"/>
      <c r="IAB105" s="813"/>
      <c r="IAC105" s="813"/>
      <c r="IAD105" s="813"/>
      <c r="IAE105" s="813"/>
      <c r="IAF105" s="813"/>
      <c r="IAG105" s="813"/>
      <c r="IAH105" s="813"/>
      <c r="IAI105" s="813"/>
      <c r="IAJ105" s="813"/>
      <c r="IAK105" s="813"/>
      <c r="IAL105" s="813"/>
      <c r="IAM105" s="813"/>
      <c r="IAN105" s="813"/>
      <c r="IAO105" s="813"/>
      <c r="IAP105" s="813"/>
      <c r="IAQ105" s="813"/>
      <c r="IAR105" s="813"/>
      <c r="IAS105" s="813"/>
      <c r="IAT105" s="813"/>
      <c r="IAU105" s="813"/>
      <c r="IAV105" s="813"/>
      <c r="IAW105" s="813"/>
      <c r="IAX105" s="813"/>
      <c r="IAY105" s="813"/>
      <c r="IAZ105" s="813"/>
      <c r="IBA105" s="813"/>
      <c r="IBB105" s="813"/>
      <c r="IBC105" s="813"/>
      <c r="IBD105" s="813"/>
      <c r="IBE105" s="813"/>
      <c r="IBF105" s="813"/>
      <c r="IBG105" s="813"/>
      <c r="IBH105" s="813"/>
      <c r="IBI105" s="813"/>
      <c r="IBJ105" s="813"/>
      <c r="IBK105" s="813"/>
      <c r="IBL105" s="813"/>
      <c r="IBM105" s="813"/>
      <c r="IBN105" s="813"/>
      <c r="IBO105" s="813"/>
      <c r="IBP105" s="813"/>
      <c r="IBQ105" s="813"/>
      <c r="IBR105" s="813"/>
      <c r="IBS105" s="813"/>
      <c r="IBT105" s="813"/>
      <c r="IBU105" s="813"/>
      <c r="IBV105" s="813"/>
      <c r="IBW105" s="813"/>
      <c r="IBX105" s="813"/>
      <c r="IBY105" s="813"/>
      <c r="IBZ105" s="813"/>
      <c r="ICA105" s="813"/>
      <c r="ICB105" s="813"/>
      <c r="ICC105" s="813"/>
      <c r="ICD105" s="813"/>
      <c r="ICE105" s="813"/>
      <c r="ICF105" s="813"/>
      <c r="ICG105" s="813"/>
      <c r="ICH105" s="813"/>
      <c r="ICI105" s="813"/>
      <c r="ICJ105" s="813"/>
      <c r="ICK105" s="813"/>
      <c r="ICL105" s="813"/>
      <c r="ICM105" s="813"/>
      <c r="ICN105" s="813"/>
      <c r="ICO105" s="813"/>
      <c r="ICP105" s="813"/>
      <c r="ICQ105" s="813"/>
      <c r="ICR105" s="813"/>
      <c r="ICS105" s="813"/>
      <c r="ICT105" s="813"/>
      <c r="ICU105" s="813"/>
      <c r="ICV105" s="813"/>
      <c r="ICW105" s="813"/>
      <c r="ICX105" s="813"/>
      <c r="ICY105" s="813"/>
      <c r="ICZ105" s="813"/>
      <c r="IDA105" s="813"/>
      <c r="IDB105" s="813"/>
      <c r="IDC105" s="813"/>
      <c r="IDD105" s="813"/>
      <c r="IDE105" s="813"/>
      <c r="IDF105" s="813"/>
      <c r="IDG105" s="813"/>
      <c r="IDH105" s="813"/>
      <c r="IDI105" s="813"/>
      <c r="IDJ105" s="813"/>
      <c r="IDK105" s="813"/>
      <c r="IDL105" s="813"/>
      <c r="IDM105" s="813"/>
      <c r="IDN105" s="813"/>
      <c r="IDO105" s="813"/>
      <c r="IDP105" s="813"/>
      <c r="IDQ105" s="813"/>
      <c r="IDR105" s="813"/>
      <c r="IDS105" s="813"/>
      <c r="IDT105" s="813"/>
      <c r="IDU105" s="813"/>
      <c r="IDV105" s="813"/>
      <c r="IDW105" s="813"/>
      <c r="IDX105" s="813"/>
      <c r="IDY105" s="813"/>
      <c r="IDZ105" s="813"/>
      <c r="IEA105" s="813"/>
      <c r="IEB105" s="813"/>
      <c r="IEC105" s="813"/>
      <c r="IED105" s="813"/>
      <c r="IEE105" s="813"/>
      <c r="IEF105" s="813"/>
      <c r="IEG105" s="813"/>
      <c r="IEH105" s="813"/>
      <c r="IEI105" s="813"/>
      <c r="IEJ105" s="813"/>
      <c r="IEK105" s="813"/>
      <c r="IEL105" s="813"/>
      <c r="IEM105" s="813"/>
      <c r="IEN105" s="813"/>
      <c r="IEO105" s="813"/>
      <c r="IEP105" s="813"/>
      <c r="IEQ105" s="813"/>
      <c r="IER105" s="813"/>
      <c r="IES105" s="813"/>
      <c r="IET105" s="813"/>
      <c r="IEU105" s="813"/>
      <c r="IEV105" s="813"/>
      <c r="IEW105" s="813"/>
      <c r="IEX105" s="813"/>
      <c r="IEY105" s="813"/>
      <c r="IEZ105" s="813"/>
      <c r="IFA105" s="813"/>
      <c r="IFB105" s="813"/>
      <c r="IFC105" s="813"/>
      <c r="IFD105" s="813"/>
      <c r="IFE105" s="813"/>
      <c r="IFF105" s="813"/>
      <c r="IFG105" s="813"/>
      <c r="IFH105" s="813"/>
      <c r="IFI105" s="813"/>
      <c r="IFJ105" s="813"/>
      <c r="IFK105" s="813"/>
      <c r="IFL105" s="813"/>
      <c r="IFM105" s="813"/>
      <c r="IFN105" s="813"/>
      <c r="IFO105" s="813"/>
      <c r="IFP105" s="813"/>
      <c r="IFQ105" s="813"/>
      <c r="IFR105" s="813"/>
      <c r="IFS105" s="813"/>
      <c r="IFT105" s="813"/>
      <c r="IFU105" s="813"/>
      <c r="IFV105" s="813"/>
      <c r="IFW105" s="813"/>
      <c r="IFX105" s="813"/>
      <c r="IFY105" s="813"/>
      <c r="IFZ105" s="813"/>
      <c r="IGA105" s="813"/>
      <c r="IGB105" s="813"/>
      <c r="IGC105" s="813"/>
      <c r="IGD105" s="813"/>
      <c r="IGE105" s="813"/>
      <c r="IGF105" s="813"/>
      <c r="IGG105" s="813"/>
      <c r="IGH105" s="813"/>
      <c r="IGI105" s="813"/>
      <c r="IGJ105" s="813"/>
      <c r="IGK105" s="813"/>
      <c r="IGL105" s="813"/>
      <c r="IGM105" s="813"/>
      <c r="IGN105" s="813"/>
      <c r="IGO105" s="813"/>
      <c r="IGP105" s="813"/>
      <c r="IGQ105" s="813"/>
      <c r="IGR105" s="813"/>
      <c r="IGS105" s="813"/>
      <c r="IGT105" s="813"/>
      <c r="IGU105" s="813"/>
      <c r="IGV105" s="813"/>
      <c r="IGW105" s="813"/>
      <c r="IGX105" s="813"/>
      <c r="IGY105" s="813"/>
      <c r="IGZ105" s="813"/>
      <c r="IHA105" s="813"/>
      <c r="IHB105" s="813"/>
      <c r="IHC105" s="813"/>
      <c r="IHD105" s="813"/>
      <c r="IHE105" s="813"/>
      <c r="IHF105" s="813"/>
      <c r="IHG105" s="813"/>
      <c r="IHH105" s="813"/>
      <c r="IHI105" s="813"/>
      <c r="IHJ105" s="813"/>
      <c r="IHK105" s="813"/>
      <c r="IHL105" s="813"/>
      <c r="IHM105" s="813"/>
      <c r="IHN105" s="813"/>
      <c r="IHO105" s="813"/>
      <c r="IHP105" s="813"/>
      <c r="IHQ105" s="813"/>
      <c r="IHR105" s="813"/>
      <c r="IHS105" s="813"/>
      <c r="IHT105" s="813"/>
      <c r="IHU105" s="813"/>
      <c r="IHV105" s="813"/>
      <c r="IHW105" s="813"/>
      <c r="IHX105" s="813"/>
      <c r="IHY105" s="813"/>
      <c r="IHZ105" s="813"/>
      <c r="IIA105" s="813"/>
      <c r="IIB105" s="813"/>
      <c r="IIC105" s="813"/>
      <c r="IID105" s="813"/>
      <c r="IIE105" s="813"/>
      <c r="IIF105" s="813"/>
      <c r="IIG105" s="813"/>
      <c r="IIH105" s="813"/>
      <c r="III105" s="813"/>
      <c r="IIJ105" s="813"/>
      <c r="IIK105" s="813"/>
      <c r="IIL105" s="813"/>
      <c r="IIM105" s="813"/>
      <c r="IIN105" s="813"/>
      <c r="IIO105" s="813"/>
      <c r="IIP105" s="813"/>
      <c r="IIQ105" s="813"/>
      <c r="IIR105" s="813"/>
      <c r="IIS105" s="813"/>
      <c r="IIT105" s="813"/>
      <c r="IIU105" s="813"/>
      <c r="IIV105" s="813"/>
      <c r="IIW105" s="813"/>
      <c r="IIX105" s="813"/>
      <c r="IIY105" s="813"/>
      <c r="IIZ105" s="813"/>
      <c r="IJA105" s="813"/>
      <c r="IJB105" s="813"/>
      <c r="IJC105" s="813"/>
      <c r="IJD105" s="813"/>
      <c r="IJE105" s="813"/>
      <c r="IJF105" s="813"/>
      <c r="IJG105" s="813"/>
      <c r="IJH105" s="813"/>
      <c r="IJI105" s="813"/>
      <c r="IJJ105" s="813"/>
      <c r="IJK105" s="813"/>
      <c r="IJL105" s="813"/>
      <c r="IJM105" s="813"/>
      <c r="IJN105" s="813"/>
      <c r="IJO105" s="813"/>
      <c r="IJP105" s="813"/>
      <c r="IJQ105" s="813"/>
      <c r="IJR105" s="813"/>
      <c r="IJS105" s="813"/>
      <c r="IJT105" s="813"/>
      <c r="IJU105" s="813"/>
      <c r="IJV105" s="813"/>
      <c r="IJW105" s="813"/>
      <c r="IJX105" s="813"/>
      <c r="IJY105" s="813"/>
      <c r="IJZ105" s="813"/>
      <c r="IKA105" s="813"/>
      <c r="IKB105" s="813"/>
      <c r="IKC105" s="813"/>
      <c r="IKD105" s="813"/>
      <c r="IKE105" s="813"/>
      <c r="IKF105" s="813"/>
      <c r="IKG105" s="813"/>
      <c r="IKH105" s="813"/>
      <c r="IKI105" s="813"/>
      <c r="IKJ105" s="813"/>
      <c r="IKK105" s="813"/>
      <c r="IKL105" s="813"/>
      <c r="IKM105" s="813"/>
      <c r="IKN105" s="813"/>
      <c r="IKO105" s="813"/>
      <c r="IKP105" s="813"/>
      <c r="IKQ105" s="813"/>
      <c r="IKR105" s="813"/>
      <c r="IKS105" s="813"/>
      <c r="IKT105" s="813"/>
      <c r="IKU105" s="813"/>
      <c r="IKV105" s="813"/>
      <c r="IKW105" s="813"/>
      <c r="IKX105" s="813"/>
      <c r="IKY105" s="813"/>
      <c r="IKZ105" s="813"/>
      <c r="ILA105" s="813"/>
      <c r="ILB105" s="813"/>
      <c r="ILC105" s="813"/>
      <c r="ILD105" s="813"/>
      <c r="ILE105" s="813"/>
      <c r="ILF105" s="813"/>
      <c r="ILG105" s="813"/>
      <c r="ILH105" s="813"/>
      <c r="ILI105" s="813"/>
      <c r="ILJ105" s="813"/>
      <c r="ILK105" s="813"/>
      <c r="ILL105" s="813"/>
      <c r="ILM105" s="813"/>
      <c r="ILN105" s="813"/>
      <c r="ILO105" s="813"/>
      <c r="ILP105" s="813"/>
      <c r="ILQ105" s="813"/>
      <c r="ILR105" s="813"/>
      <c r="ILS105" s="813"/>
      <c r="ILT105" s="813"/>
      <c r="ILU105" s="813"/>
      <c r="ILV105" s="813"/>
      <c r="ILW105" s="813"/>
      <c r="ILX105" s="813"/>
      <c r="ILY105" s="813"/>
      <c r="ILZ105" s="813"/>
      <c r="IMA105" s="813"/>
      <c r="IMB105" s="813"/>
      <c r="IMC105" s="813"/>
      <c r="IMD105" s="813"/>
      <c r="IME105" s="813"/>
      <c r="IMF105" s="813"/>
      <c r="IMG105" s="813"/>
      <c r="IMH105" s="813"/>
      <c r="IMI105" s="813"/>
      <c r="IMJ105" s="813"/>
      <c r="IMK105" s="813"/>
      <c r="IML105" s="813"/>
      <c r="IMM105" s="813"/>
      <c r="IMN105" s="813"/>
      <c r="IMO105" s="813"/>
      <c r="IMP105" s="813"/>
      <c r="IMQ105" s="813"/>
      <c r="IMR105" s="813"/>
      <c r="IMS105" s="813"/>
      <c r="IMT105" s="813"/>
      <c r="IMU105" s="813"/>
      <c r="IMV105" s="813"/>
      <c r="IMW105" s="813"/>
      <c r="IMX105" s="813"/>
      <c r="IMY105" s="813"/>
      <c r="IMZ105" s="813"/>
      <c r="INA105" s="813"/>
      <c r="INB105" s="813"/>
      <c r="INC105" s="813"/>
      <c r="IND105" s="813"/>
      <c r="INE105" s="813"/>
      <c r="INF105" s="813"/>
      <c r="ING105" s="813"/>
      <c r="INH105" s="813"/>
      <c r="INI105" s="813"/>
      <c r="INJ105" s="813"/>
      <c r="INK105" s="813"/>
      <c r="INL105" s="813"/>
      <c r="INM105" s="813"/>
      <c r="INN105" s="813"/>
      <c r="INO105" s="813"/>
      <c r="INP105" s="813"/>
      <c r="INQ105" s="813"/>
      <c r="INR105" s="813"/>
      <c r="INS105" s="813"/>
      <c r="INT105" s="813"/>
      <c r="INU105" s="813"/>
      <c r="INV105" s="813"/>
      <c r="INW105" s="813"/>
      <c r="INX105" s="813"/>
      <c r="INY105" s="813"/>
      <c r="INZ105" s="813"/>
      <c r="IOA105" s="813"/>
      <c r="IOB105" s="813"/>
      <c r="IOC105" s="813"/>
      <c r="IOD105" s="813"/>
      <c r="IOE105" s="813"/>
      <c r="IOF105" s="813"/>
      <c r="IOG105" s="813"/>
      <c r="IOH105" s="813"/>
      <c r="IOI105" s="813"/>
      <c r="IOJ105" s="813"/>
      <c r="IOK105" s="813"/>
      <c r="IOL105" s="813"/>
      <c r="IOM105" s="813"/>
      <c r="ION105" s="813"/>
      <c r="IOO105" s="813"/>
      <c r="IOP105" s="813"/>
      <c r="IOQ105" s="813"/>
      <c r="IOR105" s="813"/>
      <c r="IOS105" s="813"/>
      <c r="IOT105" s="813"/>
      <c r="IOU105" s="813"/>
      <c r="IOV105" s="813"/>
      <c r="IOW105" s="813"/>
      <c r="IOX105" s="813"/>
      <c r="IOY105" s="813"/>
      <c r="IOZ105" s="813"/>
      <c r="IPA105" s="813"/>
      <c r="IPB105" s="813"/>
      <c r="IPC105" s="813"/>
      <c r="IPD105" s="813"/>
      <c r="IPE105" s="813"/>
      <c r="IPF105" s="813"/>
      <c r="IPG105" s="813"/>
      <c r="IPH105" s="813"/>
      <c r="IPI105" s="813"/>
      <c r="IPJ105" s="813"/>
      <c r="IPK105" s="813"/>
      <c r="IPL105" s="813"/>
      <c r="IPM105" s="813"/>
      <c r="IPN105" s="813"/>
      <c r="IPO105" s="813"/>
      <c r="IPP105" s="813"/>
      <c r="IPQ105" s="813"/>
      <c r="IPR105" s="813"/>
      <c r="IPS105" s="813"/>
      <c r="IPT105" s="813"/>
      <c r="IPU105" s="813"/>
      <c r="IPV105" s="813"/>
      <c r="IPW105" s="813"/>
      <c r="IPX105" s="813"/>
      <c r="IPY105" s="813"/>
      <c r="IPZ105" s="813"/>
      <c r="IQA105" s="813"/>
      <c r="IQB105" s="813"/>
      <c r="IQC105" s="813"/>
      <c r="IQD105" s="813"/>
      <c r="IQE105" s="813"/>
      <c r="IQF105" s="813"/>
      <c r="IQG105" s="813"/>
      <c r="IQH105" s="813"/>
      <c r="IQI105" s="813"/>
      <c r="IQJ105" s="813"/>
      <c r="IQK105" s="813"/>
      <c r="IQL105" s="813"/>
      <c r="IQM105" s="813"/>
      <c r="IQN105" s="813"/>
      <c r="IQO105" s="813"/>
      <c r="IQP105" s="813"/>
      <c r="IQQ105" s="813"/>
      <c r="IQR105" s="813"/>
      <c r="IQS105" s="813"/>
      <c r="IQT105" s="813"/>
      <c r="IQU105" s="813"/>
      <c r="IQV105" s="813"/>
      <c r="IQW105" s="813"/>
      <c r="IQX105" s="813"/>
      <c r="IQY105" s="813"/>
      <c r="IQZ105" s="813"/>
      <c r="IRA105" s="813"/>
      <c r="IRB105" s="813"/>
      <c r="IRC105" s="813"/>
      <c r="IRD105" s="813"/>
      <c r="IRE105" s="813"/>
      <c r="IRF105" s="813"/>
      <c r="IRG105" s="813"/>
      <c r="IRH105" s="813"/>
      <c r="IRI105" s="813"/>
      <c r="IRJ105" s="813"/>
      <c r="IRK105" s="813"/>
      <c r="IRL105" s="813"/>
      <c r="IRM105" s="813"/>
      <c r="IRN105" s="813"/>
      <c r="IRO105" s="813"/>
      <c r="IRP105" s="813"/>
      <c r="IRQ105" s="813"/>
      <c r="IRR105" s="813"/>
      <c r="IRS105" s="813"/>
      <c r="IRT105" s="813"/>
      <c r="IRU105" s="813"/>
      <c r="IRV105" s="813"/>
      <c r="IRW105" s="813"/>
      <c r="IRX105" s="813"/>
      <c r="IRY105" s="813"/>
      <c r="IRZ105" s="813"/>
      <c r="ISA105" s="813"/>
      <c r="ISB105" s="813"/>
      <c r="ISC105" s="813"/>
      <c r="ISD105" s="813"/>
      <c r="ISE105" s="813"/>
      <c r="ISF105" s="813"/>
      <c r="ISG105" s="813"/>
      <c r="ISH105" s="813"/>
      <c r="ISI105" s="813"/>
      <c r="ISJ105" s="813"/>
      <c r="ISK105" s="813"/>
      <c r="ISL105" s="813"/>
      <c r="ISM105" s="813"/>
      <c r="ISN105" s="813"/>
      <c r="ISO105" s="813"/>
      <c r="ISP105" s="813"/>
      <c r="ISQ105" s="813"/>
      <c r="ISR105" s="813"/>
      <c r="ISS105" s="813"/>
      <c r="IST105" s="813"/>
      <c r="ISU105" s="813"/>
      <c r="ISV105" s="813"/>
      <c r="ISW105" s="813"/>
      <c r="ISX105" s="813"/>
      <c r="ISY105" s="813"/>
      <c r="ISZ105" s="813"/>
      <c r="ITA105" s="813"/>
      <c r="ITB105" s="813"/>
      <c r="ITC105" s="813"/>
      <c r="ITD105" s="813"/>
      <c r="ITE105" s="813"/>
      <c r="ITF105" s="813"/>
      <c r="ITG105" s="813"/>
      <c r="ITH105" s="813"/>
      <c r="ITI105" s="813"/>
      <c r="ITJ105" s="813"/>
      <c r="ITK105" s="813"/>
      <c r="ITL105" s="813"/>
      <c r="ITM105" s="813"/>
      <c r="ITN105" s="813"/>
      <c r="ITO105" s="813"/>
      <c r="ITP105" s="813"/>
      <c r="ITQ105" s="813"/>
      <c r="ITR105" s="813"/>
      <c r="ITS105" s="813"/>
      <c r="ITT105" s="813"/>
      <c r="ITU105" s="813"/>
      <c r="ITV105" s="813"/>
      <c r="ITW105" s="813"/>
      <c r="ITX105" s="813"/>
      <c r="ITY105" s="813"/>
      <c r="ITZ105" s="813"/>
      <c r="IUA105" s="813"/>
      <c r="IUB105" s="813"/>
      <c r="IUC105" s="813"/>
      <c r="IUD105" s="813"/>
      <c r="IUE105" s="813"/>
      <c r="IUF105" s="813"/>
      <c r="IUG105" s="813"/>
      <c r="IUH105" s="813"/>
      <c r="IUI105" s="813"/>
      <c r="IUJ105" s="813"/>
      <c r="IUK105" s="813"/>
      <c r="IUL105" s="813"/>
      <c r="IUM105" s="813"/>
      <c r="IUN105" s="813"/>
      <c r="IUO105" s="813"/>
      <c r="IUP105" s="813"/>
      <c r="IUQ105" s="813"/>
      <c r="IUR105" s="813"/>
      <c r="IUS105" s="813"/>
      <c r="IUT105" s="813"/>
      <c r="IUU105" s="813"/>
      <c r="IUV105" s="813"/>
      <c r="IUW105" s="813"/>
      <c r="IUX105" s="813"/>
      <c r="IUY105" s="813"/>
      <c r="IUZ105" s="813"/>
      <c r="IVA105" s="813"/>
      <c r="IVB105" s="813"/>
      <c r="IVC105" s="813"/>
      <c r="IVD105" s="813"/>
      <c r="IVE105" s="813"/>
      <c r="IVF105" s="813"/>
      <c r="IVG105" s="813"/>
      <c r="IVH105" s="813"/>
      <c r="IVI105" s="813"/>
      <c r="IVJ105" s="813"/>
      <c r="IVK105" s="813"/>
      <c r="IVL105" s="813"/>
      <c r="IVM105" s="813"/>
      <c r="IVN105" s="813"/>
      <c r="IVO105" s="813"/>
      <c r="IVP105" s="813"/>
      <c r="IVQ105" s="813"/>
      <c r="IVR105" s="813"/>
      <c r="IVS105" s="813"/>
      <c r="IVT105" s="813"/>
      <c r="IVU105" s="813"/>
      <c r="IVV105" s="813"/>
      <c r="IVW105" s="813"/>
      <c r="IVX105" s="813"/>
      <c r="IVY105" s="813"/>
      <c r="IVZ105" s="813"/>
      <c r="IWA105" s="813"/>
      <c r="IWB105" s="813"/>
      <c r="IWC105" s="813"/>
      <c r="IWD105" s="813"/>
      <c r="IWE105" s="813"/>
      <c r="IWF105" s="813"/>
      <c r="IWG105" s="813"/>
      <c r="IWH105" s="813"/>
      <c r="IWI105" s="813"/>
      <c r="IWJ105" s="813"/>
      <c r="IWK105" s="813"/>
      <c r="IWL105" s="813"/>
      <c r="IWM105" s="813"/>
      <c r="IWN105" s="813"/>
      <c r="IWO105" s="813"/>
      <c r="IWP105" s="813"/>
      <c r="IWQ105" s="813"/>
      <c r="IWR105" s="813"/>
      <c r="IWS105" s="813"/>
      <c r="IWT105" s="813"/>
      <c r="IWU105" s="813"/>
      <c r="IWV105" s="813"/>
      <c r="IWW105" s="813"/>
      <c r="IWX105" s="813"/>
      <c r="IWY105" s="813"/>
      <c r="IWZ105" s="813"/>
      <c r="IXA105" s="813"/>
      <c r="IXB105" s="813"/>
      <c r="IXC105" s="813"/>
      <c r="IXD105" s="813"/>
      <c r="IXE105" s="813"/>
      <c r="IXF105" s="813"/>
      <c r="IXG105" s="813"/>
      <c r="IXH105" s="813"/>
      <c r="IXI105" s="813"/>
      <c r="IXJ105" s="813"/>
      <c r="IXK105" s="813"/>
      <c r="IXL105" s="813"/>
      <c r="IXM105" s="813"/>
      <c r="IXN105" s="813"/>
      <c r="IXO105" s="813"/>
      <c r="IXP105" s="813"/>
      <c r="IXQ105" s="813"/>
      <c r="IXR105" s="813"/>
      <c r="IXS105" s="813"/>
      <c r="IXT105" s="813"/>
      <c r="IXU105" s="813"/>
      <c r="IXV105" s="813"/>
      <c r="IXW105" s="813"/>
      <c r="IXX105" s="813"/>
      <c r="IXY105" s="813"/>
      <c r="IXZ105" s="813"/>
      <c r="IYA105" s="813"/>
      <c r="IYB105" s="813"/>
      <c r="IYC105" s="813"/>
      <c r="IYD105" s="813"/>
      <c r="IYE105" s="813"/>
      <c r="IYF105" s="813"/>
      <c r="IYG105" s="813"/>
      <c r="IYH105" s="813"/>
      <c r="IYI105" s="813"/>
      <c r="IYJ105" s="813"/>
      <c r="IYK105" s="813"/>
      <c r="IYL105" s="813"/>
      <c r="IYM105" s="813"/>
      <c r="IYN105" s="813"/>
      <c r="IYO105" s="813"/>
      <c r="IYP105" s="813"/>
      <c r="IYQ105" s="813"/>
      <c r="IYR105" s="813"/>
      <c r="IYS105" s="813"/>
      <c r="IYT105" s="813"/>
      <c r="IYU105" s="813"/>
      <c r="IYV105" s="813"/>
      <c r="IYW105" s="813"/>
      <c r="IYX105" s="813"/>
      <c r="IYY105" s="813"/>
      <c r="IYZ105" s="813"/>
      <c r="IZA105" s="813"/>
      <c r="IZB105" s="813"/>
      <c r="IZC105" s="813"/>
      <c r="IZD105" s="813"/>
      <c r="IZE105" s="813"/>
      <c r="IZF105" s="813"/>
      <c r="IZG105" s="813"/>
      <c r="IZH105" s="813"/>
      <c r="IZI105" s="813"/>
      <c r="IZJ105" s="813"/>
      <c r="IZK105" s="813"/>
      <c r="IZL105" s="813"/>
      <c r="IZM105" s="813"/>
      <c r="IZN105" s="813"/>
      <c r="IZO105" s="813"/>
      <c r="IZP105" s="813"/>
      <c r="IZQ105" s="813"/>
      <c r="IZR105" s="813"/>
      <c r="IZS105" s="813"/>
      <c r="IZT105" s="813"/>
      <c r="IZU105" s="813"/>
      <c r="IZV105" s="813"/>
      <c r="IZW105" s="813"/>
      <c r="IZX105" s="813"/>
      <c r="IZY105" s="813"/>
      <c r="IZZ105" s="813"/>
      <c r="JAA105" s="813"/>
      <c r="JAB105" s="813"/>
      <c r="JAC105" s="813"/>
      <c r="JAD105" s="813"/>
      <c r="JAE105" s="813"/>
      <c r="JAF105" s="813"/>
      <c r="JAG105" s="813"/>
      <c r="JAH105" s="813"/>
      <c r="JAI105" s="813"/>
      <c r="JAJ105" s="813"/>
      <c r="JAK105" s="813"/>
      <c r="JAL105" s="813"/>
      <c r="JAM105" s="813"/>
      <c r="JAN105" s="813"/>
      <c r="JAO105" s="813"/>
      <c r="JAP105" s="813"/>
      <c r="JAQ105" s="813"/>
      <c r="JAR105" s="813"/>
      <c r="JAS105" s="813"/>
      <c r="JAT105" s="813"/>
      <c r="JAU105" s="813"/>
      <c r="JAV105" s="813"/>
      <c r="JAW105" s="813"/>
      <c r="JAX105" s="813"/>
      <c r="JAY105" s="813"/>
      <c r="JAZ105" s="813"/>
      <c r="JBA105" s="813"/>
      <c r="JBB105" s="813"/>
      <c r="JBC105" s="813"/>
      <c r="JBD105" s="813"/>
      <c r="JBE105" s="813"/>
      <c r="JBF105" s="813"/>
      <c r="JBG105" s="813"/>
      <c r="JBH105" s="813"/>
      <c r="JBI105" s="813"/>
      <c r="JBJ105" s="813"/>
      <c r="JBK105" s="813"/>
      <c r="JBL105" s="813"/>
      <c r="JBM105" s="813"/>
      <c r="JBN105" s="813"/>
      <c r="JBO105" s="813"/>
      <c r="JBP105" s="813"/>
      <c r="JBQ105" s="813"/>
      <c r="JBR105" s="813"/>
      <c r="JBS105" s="813"/>
      <c r="JBT105" s="813"/>
      <c r="JBU105" s="813"/>
      <c r="JBV105" s="813"/>
      <c r="JBW105" s="813"/>
      <c r="JBX105" s="813"/>
      <c r="JBY105" s="813"/>
      <c r="JBZ105" s="813"/>
      <c r="JCA105" s="813"/>
      <c r="JCB105" s="813"/>
      <c r="JCC105" s="813"/>
      <c r="JCD105" s="813"/>
      <c r="JCE105" s="813"/>
      <c r="JCF105" s="813"/>
      <c r="JCG105" s="813"/>
      <c r="JCH105" s="813"/>
      <c r="JCI105" s="813"/>
      <c r="JCJ105" s="813"/>
      <c r="JCK105" s="813"/>
      <c r="JCL105" s="813"/>
      <c r="JCM105" s="813"/>
      <c r="JCN105" s="813"/>
      <c r="JCO105" s="813"/>
      <c r="JCP105" s="813"/>
      <c r="JCQ105" s="813"/>
      <c r="JCR105" s="813"/>
      <c r="JCS105" s="813"/>
      <c r="JCT105" s="813"/>
      <c r="JCU105" s="813"/>
      <c r="JCV105" s="813"/>
      <c r="JCW105" s="813"/>
      <c r="JCX105" s="813"/>
      <c r="JCY105" s="813"/>
      <c r="JCZ105" s="813"/>
      <c r="JDA105" s="813"/>
      <c r="JDB105" s="813"/>
      <c r="JDC105" s="813"/>
      <c r="JDD105" s="813"/>
      <c r="JDE105" s="813"/>
      <c r="JDF105" s="813"/>
      <c r="JDG105" s="813"/>
      <c r="JDH105" s="813"/>
      <c r="JDI105" s="813"/>
      <c r="JDJ105" s="813"/>
      <c r="JDK105" s="813"/>
      <c r="JDL105" s="813"/>
      <c r="JDM105" s="813"/>
      <c r="JDN105" s="813"/>
      <c r="JDO105" s="813"/>
      <c r="JDP105" s="813"/>
      <c r="JDQ105" s="813"/>
      <c r="JDR105" s="813"/>
      <c r="JDS105" s="813"/>
      <c r="JDT105" s="813"/>
      <c r="JDU105" s="813"/>
      <c r="JDV105" s="813"/>
      <c r="JDW105" s="813"/>
      <c r="JDX105" s="813"/>
      <c r="JDY105" s="813"/>
      <c r="JDZ105" s="813"/>
      <c r="JEA105" s="813"/>
      <c r="JEB105" s="813"/>
      <c r="JEC105" s="813"/>
      <c r="JED105" s="813"/>
      <c r="JEE105" s="813"/>
      <c r="JEF105" s="813"/>
      <c r="JEG105" s="813"/>
      <c r="JEH105" s="813"/>
      <c r="JEI105" s="813"/>
      <c r="JEJ105" s="813"/>
      <c r="JEK105" s="813"/>
      <c r="JEL105" s="813"/>
      <c r="JEM105" s="813"/>
      <c r="JEN105" s="813"/>
      <c r="JEO105" s="813"/>
      <c r="JEP105" s="813"/>
      <c r="JEQ105" s="813"/>
      <c r="JER105" s="813"/>
      <c r="JES105" s="813"/>
      <c r="JET105" s="813"/>
      <c r="JEU105" s="813"/>
      <c r="JEV105" s="813"/>
      <c r="JEW105" s="813"/>
      <c r="JEX105" s="813"/>
      <c r="JEY105" s="813"/>
      <c r="JEZ105" s="813"/>
      <c r="JFA105" s="813"/>
      <c r="JFB105" s="813"/>
      <c r="JFC105" s="813"/>
      <c r="JFD105" s="813"/>
      <c r="JFE105" s="813"/>
      <c r="JFF105" s="813"/>
      <c r="JFG105" s="813"/>
      <c r="JFH105" s="813"/>
      <c r="JFI105" s="813"/>
      <c r="JFJ105" s="813"/>
      <c r="JFK105" s="813"/>
      <c r="JFL105" s="813"/>
      <c r="JFM105" s="813"/>
      <c r="JFN105" s="813"/>
      <c r="JFO105" s="813"/>
      <c r="JFP105" s="813"/>
      <c r="JFQ105" s="813"/>
      <c r="JFR105" s="813"/>
      <c r="JFS105" s="813"/>
      <c r="JFT105" s="813"/>
      <c r="JFU105" s="813"/>
      <c r="JFV105" s="813"/>
      <c r="JFW105" s="813"/>
      <c r="JFX105" s="813"/>
      <c r="JFY105" s="813"/>
      <c r="JFZ105" s="813"/>
      <c r="JGA105" s="813"/>
      <c r="JGB105" s="813"/>
      <c r="JGC105" s="813"/>
      <c r="JGD105" s="813"/>
      <c r="JGE105" s="813"/>
      <c r="JGF105" s="813"/>
      <c r="JGG105" s="813"/>
      <c r="JGH105" s="813"/>
      <c r="JGI105" s="813"/>
      <c r="JGJ105" s="813"/>
      <c r="JGK105" s="813"/>
      <c r="JGL105" s="813"/>
      <c r="JGM105" s="813"/>
      <c r="JGN105" s="813"/>
      <c r="JGO105" s="813"/>
      <c r="JGP105" s="813"/>
      <c r="JGQ105" s="813"/>
      <c r="JGR105" s="813"/>
      <c r="JGS105" s="813"/>
      <c r="JGT105" s="813"/>
      <c r="JGU105" s="813"/>
      <c r="JGV105" s="813"/>
      <c r="JGW105" s="813"/>
      <c r="JGX105" s="813"/>
      <c r="JGY105" s="813"/>
      <c r="JGZ105" s="813"/>
      <c r="JHA105" s="813"/>
      <c r="JHB105" s="813"/>
      <c r="JHC105" s="813"/>
      <c r="JHD105" s="813"/>
      <c r="JHE105" s="813"/>
      <c r="JHF105" s="813"/>
      <c r="JHG105" s="813"/>
      <c r="JHH105" s="813"/>
      <c r="JHI105" s="813"/>
      <c r="JHJ105" s="813"/>
      <c r="JHK105" s="813"/>
      <c r="JHL105" s="813"/>
      <c r="JHM105" s="813"/>
      <c r="JHN105" s="813"/>
      <c r="JHO105" s="813"/>
      <c r="JHP105" s="813"/>
      <c r="JHQ105" s="813"/>
      <c r="JHR105" s="813"/>
      <c r="JHS105" s="813"/>
      <c r="JHT105" s="813"/>
      <c r="JHU105" s="813"/>
      <c r="JHV105" s="813"/>
      <c r="JHW105" s="813"/>
      <c r="JHX105" s="813"/>
      <c r="JHY105" s="813"/>
      <c r="JHZ105" s="813"/>
      <c r="JIA105" s="813"/>
      <c r="JIB105" s="813"/>
      <c r="JIC105" s="813"/>
      <c r="JID105" s="813"/>
      <c r="JIE105" s="813"/>
      <c r="JIF105" s="813"/>
      <c r="JIG105" s="813"/>
      <c r="JIH105" s="813"/>
      <c r="JII105" s="813"/>
      <c r="JIJ105" s="813"/>
      <c r="JIK105" s="813"/>
      <c r="JIL105" s="813"/>
      <c r="JIM105" s="813"/>
      <c r="JIN105" s="813"/>
      <c r="JIO105" s="813"/>
      <c r="JIP105" s="813"/>
      <c r="JIQ105" s="813"/>
      <c r="JIR105" s="813"/>
      <c r="JIS105" s="813"/>
      <c r="JIT105" s="813"/>
      <c r="JIU105" s="813"/>
      <c r="JIV105" s="813"/>
      <c r="JIW105" s="813"/>
      <c r="JIX105" s="813"/>
      <c r="JIY105" s="813"/>
      <c r="JIZ105" s="813"/>
      <c r="JJA105" s="813"/>
      <c r="JJB105" s="813"/>
      <c r="JJC105" s="813"/>
      <c r="JJD105" s="813"/>
      <c r="JJE105" s="813"/>
      <c r="JJF105" s="813"/>
      <c r="JJG105" s="813"/>
      <c r="JJH105" s="813"/>
      <c r="JJI105" s="813"/>
      <c r="JJJ105" s="813"/>
      <c r="JJK105" s="813"/>
      <c r="JJL105" s="813"/>
      <c r="JJM105" s="813"/>
      <c r="JJN105" s="813"/>
      <c r="JJO105" s="813"/>
      <c r="JJP105" s="813"/>
      <c r="JJQ105" s="813"/>
      <c r="JJR105" s="813"/>
      <c r="JJS105" s="813"/>
      <c r="JJT105" s="813"/>
      <c r="JJU105" s="813"/>
      <c r="JJV105" s="813"/>
      <c r="JJW105" s="813"/>
      <c r="JJX105" s="813"/>
      <c r="JJY105" s="813"/>
      <c r="JJZ105" s="813"/>
      <c r="JKA105" s="813"/>
      <c r="JKB105" s="813"/>
      <c r="JKC105" s="813"/>
      <c r="JKD105" s="813"/>
      <c r="JKE105" s="813"/>
      <c r="JKF105" s="813"/>
      <c r="JKG105" s="813"/>
      <c r="JKH105" s="813"/>
      <c r="JKI105" s="813"/>
      <c r="JKJ105" s="813"/>
      <c r="JKK105" s="813"/>
      <c r="JKL105" s="813"/>
      <c r="JKM105" s="813"/>
      <c r="JKN105" s="813"/>
      <c r="JKO105" s="813"/>
      <c r="JKP105" s="813"/>
      <c r="JKQ105" s="813"/>
      <c r="JKR105" s="813"/>
      <c r="JKS105" s="813"/>
      <c r="JKT105" s="813"/>
      <c r="JKU105" s="813"/>
      <c r="JKV105" s="813"/>
      <c r="JKW105" s="813"/>
      <c r="JKX105" s="813"/>
      <c r="JKY105" s="813"/>
      <c r="JKZ105" s="813"/>
      <c r="JLA105" s="813"/>
      <c r="JLB105" s="813"/>
      <c r="JLC105" s="813"/>
      <c r="JLD105" s="813"/>
      <c r="JLE105" s="813"/>
      <c r="JLF105" s="813"/>
      <c r="JLG105" s="813"/>
      <c r="JLH105" s="813"/>
      <c r="JLI105" s="813"/>
      <c r="JLJ105" s="813"/>
      <c r="JLK105" s="813"/>
      <c r="JLL105" s="813"/>
      <c r="JLM105" s="813"/>
      <c r="JLN105" s="813"/>
      <c r="JLO105" s="813"/>
      <c r="JLP105" s="813"/>
      <c r="JLQ105" s="813"/>
      <c r="JLR105" s="813"/>
      <c r="JLS105" s="813"/>
      <c r="JLT105" s="813"/>
      <c r="JLU105" s="813"/>
      <c r="JLV105" s="813"/>
      <c r="JLW105" s="813"/>
      <c r="JLX105" s="813"/>
      <c r="JLY105" s="813"/>
      <c r="JLZ105" s="813"/>
      <c r="JMA105" s="813"/>
      <c r="JMB105" s="813"/>
      <c r="JMC105" s="813"/>
      <c r="JMD105" s="813"/>
      <c r="JME105" s="813"/>
      <c r="JMF105" s="813"/>
      <c r="JMG105" s="813"/>
      <c r="JMH105" s="813"/>
      <c r="JMI105" s="813"/>
      <c r="JMJ105" s="813"/>
      <c r="JMK105" s="813"/>
      <c r="JML105" s="813"/>
      <c r="JMM105" s="813"/>
      <c r="JMN105" s="813"/>
      <c r="JMO105" s="813"/>
      <c r="JMP105" s="813"/>
      <c r="JMQ105" s="813"/>
      <c r="JMR105" s="813"/>
      <c r="JMS105" s="813"/>
      <c r="JMT105" s="813"/>
      <c r="JMU105" s="813"/>
      <c r="JMV105" s="813"/>
      <c r="JMW105" s="813"/>
      <c r="JMX105" s="813"/>
      <c r="JMY105" s="813"/>
      <c r="JMZ105" s="813"/>
      <c r="JNA105" s="813"/>
      <c r="JNB105" s="813"/>
      <c r="JNC105" s="813"/>
      <c r="JND105" s="813"/>
      <c r="JNE105" s="813"/>
      <c r="JNF105" s="813"/>
      <c r="JNG105" s="813"/>
      <c r="JNH105" s="813"/>
      <c r="JNI105" s="813"/>
      <c r="JNJ105" s="813"/>
      <c r="JNK105" s="813"/>
      <c r="JNL105" s="813"/>
      <c r="JNM105" s="813"/>
      <c r="JNN105" s="813"/>
      <c r="JNO105" s="813"/>
      <c r="JNP105" s="813"/>
      <c r="JNQ105" s="813"/>
      <c r="JNR105" s="813"/>
      <c r="JNS105" s="813"/>
      <c r="JNT105" s="813"/>
      <c r="JNU105" s="813"/>
      <c r="JNV105" s="813"/>
      <c r="JNW105" s="813"/>
      <c r="JNX105" s="813"/>
      <c r="JNY105" s="813"/>
      <c r="JNZ105" s="813"/>
      <c r="JOA105" s="813"/>
      <c r="JOB105" s="813"/>
      <c r="JOC105" s="813"/>
      <c r="JOD105" s="813"/>
      <c r="JOE105" s="813"/>
      <c r="JOF105" s="813"/>
      <c r="JOG105" s="813"/>
      <c r="JOH105" s="813"/>
      <c r="JOI105" s="813"/>
      <c r="JOJ105" s="813"/>
      <c r="JOK105" s="813"/>
      <c r="JOL105" s="813"/>
      <c r="JOM105" s="813"/>
      <c r="JON105" s="813"/>
      <c r="JOO105" s="813"/>
      <c r="JOP105" s="813"/>
      <c r="JOQ105" s="813"/>
      <c r="JOR105" s="813"/>
      <c r="JOS105" s="813"/>
      <c r="JOT105" s="813"/>
      <c r="JOU105" s="813"/>
      <c r="JOV105" s="813"/>
      <c r="JOW105" s="813"/>
      <c r="JOX105" s="813"/>
      <c r="JOY105" s="813"/>
      <c r="JOZ105" s="813"/>
      <c r="JPA105" s="813"/>
      <c r="JPB105" s="813"/>
      <c r="JPC105" s="813"/>
      <c r="JPD105" s="813"/>
      <c r="JPE105" s="813"/>
      <c r="JPF105" s="813"/>
      <c r="JPG105" s="813"/>
      <c r="JPH105" s="813"/>
      <c r="JPI105" s="813"/>
      <c r="JPJ105" s="813"/>
      <c r="JPK105" s="813"/>
      <c r="JPL105" s="813"/>
      <c r="JPM105" s="813"/>
      <c r="JPN105" s="813"/>
      <c r="JPO105" s="813"/>
      <c r="JPP105" s="813"/>
      <c r="JPQ105" s="813"/>
      <c r="JPR105" s="813"/>
      <c r="JPS105" s="813"/>
      <c r="JPT105" s="813"/>
      <c r="JPU105" s="813"/>
      <c r="JPV105" s="813"/>
      <c r="JPW105" s="813"/>
      <c r="JPX105" s="813"/>
      <c r="JPY105" s="813"/>
      <c r="JPZ105" s="813"/>
      <c r="JQA105" s="813"/>
      <c r="JQB105" s="813"/>
      <c r="JQC105" s="813"/>
      <c r="JQD105" s="813"/>
      <c r="JQE105" s="813"/>
      <c r="JQF105" s="813"/>
      <c r="JQG105" s="813"/>
      <c r="JQH105" s="813"/>
      <c r="JQI105" s="813"/>
      <c r="JQJ105" s="813"/>
      <c r="JQK105" s="813"/>
      <c r="JQL105" s="813"/>
      <c r="JQM105" s="813"/>
      <c r="JQN105" s="813"/>
      <c r="JQO105" s="813"/>
      <c r="JQP105" s="813"/>
      <c r="JQQ105" s="813"/>
      <c r="JQR105" s="813"/>
      <c r="JQS105" s="813"/>
      <c r="JQT105" s="813"/>
      <c r="JQU105" s="813"/>
      <c r="JQV105" s="813"/>
      <c r="JQW105" s="813"/>
      <c r="JQX105" s="813"/>
      <c r="JQY105" s="813"/>
      <c r="JQZ105" s="813"/>
      <c r="JRA105" s="813"/>
      <c r="JRB105" s="813"/>
      <c r="JRC105" s="813"/>
      <c r="JRD105" s="813"/>
      <c r="JRE105" s="813"/>
      <c r="JRF105" s="813"/>
      <c r="JRG105" s="813"/>
      <c r="JRH105" s="813"/>
      <c r="JRI105" s="813"/>
      <c r="JRJ105" s="813"/>
      <c r="JRK105" s="813"/>
      <c r="JRL105" s="813"/>
      <c r="JRM105" s="813"/>
      <c r="JRN105" s="813"/>
      <c r="JRO105" s="813"/>
      <c r="JRP105" s="813"/>
      <c r="JRQ105" s="813"/>
      <c r="JRR105" s="813"/>
      <c r="JRS105" s="813"/>
      <c r="JRT105" s="813"/>
      <c r="JRU105" s="813"/>
      <c r="JRV105" s="813"/>
      <c r="JRW105" s="813"/>
      <c r="JRX105" s="813"/>
      <c r="JRY105" s="813"/>
      <c r="JRZ105" s="813"/>
      <c r="JSA105" s="813"/>
      <c r="JSB105" s="813"/>
      <c r="JSC105" s="813"/>
      <c r="JSD105" s="813"/>
      <c r="JSE105" s="813"/>
      <c r="JSF105" s="813"/>
      <c r="JSG105" s="813"/>
      <c r="JSH105" s="813"/>
      <c r="JSI105" s="813"/>
      <c r="JSJ105" s="813"/>
      <c r="JSK105" s="813"/>
      <c r="JSL105" s="813"/>
      <c r="JSM105" s="813"/>
      <c r="JSN105" s="813"/>
      <c r="JSO105" s="813"/>
      <c r="JSP105" s="813"/>
      <c r="JSQ105" s="813"/>
      <c r="JSR105" s="813"/>
      <c r="JSS105" s="813"/>
      <c r="JST105" s="813"/>
      <c r="JSU105" s="813"/>
      <c r="JSV105" s="813"/>
      <c r="JSW105" s="813"/>
      <c r="JSX105" s="813"/>
      <c r="JSY105" s="813"/>
      <c r="JSZ105" s="813"/>
      <c r="JTA105" s="813"/>
      <c r="JTB105" s="813"/>
      <c r="JTC105" s="813"/>
      <c r="JTD105" s="813"/>
      <c r="JTE105" s="813"/>
      <c r="JTF105" s="813"/>
      <c r="JTG105" s="813"/>
      <c r="JTH105" s="813"/>
      <c r="JTI105" s="813"/>
      <c r="JTJ105" s="813"/>
      <c r="JTK105" s="813"/>
      <c r="JTL105" s="813"/>
      <c r="JTM105" s="813"/>
      <c r="JTN105" s="813"/>
      <c r="JTO105" s="813"/>
      <c r="JTP105" s="813"/>
      <c r="JTQ105" s="813"/>
      <c r="JTR105" s="813"/>
      <c r="JTS105" s="813"/>
      <c r="JTT105" s="813"/>
      <c r="JTU105" s="813"/>
      <c r="JTV105" s="813"/>
      <c r="JTW105" s="813"/>
      <c r="JTX105" s="813"/>
      <c r="JTY105" s="813"/>
      <c r="JTZ105" s="813"/>
      <c r="JUA105" s="813"/>
      <c r="JUB105" s="813"/>
      <c r="JUC105" s="813"/>
      <c r="JUD105" s="813"/>
      <c r="JUE105" s="813"/>
      <c r="JUF105" s="813"/>
      <c r="JUG105" s="813"/>
      <c r="JUH105" s="813"/>
      <c r="JUI105" s="813"/>
      <c r="JUJ105" s="813"/>
      <c r="JUK105" s="813"/>
      <c r="JUL105" s="813"/>
      <c r="JUM105" s="813"/>
      <c r="JUN105" s="813"/>
      <c r="JUO105" s="813"/>
      <c r="JUP105" s="813"/>
      <c r="JUQ105" s="813"/>
      <c r="JUR105" s="813"/>
      <c r="JUS105" s="813"/>
      <c r="JUT105" s="813"/>
      <c r="JUU105" s="813"/>
      <c r="JUV105" s="813"/>
      <c r="JUW105" s="813"/>
      <c r="JUX105" s="813"/>
      <c r="JUY105" s="813"/>
      <c r="JUZ105" s="813"/>
      <c r="JVA105" s="813"/>
      <c r="JVB105" s="813"/>
      <c r="JVC105" s="813"/>
      <c r="JVD105" s="813"/>
      <c r="JVE105" s="813"/>
      <c r="JVF105" s="813"/>
      <c r="JVG105" s="813"/>
      <c r="JVH105" s="813"/>
      <c r="JVI105" s="813"/>
      <c r="JVJ105" s="813"/>
      <c r="JVK105" s="813"/>
      <c r="JVL105" s="813"/>
      <c r="JVM105" s="813"/>
      <c r="JVN105" s="813"/>
      <c r="JVO105" s="813"/>
      <c r="JVP105" s="813"/>
      <c r="JVQ105" s="813"/>
      <c r="JVR105" s="813"/>
      <c r="JVS105" s="813"/>
      <c r="JVT105" s="813"/>
      <c r="JVU105" s="813"/>
      <c r="JVV105" s="813"/>
      <c r="JVW105" s="813"/>
      <c r="JVX105" s="813"/>
      <c r="JVY105" s="813"/>
      <c r="JVZ105" s="813"/>
      <c r="JWA105" s="813"/>
      <c r="JWB105" s="813"/>
      <c r="JWC105" s="813"/>
      <c r="JWD105" s="813"/>
      <c r="JWE105" s="813"/>
      <c r="JWF105" s="813"/>
      <c r="JWG105" s="813"/>
      <c r="JWH105" s="813"/>
      <c r="JWI105" s="813"/>
      <c r="JWJ105" s="813"/>
      <c r="JWK105" s="813"/>
      <c r="JWL105" s="813"/>
      <c r="JWM105" s="813"/>
      <c r="JWN105" s="813"/>
      <c r="JWO105" s="813"/>
      <c r="JWP105" s="813"/>
      <c r="JWQ105" s="813"/>
      <c r="JWR105" s="813"/>
      <c r="JWS105" s="813"/>
      <c r="JWT105" s="813"/>
      <c r="JWU105" s="813"/>
      <c r="JWV105" s="813"/>
      <c r="JWW105" s="813"/>
      <c r="JWX105" s="813"/>
      <c r="JWY105" s="813"/>
      <c r="JWZ105" s="813"/>
      <c r="JXA105" s="813"/>
      <c r="JXB105" s="813"/>
      <c r="JXC105" s="813"/>
      <c r="JXD105" s="813"/>
      <c r="JXE105" s="813"/>
      <c r="JXF105" s="813"/>
      <c r="JXG105" s="813"/>
      <c r="JXH105" s="813"/>
      <c r="JXI105" s="813"/>
      <c r="JXJ105" s="813"/>
      <c r="JXK105" s="813"/>
      <c r="JXL105" s="813"/>
      <c r="JXM105" s="813"/>
      <c r="JXN105" s="813"/>
      <c r="JXO105" s="813"/>
      <c r="JXP105" s="813"/>
      <c r="JXQ105" s="813"/>
      <c r="JXR105" s="813"/>
      <c r="JXS105" s="813"/>
      <c r="JXT105" s="813"/>
      <c r="JXU105" s="813"/>
      <c r="JXV105" s="813"/>
      <c r="JXW105" s="813"/>
      <c r="JXX105" s="813"/>
      <c r="JXY105" s="813"/>
      <c r="JXZ105" s="813"/>
      <c r="JYA105" s="813"/>
      <c r="JYB105" s="813"/>
      <c r="JYC105" s="813"/>
      <c r="JYD105" s="813"/>
      <c r="JYE105" s="813"/>
      <c r="JYF105" s="813"/>
      <c r="JYG105" s="813"/>
      <c r="JYH105" s="813"/>
      <c r="JYI105" s="813"/>
      <c r="JYJ105" s="813"/>
      <c r="JYK105" s="813"/>
      <c r="JYL105" s="813"/>
      <c r="JYM105" s="813"/>
      <c r="JYN105" s="813"/>
      <c r="JYO105" s="813"/>
      <c r="JYP105" s="813"/>
      <c r="JYQ105" s="813"/>
      <c r="JYR105" s="813"/>
      <c r="JYS105" s="813"/>
      <c r="JYT105" s="813"/>
      <c r="JYU105" s="813"/>
      <c r="JYV105" s="813"/>
      <c r="JYW105" s="813"/>
      <c r="JYX105" s="813"/>
      <c r="JYY105" s="813"/>
      <c r="JYZ105" s="813"/>
      <c r="JZA105" s="813"/>
      <c r="JZB105" s="813"/>
      <c r="JZC105" s="813"/>
      <c r="JZD105" s="813"/>
      <c r="JZE105" s="813"/>
      <c r="JZF105" s="813"/>
      <c r="JZG105" s="813"/>
      <c r="JZH105" s="813"/>
      <c r="JZI105" s="813"/>
      <c r="JZJ105" s="813"/>
      <c r="JZK105" s="813"/>
      <c r="JZL105" s="813"/>
      <c r="JZM105" s="813"/>
      <c r="JZN105" s="813"/>
      <c r="JZO105" s="813"/>
      <c r="JZP105" s="813"/>
      <c r="JZQ105" s="813"/>
      <c r="JZR105" s="813"/>
      <c r="JZS105" s="813"/>
      <c r="JZT105" s="813"/>
      <c r="JZU105" s="813"/>
      <c r="JZV105" s="813"/>
      <c r="JZW105" s="813"/>
      <c r="JZX105" s="813"/>
      <c r="JZY105" s="813"/>
      <c r="JZZ105" s="813"/>
      <c r="KAA105" s="813"/>
      <c r="KAB105" s="813"/>
      <c r="KAC105" s="813"/>
      <c r="KAD105" s="813"/>
      <c r="KAE105" s="813"/>
      <c r="KAF105" s="813"/>
      <c r="KAG105" s="813"/>
      <c r="KAH105" s="813"/>
      <c r="KAI105" s="813"/>
      <c r="KAJ105" s="813"/>
      <c r="KAK105" s="813"/>
      <c r="KAL105" s="813"/>
      <c r="KAM105" s="813"/>
      <c r="KAN105" s="813"/>
      <c r="KAO105" s="813"/>
      <c r="KAP105" s="813"/>
      <c r="KAQ105" s="813"/>
      <c r="KAR105" s="813"/>
      <c r="KAS105" s="813"/>
      <c r="KAT105" s="813"/>
      <c r="KAU105" s="813"/>
      <c r="KAV105" s="813"/>
      <c r="KAW105" s="813"/>
      <c r="KAX105" s="813"/>
      <c r="KAY105" s="813"/>
      <c r="KAZ105" s="813"/>
      <c r="KBA105" s="813"/>
      <c r="KBB105" s="813"/>
      <c r="KBC105" s="813"/>
      <c r="KBD105" s="813"/>
      <c r="KBE105" s="813"/>
      <c r="KBF105" s="813"/>
      <c r="KBG105" s="813"/>
      <c r="KBH105" s="813"/>
      <c r="KBI105" s="813"/>
      <c r="KBJ105" s="813"/>
      <c r="KBK105" s="813"/>
      <c r="KBL105" s="813"/>
      <c r="KBM105" s="813"/>
      <c r="KBN105" s="813"/>
      <c r="KBO105" s="813"/>
      <c r="KBP105" s="813"/>
      <c r="KBQ105" s="813"/>
      <c r="KBR105" s="813"/>
      <c r="KBS105" s="813"/>
      <c r="KBT105" s="813"/>
      <c r="KBU105" s="813"/>
      <c r="KBV105" s="813"/>
      <c r="KBW105" s="813"/>
      <c r="KBX105" s="813"/>
      <c r="KBY105" s="813"/>
      <c r="KBZ105" s="813"/>
      <c r="KCA105" s="813"/>
      <c r="KCB105" s="813"/>
      <c r="KCC105" s="813"/>
      <c r="KCD105" s="813"/>
      <c r="KCE105" s="813"/>
      <c r="KCF105" s="813"/>
      <c r="KCG105" s="813"/>
      <c r="KCH105" s="813"/>
      <c r="KCI105" s="813"/>
      <c r="KCJ105" s="813"/>
      <c r="KCK105" s="813"/>
      <c r="KCL105" s="813"/>
      <c r="KCM105" s="813"/>
      <c r="KCN105" s="813"/>
      <c r="KCO105" s="813"/>
      <c r="KCP105" s="813"/>
      <c r="KCQ105" s="813"/>
      <c r="KCR105" s="813"/>
      <c r="KCS105" s="813"/>
      <c r="KCT105" s="813"/>
      <c r="KCU105" s="813"/>
      <c r="KCV105" s="813"/>
      <c r="KCW105" s="813"/>
      <c r="KCX105" s="813"/>
      <c r="KCY105" s="813"/>
      <c r="KCZ105" s="813"/>
      <c r="KDA105" s="813"/>
      <c r="KDB105" s="813"/>
      <c r="KDC105" s="813"/>
      <c r="KDD105" s="813"/>
      <c r="KDE105" s="813"/>
      <c r="KDF105" s="813"/>
      <c r="KDG105" s="813"/>
      <c r="KDH105" s="813"/>
      <c r="KDI105" s="813"/>
      <c r="KDJ105" s="813"/>
      <c r="KDK105" s="813"/>
      <c r="KDL105" s="813"/>
      <c r="KDM105" s="813"/>
      <c r="KDN105" s="813"/>
      <c r="KDO105" s="813"/>
      <c r="KDP105" s="813"/>
      <c r="KDQ105" s="813"/>
      <c r="KDR105" s="813"/>
      <c r="KDS105" s="813"/>
      <c r="KDT105" s="813"/>
      <c r="KDU105" s="813"/>
      <c r="KDV105" s="813"/>
      <c r="KDW105" s="813"/>
      <c r="KDX105" s="813"/>
      <c r="KDY105" s="813"/>
      <c r="KDZ105" s="813"/>
      <c r="KEA105" s="813"/>
      <c r="KEB105" s="813"/>
      <c r="KEC105" s="813"/>
      <c r="KED105" s="813"/>
      <c r="KEE105" s="813"/>
      <c r="KEF105" s="813"/>
      <c r="KEG105" s="813"/>
      <c r="KEH105" s="813"/>
      <c r="KEI105" s="813"/>
      <c r="KEJ105" s="813"/>
      <c r="KEK105" s="813"/>
      <c r="KEL105" s="813"/>
      <c r="KEM105" s="813"/>
      <c r="KEN105" s="813"/>
      <c r="KEO105" s="813"/>
      <c r="KEP105" s="813"/>
      <c r="KEQ105" s="813"/>
      <c r="KER105" s="813"/>
      <c r="KES105" s="813"/>
      <c r="KET105" s="813"/>
      <c r="KEU105" s="813"/>
      <c r="KEV105" s="813"/>
      <c r="KEW105" s="813"/>
      <c r="KEX105" s="813"/>
      <c r="KEY105" s="813"/>
      <c r="KEZ105" s="813"/>
      <c r="KFA105" s="813"/>
      <c r="KFB105" s="813"/>
      <c r="KFC105" s="813"/>
      <c r="KFD105" s="813"/>
      <c r="KFE105" s="813"/>
      <c r="KFF105" s="813"/>
      <c r="KFG105" s="813"/>
      <c r="KFH105" s="813"/>
      <c r="KFI105" s="813"/>
      <c r="KFJ105" s="813"/>
      <c r="KFK105" s="813"/>
      <c r="KFL105" s="813"/>
      <c r="KFM105" s="813"/>
      <c r="KFN105" s="813"/>
      <c r="KFO105" s="813"/>
      <c r="KFP105" s="813"/>
      <c r="KFQ105" s="813"/>
      <c r="KFR105" s="813"/>
      <c r="KFS105" s="813"/>
      <c r="KFT105" s="813"/>
      <c r="KFU105" s="813"/>
      <c r="KFV105" s="813"/>
      <c r="KFW105" s="813"/>
      <c r="KFX105" s="813"/>
      <c r="KFY105" s="813"/>
      <c r="KFZ105" s="813"/>
      <c r="KGA105" s="813"/>
      <c r="KGB105" s="813"/>
      <c r="KGC105" s="813"/>
      <c r="KGD105" s="813"/>
      <c r="KGE105" s="813"/>
      <c r="KGF105" s="813"/>
      <c r="KGG105" s="813"/>
      <c r="KGH105" s="813"/>
      <c r="KGI105" s="813"/>
      <c r="KGJ105" s="813"/>
      <c r="KGK105" s="813"/>
      <c r="KGL105" s="813"/>
      <c r="KGM105" s="813"/>
      <c r="KGN105" s="813"/>
      <c r="KGO105" s="813"/>
      <c r="KGP105" s="813"/>
      <c r="KGQ105" s="813"/>
      <c r="KGR105" s="813"/>
      <c r="KGS105" s="813"/>
      <c r="KGT105" s="813"/>
      <c r="KGU105" s="813"/>
      <c r="KGV105" s="813"/>
      <c r="KGW105" s="813"/>
      <c r="KGX105" s="813"/>
      <c r="KGY105" s="813"/>
      <c r="KGZ105" s="813"/>
      <c r="KHA105" s="813"/>
      <c r="KHB105" s="813"/>
      <c r="KHC105" s="813"/>
      <c r="KHD105" s="813"/>
      <c r="KHE105" s="813"/>
      <c r="KHF105" s="813"/>
      <c r="KHG105" s="813"/>
      <c r="KHH105" s="813"/>
      <c r="KHI105" s="813"/>
      <c r="KHJ105" s="813"/>
      <c r="KHK105" s="813"/>
      <c r="KHL105" s="813"/>
      <c r="KHM105" s="813"/>
      <c r="KHN105" s="813"/>
      <c r="KHO105" s="813"/>
      <c r="KHP105" s="813"/>
      <c r="KHQ105" s="813"/>
      <c r="KHR105" s="813"/>
      <c r="KHS105" s="813"/>
      <c r="KHT105" s="813"/>
      <c r="KHU105" s="813"/>
      <c r="KHV105" s="813"/>
      <c r="KHW105" s="813"/>
      <c r="KHX105" s="813"/>
      <c r="KHY105" s="813"/>
      <c r="KHZ105" s="813"/>
      <c r="KIA105" s="813"/>
      <c r="KIB105" s="813"/>
      <c r="KIC105" s="813"/>
      <c r="KID105" s="813"/>
      <c r="KIE105" s="813"/>
      <c r="KIF105" s="813"/>
      <c r="KIG105" s="813"/>
      <c r="KIH105" s="813"/>
      <c r="KII105" s="813"/>
      <c r="KIJ105" s="813"/>
      <c r="KIK105" s="813"/>
      <c r="KIL105" s="813"/>
      <c r="KIM105" s="813"/>
      <c r="KIN105" s="813"/>
      <c r="KIO105" s="813"/>
      <c r="KIP105" s="813"/>
      <c r="KIQ105" s="813"/>
      <c r="KIR105" s="813"/>
      <c r="KIS105" s="813"/>
      <c r="KIT105" s="813"/>
      <c r="KIU105" s="813"/>
      <c r="KIV105" s="813"/>
      <c r="KIW105" s="813"/>
      <c r="KIX105" s="813"/>
      <c r="KIY105" s="813"/>
      <c r="KIZ105" s="813"/>
      <c r="KJA105" s="813"/>
      <c r="KJB105" s="813"/>
      <c r="KJC105" s="813"/>
      <c r="KJD105" s="813"/>
      <c r="KJE105" s="813"/>
      <c r="KJF105" s="813"/>
      <c r="KJG105" s="813"/>
      <c r="KJH105" s="813"/>
      <c r="KJI105" s="813"/>
      <c r="KJJ105" s="813"/>
      <c r="KJK105" s="813"/>
      <c r="KJL105" s="813"/>
      <c r="KJM105" s="813"/>
      <c r="KJN105" s="813"/>
      <c r="KJO105" s="813"/>
      <c r="KJP105" s="813"/>
      <c r="KJQ105" s="813"/>
      <c r="KJR105" s="813"/>
      <c r="KJS105" s="813"/>
      <c r="KJT105" s="813"/>
      <c r="KJU105" s="813"/>
      <c r="KJV105" s="813"/>
      <c r="KJW105" s="813"/>
      <c r="KJX105" s="813"/>
      <c r="KJY105" s="813"/>
      <c r="KJZ105" s="813"/>
      <c r="KKA105" s="813"/>
      <c r="KKB105" s="813"/>
      <c r="KKC105" s="813"/>
      <c r="KKD105" s="813"/>
      <c r="KKE105" s="813"/>
      <c r="KKF105" s="813"/>
      <c r="KKG105" s="813"/>
      <c r="KKH105" s="813"/>
      <c r="KKI105" s="813"/>
      <c r="KKJ105" s="813"/>
      <c r="KKK105" s="813"/>
      <c r="KKL105" s="813"/>
      <c r="KKM105" s="813"/>
      <c r="KKN105" s="813"/>
      <c r="KKO105" s="813"/>
      <c r="KKP105" s="813"/>
      <c r="KKQ105" s="813"/>
      <c r="KKR105" s="813"/>
      <c r="KKS105" s="813"/>
      <c r="KKT105" s="813"/>
      <c r="KKU105" s="813"/>
      <c r="KKV105" s="813"/>
      <c r="KKW105" s="813"/>
      <c r="KKX105" s="813"/>
      <c r="KKY105" s="813"/>
      <c r="KKZ105" s="813"/>
      <c r="KLA105" s="813"/>
      <c r="KLB105" s="813"/>
      <c r="KLC105" s="813"/>
      <c r="KLD105" s="813"/>
      <c r="KLE105" s="813"/>
      <c r="KLF105" s="813"/>
      <c r="KLG105" s="813"/>
      <c r="KLH105" s="813"/>
      <c r="KLI105" s="813"/>
      <c r="KLJ105" s="813"/>
      <c r="KLK105" s="813"/>
      <c r="KLL105" s="813"/>
      <c r="KLM105" s="813"/>
      <c r="KLN105" s="813"/>
      <c r="KLO105" s="813"/>
      <c r="KLP105" s="813"/>
      <c r="KLQ105" s="813"/>
      <c r="KLR105" s="813"/>
      <c r="KLS105" s="813"/>
      <c r="KLT105" s="813"/>
      <c r="KLU105" s="813"/>
      <c r="KLV105" s="813"/>
      <c r="KLW105" s="813"/>
      <c r="KLX105" s="813"/>
      <c r="KLY105" s="813"/>
      <c r="KLZ105" s="813"/>
      <c r="KMA105" s="813"/>
      <c r="KMB105" s="813"/>
      <c r="KMC105" s="813"/>
      <c r="KMD105" s="813"/>
      <c r="KME105" s="813"/>
      <c r="KMF105" s="813"/>
      <c r="KMG105" s="813"/>
      <c r="KMH105" s="813"/>
      <c r="KMI105" s="813"/>
      <c r="KMJ105" s="813"/>
      <c r="KMK105" s="813"/>
      <c r="KML105" s="813"/>
      <c r="KMM105" s="813"/>
      <c r="KMN105" s="813"/>
      <c r="KMO105" s="813"/>
      <c r="KMP105" s="813"/>
      <c r="KMQ105" s="813"/>
      <c r="KMR105" s="813"/>
      <c r="KMS105" s="813"/>
      <c r="KMT105" s="813"/>
      <c r="KMU105" s="813"/>
      <c r="KMV105" s="813"/>
      <c r="KMW105" s="813"/>
      <c r="KMX105" s="813"/>
      <c r="KMY105" s="813"/>
      <c r="KMZ105" s="813"/>
      <c r="KNA105" s="813"/>
      <c r="KNB105" s="813"/>
      <c r="KNC105" s="813"/>
      <c r="KND105" s="813"/>
      <c r="KNE105" s="813"/>
      <c r="KNF105" s="813"/>
      <c r="KNG105" s="813"/>
      <c r="KNH105" s="813"/>
      <c r="KNI105" s="813"/>
      <c r="KNJ105" s="813"/>
      <c r="KNK105" s="813"/>
      <c r="KNL105" s="813"/>
      <c r="KNM105" s="813"/>
      <c r="KNN105" s="813"/>
      <c r="KNO105" s="813"/>
      <c r="KNP105" s="813"/>
      <c r="KNQ105" s="813"/>
      <c r="KNR105" s="813"/>
      <c r="KNS105" s="813"/>
      <c r="KNT105" s="813"/>
      <c r="KNU105" s="813"/>
      <c r="KNV105" s="813"/>
      <c r="KNW105" s="813"/>
      <c r="KNX105" s="813"/>
      <c r="KNY105" s="813"/>
      <c r="KNZ105" s="813"/>
      <c r="KOA105" s="813"/>
      <c r="KOB105" s="813"/>
      <c r="KOC105" s="813"/>
      <c r="KOD105" s="813"/>
      <c r="KOE105" s="813"/>
      <c r="KOF105" s="813"/>
      <c r="KOG105" s="813"/>
      <c r="KOH105" s="813"/>
      <c r="KOI105" s="813"/>
      <c r="KOJ105" s="813"/>
      <c r="KOK105" s="813"/>
      <c r="KOL105" s="813"/>
      <c r="KOM105" s="813"/>
      <c r="KON105" s="813"/>
      <c r="KOO105" s="813"/>
      <c r="KOP105" s="813"/>
      <c r="KOQ105" s="813"/>
      <c r="KOR105" s="813"/>
      <c r="KOS105" s="813"/>
      <c r="KOT105" s="813"/>
      <c r="KOU105" s="813"/>
      <c r="KOV105" s="813"/>
      <c r="KOW105" s="813"/>
      <c r="KOX105" s="813"/>
      <c r="KOY105" s="813"/>
      <c r="KOZ105" s="813"/>
      <c r="KPA105" s="813"/>
      <c r="KPB105" s="813"/>
      <c r="KPC105" s="813"/>
      <c r="KPD105" s="813"/>
      <c r="KPE105" s="813"/>
      <c r="KPF105" s="813"/>
      <c r="KPG105" s="813"/>
      <c r="KPH105" s="813"/>
      <c r="KPI105" s="813"/>
      <c r="KPJ105" s="813"/>
      <c r="KPK105" s="813"/>
      <c r="KPL105" s="813"/>
      <c r="KPM105" s="813"/>
      <c r="KPN105" s="813"/>
      <c r="KPO105" s="813"/>
      <c r="KPP105" s="813"/>
      <c r="KPQ105" s="813"/>
      <c r="KPR105" s="813"/>
      <c r="KPS105" s="813"/>
      <c r="KPT105" s="813"/>
      <c r="KPU105" s="813"/>
      <c r="KPV105" s="813"/>
      <c r="KPW105" s="813"/>
      <c r="KPX105" s="813"/>
      <c r="KPY105" s="813"/>
      <c r="KPZ105" s="813"/>
      <c r="KQA105" s="813"/>
      <c r="KQB105" s="813"/>
      <c r="KQC105" s="813"/>
      <c r="KQD105" s="813"/>
      <c r="KQE105" s="813"/>
      <c r="KQF105" s="813"/>
      <c r="KQG105" s="813"/>
      <c r="KQH105" s="813"/>
      <c r="KQI105" s="813"/>
      <c r="KQJ105" s="813"/>
      <c r="KQK105" s="813"/>
      <c r="KQL105" s="813"/>
      <c r="KQM105" s="813"/>
      <c r="KQN105" s="813"/>
      <c r="KQO105" s="813"/>
      <c r="KQP105" s="813"/>
      <c r="KQQ105" s="813"/>
      <c r="KQR105" s="813"/>
      <c r="KQS105" s="813"/>
      <c r="KQT105" s="813"/>
      <c r="KQU105" s="813"/>
      <c r="KQV105" s="813"/>
      <c r="KQW105" s="813"/>
      <c r="KQX105" s="813"/>
      <c r="KQY105" s="813"/>
      <c r="KQZ105" s="813"/>
      <c r="KRA105" s="813"/>
      <c r="KRB105" s="813"/>
      <c r="KRC105" s="813"/>
      <c r="KRD105" s="813"/>
      <c r="KRE105" s="813"/>
      <c r="KRF105" s="813"/>
      <c r="KRG105" s="813"/>
      <c r="KRH105" s="813"/>
      <c r="KRI105" s="813"/>
      <c r="KRJ105" s="813"/>
      <c r="KRK105" s="813"/>
      <c r="KRL105" s="813"/>
      <c r="KRM105" s="813"/>
      <c r="KRN105" s="813"/>
      <c r="KRO105" s="813"/>
      <c r="KRP105" s="813"/>
      <c r="KRQ105" s="813"/>
      <c r="KRR105" s="813"/>
      <c r="KRS105" s="813"/>
      <c r="KRT105" s="813"/>
      <c r="KRU105" s="813"/>
      <c r="KRV105" s="813"/>
      <c r="KRW105" s="813"/>
      <c r="KRX105" s="813"/>
      <c r="KRY105" s="813"/>
      <c r="KRZ105" s="813"/>
      <c r="KSA105" s="813"/>
      <c r="KSB105" s="813"/>
      <c r="KSC105" s="813"/>
      <c r="KSD105" s="813"/>
      <c r="KSE105" s="813"/>
      <c r="KSF105" s="813"/>
      <c r="KSG105" s="813"/>
      <c r="KSH105" s="813"/>
      <c r="KSI105" s="813"/>
      <c r="KSJ105" s="813"/>
      <c r="KSK105" s="813"/>
      <c r="KSL105" s="813"/>
      <c r="KSM105" s="813"/>
      <c r="KSN105" s="813"/>
      <c r="KSO105" s="813"/>
      <c r="KSP105" s="813"/>
      <c r="KSQ105" s="813"/>
      <c r="KSR105" s="813"/>
      <c r="KSS105" s="813"/>
      <c r="KST105" s="813"/>
      <c r="KSU105" s="813"/>
      <c r="KSV105" s="813"/>
      <c r="KSW105" s="813"/>
      <c r="KSX105" s="813"/>
      <c r="KSY105" s="813"/>
      <c r="KSZ105" s="813"/>
      <c r="KTA105" s="813"/>
      <c r="KTB105" s="813"/>
      <c r="KTC105" s="813"/>
      <c r="KTD105" s="813"/>
      <c r="KTE105" s="813"/>
      <c r="KTF105" s="813"/>
      <c r="KTG105" s="813"/>
      <c r="KTH105" s="813"/>
      <c r="KTI105" s="813"/>
      <c r="KTJ105" s="813"/>
      <c r="KTK105" s="813"/>
      <c r="KTL105" s="813"/>
      <c r="KTM105" s="813"/>
      <c r="KTN105" s="813"/>
      <c r="KTO105" s="813"/>
      <c r="KTP105" s="813"/>
      <c r="KTQ105" s="813"/>
      <c r="KTR105" s="813"/>
      <c r="KTS105" s="813"/>
      <c r="KTT105" s="813"/>
      <c r="KTU105" s="813"/>
      <c r="KTV105" s="813"/>
      <c r="KTW105" s="813"/>
      <c r="KTX105" s="813"/>
      <c r="KTY105" s="813"/>
      <c r="KTZ105" s="813"/>
      <c r="KUA105" s="813"/>
      <c r="KUB105" s="813"/>
      <c r="KUC105" s="813"/>
      <c r="KUD105" s="813"/>
      <c r="KUE105" s="813"/>
      <c r="KUF105" s="813"/>
      <c r="KUG105" s="813"/>
      <c r="KUH105" s="813"/>
      <c r="KUI105" s="813"/>
      <c r="KUJ105" s="813"/>
      <c r="KUK105" s="813"/>
      <c r="KUL105" s="813"/>
      <c r="KUM105" s="813"/>
      <c r="KUN105" s="813"/>
      <c r="KUO105" s="813"/>
      <c r="KUP105" s="813"/>
      <c r="KUQ105" s="813"/>
      <c r="KUR105" s="813"/>
      <c r="KUS105" s="813"/>
      <c r="KUT105" s="813"/>
      <c r="KUU105" s="813"/>
      <c r="KUV105" s="813"/>
      <c r="KUW105" s="813"/>
      <c r="KUX105" s="813"/>
      <c r="KUY105" s="813"/>
      <c r="KUZ105" s="813"/>
      <c r="KVA105" s="813"/>
      <c r="KVB105" s="813"/>
      <c r="KVC105" s="813"/>
      <c r="KVD105" s="813"/>
      <c r="KVE105" s="813"/>
      <c r="KVF105" s="813"/>
      <c r="KVG105" s="813"/>
      <c r="KVH105" s="813"/>
      <c r="KVI105" s="813"/>
      <c r="KVJ105" s="813"/>
      <c r="KVK105" s="813"/>
      <c r="KVL105" s="813"/>
      <c r="KVM105" s="813"/>
      <c r="KVN105" s="813"/>
      <c r="KVO105" s="813"/>
      <c r="KVP105" s="813"/>
      <c r="KVQ105" s="813"/>
      <c r="KVR105" s="813"/>
      <c r="KVS105" s="813"/>
      <c r="KVT105" s="813"/>
      <c r="KVU105" s="813"/>
      <c r="KVV105" s="813"/>
      <c r="KVW105" s="813"/>
      <c r="KVX105" s="813"/>
      <c r="KVY105" s="813"/>
      <c r="KVZ105" s="813"/>
      <c r="KWA105" s="813"/>
      <c r="KWB105" s="813"/>
      <c r="KWC105" s="813"/>
      <c r="KWD105" s="813"/>
      <c r="KWE105" s="813"/>
      <c r="KWF105" s="813"/>
      <c r="KWG105" s="813"/>
      <c r="KWH105" s="813"/>
      <c r="KWI105" s="813"/>
      <c r="KWJ105" s="813"/>
      <c r="KWK105" s="813"/>
      <c r="KWL105" s="813"/>
      <c r="KWM105" s="813"/>
      <c r="KWN105" s="813"/>
      <c r="KWO105" s="813"/>
      <c r="KWP105" s="813"/>
      <c r="KWQ105" s="813"/>
      <c r="KWR105" s="813"/>
      <c r="KWS105" s="813"/>
      <c r="KWT105" s="813"/>
      <c r="KWU105" s="813"/>
      <c r="KWV105" s="813"/>
      <c r="KWW105" s="813"/>
      <c r="KWX105" s="813"/>
      <c r="KWY105" s="813"/>
      <c r="KWZ105" s="813"/>
      <c r="KXA105" s="813"/>
      <c r="KXB105" s="813"/>
      <c r="KXC105" s="813"/>
      <c r="KXD105" s="813"/>
      <c r="KXE105" s="813"/>
      <c r="KXF105" s="813"/>
      <c r="KXG105" s="813"/>
      <c r="KXH105" s="813"/>
      <c r="KXI105" s="813"/>
      <c r="KXJ105" s="813"/>
      <c r="KXK105" s="813"/>
      <c r="KXL105" s="813"/>
      <c r="KXM105" s="813"/>
      <c r="KXN105" s="813"/>
      <c r="KXO105" s="813"/>
      <c r="KXP105" s="813"/>
      <c r="KXQ105" s="813"/>
      <c r="KXR105" s="813"/>
      <c r="KXS105" s="813"/>
      <c r="KXT105" s="813"/>
      <c r="KXU105" s="813"/>
      <c r="KXV105" s="813"/>
      <c r="KXW105" s="813"/>
      <c r="KXX105" s="813"/>
      <c r="KXY105" s="813"/>
      <c r="KXZ105" s="813"/>
      <c r="KYA105" s="813"/>
      <c r="KYB105" s="813"/>
      <c r="KYC105" s="813"/>
      <c r="KYD105" s="813"/>
      <c r="KYE105" s="813"/>
      <c r="KYF105" s="813"/>
      <c r="KYG105" s="813"/>
      <c r="KYH105" s="813"/>
      <c r="KYI105" s="813"/>
      <c r="KYJ105" s="813"/>
      <c r="KYK105" s="813"/>
      <c r="KYL105" s="813"/>
      <c r="KYM105" s="813"/>
      <c r="KYN105" s="813"/>
      <c r="KYO105" s="813"/>
      <c r="KYP105" s="813"/>
      <c r="KYQ105" s="813"/>
      <c r="KYR105" s="813"/>
      <c r="KYS105" s="813"/>
      <c r="KYT105" s="813"/>
      <c r="KYU105" s="813"/>
      <c r="KYV105" s="813"/>
      <c r="KYW105" s="813"/>
      <c r="KYX105" s="813"/>
      <c r="KYY105" s="813"/>
      <c r="KYZ105" s="813"/>
      <c r="KZA105" s="813"/>
      <c r="KZB105" s="813"/>
      <c r="KZC105" s="813"/>
      <c r="KZD105" s="813"/>
      <c r="KZE105" s="813"/>
      <c r="KZF105" s="813"/>
      <c r="KZG105" s="813"/>
      <c r="KZH105" s="813"/>
      <c r="KZI105" s="813"/>
      <c r="KZJ105" s="813"/>
      <c r="KZK105" s="813"/>
      <c r="KZL105" s="813"/>
      <c r="KZM105" s="813"/>
      <c r="KZN105" s="813"/>
      <c r="KZO105" s="813"/>
      <c r="KZP105" s="813"/>
      <c r="KZQ105" s="813"/>
      <c r="KZR105" s="813"/>
      <c r="KZS105" s="813"/>
      <c r="KZT105" s="813"/>
      <c r="KZU105" s="813"/>
      <c r="KZV105" s="813"/>
      <c r="KZW105" s="813"/>
      <c r="KZX105" s="813"/>
      <c r="KZY105" s="813"/>
      <c r="KZZ105" s="813"/>
      <c r="LAA105" s="813"/>
      <c r="LAB105" s="813"/>
      <c r="LAC105" s="813"/>
      <c r="LAD105" s="813"/>
      <c r="LAE105" s="813"/>
      <c r="LAF105" s="813"/>
      <c r="LAG105" s="813"/>
      <c r="LAH105" s="813"/>
      <c r="LAI105" s="813"/>
      <c r="LAJ105" s="813"/>
      <c r="LAK105" s="813"/>
      <c r="LAL105" s="813"/>
      <c r="LAM105" s="813"/>
      <c r="LAN105" s="813"/>
      <c r="LAO105" s="813"/>
      <c r="LAP105" s="813"/>
      <c r="LAQ105" s="813"/>
      <c r="LAR105" s="813"/>
      <c r="LAS105" s="813"/>
      <c r="LAT105" s="813"/>
      <c r="LAU105" s="813"/>
      <c r="LAV105" s="813"/>
      <c r="LAW105" s="813"/>
      <c r="LAX105" s="813"/>
      <c r="LAY105" s="813"/>
      <c r="LAZ105" s="813"/>
      <c r="LBA105" s="813"/>
      <c r="LBB105" s="813"/>
      <c r="LBC105" s="813"/>
      <c r="LBD105" s="813"/>
      <c r="LBE105" s="813"/>
      <c r="LBF105" s="813"/>
      <c r="LBG105" s="813"/>
      <c r="LBH105" s="813"/>
      <c r="LBI105" s="813"/>
      <c r="LBJ105" s="813"/>
      <c r="LBK105" s="813"/>
      <c r="LBL105" s="813"/>
      <c r="LBM105" s="813"/>
      <c r="LBN105" s="813"/>
      <c r="LBO105" s="813"/>
      <c r="LBP105" s="813"/>
      <c r="LBQ105" s="813"/>
      <c r="LBR105" s="813"/>
      <c r="LBS105" s="813"/>
      <c r="LBT105" s="813"/>
      <c r="LBU105" s="813"/>
      <c r="LBV105" s="813"/>
      <c r="LBW105" s="813"/>
      <c r="LBX105" s="813"/>
      <c r="LBY105" s="813"/>
      <c r="LBZ105" s="813"/>
      <c r="LCA105" s="813"/>
      <c r="LCB105" s="813"/>
      <c r="LCC105" s="813"/>
      <c r="LCD105" s="813"/>
      <c r="LCE105" s="813"/>
      <c r="LCF105" s="813"/>
      <c r="LCG105" s="813"/>
      <c r="LCH105" s="813"/>
      <c r="LCI105" s="813"/>
      <c r="LCJ105" s="813"/>
      <c r="LCK105" s="813"/>
      <c r="LCL105" s="813"/>
      <c r="LCM105" s="813"/>
      <c r="LCN105" s="813"/>
      <c r="LCO105" s="813"/>
      <c r="LCP105" s="813"/>
      <c r="LCQ105" s="813"/>
      <c r="LCR105" s="813"/>
      <c r="LCS105" s="813"/>
      <c r="LCT105" s="813"/>
      <c r="LCU105" s="813"/>
      <c r="LCV105" s="813"/>
      <c r="LCW105" s="813"/>
      <c r="LCX105" s="813"/>
      <c r="LCY105" s="813"/>
      <c r="LCZ105" s="813"/>
      <c r="LDA105" s="813"/>
      <c r="LDB105" s="813"/>
      <c r="LDC105" s="813"/>
      <c r="LDD105" s="813"/>
      <c r="LDE105" s="813"/>
      <c r="LDF105" s="813"/>
      <c r="LDG105" s="813"/>
      <c r="LDH105" s="813"/>
      <c r="LDI105" s="813"/>
      <c r="LDJ105" s="813"/>
      <c r="LDK105" s="813"/>
      <c r="LDL105" s="813"/>
      <c r="LDM105" s="813"/>
      <c r="LDN105" s="813"/>
      <c r="LDO105" s="813"/>
      <c r="LDP105" s="813"/>
      <c r="LDQ105" s="813"/>
      <c r="LDR105" s="813"/>
      <c r="LDS105" s="813"/>
      <c r="LDT105" s="813"/>
      <c r="LDU105" s="813"/>
      <c r="LDV105" s="813"/>
      <c r="LDW105" s="813"/>
      <c r="LDX105" s="813"/>
      <c r="LDY105" s="813"/>
      <c r="LDZ105" s="813"/>
      <c r="LEA105" s="813"/>
      <c r="LEB105" s="813"/>
      <c r="LEC105" s="813"/>
      <c r="LED105" s="813"/>
      <c r="LEE105" s="813"/>
      <c r="LEF105" s="813"/>
      <c r="LEG105" s="813"/>
      <c r="LEH105" s="813"/>
      <c r="LEI105" s="813"/>
      <c r="LEJ105" s="813"/>
      <c r="LEK105" s="813"/>
      <c r="LEL105" s="813"/>
      <c r="LEM105" s="813"/>
      <c r="LEN105" s="813"/>
      <c r="LEO105" s="813"/>
      <c r="LEP105" s="813"/>
      <c r="LEQ105" s="813"/>
      <c r="LER105" s="813"/>
      <c r="LES105" s="813"/>
      <c r="LET105" s="813"/>
      <c r="LEU105" s="813"/>
      <c r="LEV105" s="813"/>
      <c r="LEW105" s="813"/>
      <c r="LEX105" s="813"/>
      <c r="LEY105" s="813"/>
      <c r="LEZ105" s="813"/>
      <c r="LFA105" s="813"/>
      <c r="LFB105" s="813"/>
      <c r="LFC105" s="813"/>
      <c r="LFD105" s="813"/>
      <c r="LFE105" s="813"/>
      <c r="LFF105" s="813"/>
      <c r="LFG105" s="813"/>
      <c r="LFH105" s="813"/>
      <c r="LFI105" s="813"/>
      <c r="LFJ105" s="813"/>
      <c r="LFK105" s="813"/>
      <c r="LFL105" s="813"/>
      <c r="LFM105" s="813"/>
      <c r="LFN105" s="813"/>
      <c r="LFO105" s="813"/>
      <c r="LFP105" s="813"/>
      <c r="LFQ105" s="813"/>
      <c r="LFR105" s="813"/>
      <c r="LFS105" s="813"/>
      <c r="LFT105" s="813"/>
      <c r="LFU105" s="813"/>
      <c r="LFV105" s="813"/>
      <c r="LFW105" s="813"/>
      <c r="LFX105" s="813"/>
      <c r="LFY105" s="813"/>
      <c r="LFZ105" s="813"/>
      <c r="LGA105" s="813"/>
      <c r="LGB105" s="813"/>
      <c r="LGC105" s="813"/>
      <c r="LGD105" s="813"/>
      <c r="LGE105" s="813"/>
      <c r="LGF105" s="813"/>
      <c r="LGG105" s="813"/>
      <c r="LGH105" s="813"/>
      <c r="LGI105" s="813"/>
      <c r="LGJ105" s="813"/>
      <c r="LGK105" s="813"/>
      <c r="LGL105" s="813"/>
      <c r="LGM105" s="813"/>
      <c r="LGN105" s="813"/>
      <c r="LGO105" s="813"/>
      <c r="LGP105" s="813"/>
      <c r="LGQ105" s="813"/>
      <c r="LGR105" s="813"/>
      <c r="LGS105" s="813"/>
      <c r="LGT105" s="813"/>
      <c r="LGU105" s="813"/>
      <c r="LGV105" s="813"/>
      <c r="LGW105" s="813"/>
      <c r="LGX105" s="813"/>
      <c r="LGY105" s="813"/>
      <c r="LGZ105" s="813"/>
      <c r="LHA105" s="813"/>
      <c r="LHB105" s="813"/>
      <c r="LHC105" s="813"/>
      <c r="LHD105" s="813"/>
      <c r="LHE105" s="813"/>
      <c r="LHF105" s="813"/>
      <c r="LHG105" s="813"/>
      <c r="LHH105" s="813"/>
      <c r="LHI105" s="813"/>
      <c r="LHJ105" s="813"/>
      <c r="LHK105" s="813"/>
      <c r="LHL105" s="813"/>
      <c r="LHM105" s="813"/>
      <c r="LHN105" s="813"/>
      <c r="LHO105" s="813"/>
      <c r="LHP105" s="813"/>
      <c r="LHQ105" s="813"/>
      <c r="LHR105" s="813"/>
      <c r="LHS105" s="813"/>
      <c r="LHT105" s="813"/>
      <c r="LHU105" s="813"/>
      <c r="LHV105" s="813"/>
      <c r="LHW105" s="813"/>
      <c r="LHX105" s="813"/>
      <c r="LHY105" s="813"/>
      <c r="LHZ105" s="813"/>
      <c r="LIA105" s="813"/>
      <c r="LIB105" s="813"/>
      <c r="LIC105" s="813"/>
      <c r="LID105" s="813"/>
      <c r="LIE105" s="813"/>
      <c r="LIF105" s="813"/>
      <c r="LIG105" s="813"/>
      <c r="LIH105" s="813"/>
      <c r="LII105" s="813"/>
      <c r="LIJ105" s="813"/>
      <c r="LIK105" s="813"/>
      <c r="LIL105" s="813"/>
      <c r="LIM105" s="813"/>
      <c r="LIN105" s="813"/>
      <c r="LIO105" s="813"/>
      <c r="LIP105" s="813"/>
      <c r="LIQ105" s="813"/>
      <c r="LIR105" s="813"/>
      <c r="LIS105" s="813"/>
      <c r="LIT105" s="813"/>
      <c r="LIU105" s="813"/>
      <c r="LIV105" s="813"/>
      <c r="LIW105" s="813"/>
      <c r="LIX105" s="813"/>
      <c r="LIY105" s="813"/>
      <c r="LIZ105" s="813"/>
      <c r="LJA105" s="813"/>
      <c r="LJB105" s="813"/>
      <c r="LJC105" s="813"/>
      <c r="LJD105" s="813"/>
      <c r="LJE105" s="813"/>
      <c r="LJF105" s="813"/>
      <c r="LJG105" s="813"/>
      <c r="LJH105" s="813"/>
      <c r="LJI105" s="813"/>
      <c r="LJJ105" s="813"/>
      <c r="LJK105" s="813"/>
      <c r="LJL105" s="813"/>
      <c r="LJM105" s="813"/>
      <c r="LJN105" s="813"/>
      <c r="LJO105" s="813"/>
      <c r="LJP105" s="813"/>
      <c r="LJQ105" s="813"/>
      <c r="LJR105" s="813"/>
      <c r="LJS105" s="813"/>
      <c r="LJT105" s="813"/>
      <c r="LJU105" s="813"/>
      <c r="LJV105" s="813"/>
      <c r="LJW105" s="813"/>
      <c r="LJX105" s="813"/>
      <c r="LJY105" s="813"/>
      <c r="LJZ105" s="813"/>
      <c r="LKA105" s="813"/>
      <c r="LKB105" s="813"/>
      <c r="LKC105" s="813"/>
      <c r="LKD105" s="813"/>
      <c r="LKE105" s="813"/>
      <c r="LKF105" s="813"/>
      <c r="LKG105" s="813"/>
      <c r="LKH105" s="813"/>
      <c r="LKI105" s="813"/>
      <c r="LKJ105" s="813"/>
      <c r="LKK105" s="813"/>
      <c r="LKL105" s="813"/>
      <c r="LKM105" s="813"/>
      <c r="LKN105" s="813"/>
      <c r="LKO105" s="813"/>
      <c r="LKP105" s="813"/>
      <c r="LKQ105" s="813"/>
      <c r="LKR105" s="813"/>
      <c r="LKS105" s="813"/>
      <c r="LKT105" s="813"/>
      <c r="LKU105" s="813"/>
      <c r="LKV105" s="813"/>
      <c r="LKW105" s="813"/>
      <c r="LKX105" s="813"/>
      <c r="LKY105" s="813"/>
      <c r="LKZ105" s="813"/>
      <c r="LLA105" s="813"/>
      <c r="LLB105" s="813"/>
      <c r="LLC105" s="813"/>
      <c r="LLD105" s="813"/>
      <c r="LLE105" s="813"/>
      <c r="LLF105" s="813"/>
      <c r="LLG105" s="813"/>
      <c r="LLH105" s="813"/>
      <c r="LLI105" s="813"/>
      <c r="LLJ105" s="813"/>
      <c r="LLK105" s="813"/>
      <c r="LLL105" s="813"/>
      <c r="LLM105" s="813"/>
      <c r="LLN105" s="813"/>
      <c r="LLO105" s="813"/>
      <c r="LLP105" s="813"/>
      <c r="LLQ105" s="813"/>
      <c r="LLR105" s="813"/>
      <c r="LLS105" s="813"/>
      <c r="LLT105" s="813"/>
      <c r="LLU105" s="813"/>
      <c r="LLV105" s="813"/>
      <c r="LLW105" s="813"/>
      <c r="LLX105" s="813"/>
      <c r="LLY105" s="813"/>
      <c r="LLZ105" s="813"/>
      <c r="LMA105" s="813"/>
      <c r="LMB105" s="813"/>
      <c r="LMC105" s="813"/>
      <c r="LMD105" s="813"/>
      <c r="LME105" s="813"/>
      <c r="LMF105" s="813"/>
      <c r="LMG105" s="813"/>
      <c r="LMH105" s="813"/>
      <c r="LMI105" s="813"/>
      <c r="LMJ105" s="813"/>
      <c r="LMK105" s="813"/>
      <c r="LML105" s="813"/>
      <c r="LMM105" s="813"/>
      <c r="LMN105" s="813"/>
      <c r="LMO105" s="813"/>
      <c r="LMP105" s="813"/>
      <c r="LMQ105" s="813"/>
      <c r="LMR105" s="813"/>
      <c r="LMS105" s="813"/>
      <c r="LMT105" s="813"/>
      <c r="LMU105" s="813"/>
      <c r="LMV105" s="813"/>
      <c r="LMW105" s="813"/>
      <c r="LMX105" s="813"/>
      <c r="LMY105" s="813"/>
      <c r="LMZ105" s="813"/>
      <c r="LNA105" s="813"/>
      <c r="LNB105" s="813"/>
      <c r="LNC105" s="813"/>
      <c r="LND105" s="813"/>
      <c r="LNE105" s="813"/>
      <c r="LNF105" s="813"/>
      <c r="LNG105" s="813"/>
      <c r="LNH105" s="813"/>
      <c r="LNI105" s="813"/>
      <c r="LNJ105" s="813"/>
      <c r="LNK105" s="813"/>
      <c r="LNL105" s="813"/>
      <c r="LNM105" s="813"/>
      <c r="LNN105" s="813"/>
      <c r="LNO105" s="813"/>
      <c r="LNP105" s="813"/>
      <c r="LNQ105" s="813"/>
      <c r="LNR105" s="813"/>
      <c r="LNS105" s="813"/>
      <c r="LNT105" s="813"/>
      <c r="LNU105" s="813"/>
      <c r="LNV105" s="813"/>
      <c r="LNW105" s="813"/>
      <c r="LNX105" s="813"/>
      <c r="LNY105" s="813"/>
      <c r="LNZ105" s="813"/>
      <c r="LOA105" s="813"/>
      <c r="LOB105" s="813"/>
      <c r="LOC105" s="813"/>
      <c r="LOD105" s="813"/>
      <c r="LOE105" s="813"/>
      <c r="LOF105" s="813"/>
      <c r="LOG105" s="813"/>
      <c r="LOH105" s="813"/>
      <c r="LOI105" s="813"/>
      <c r="LOJ105" s="813"/>
      <c r="LOK105" s="813"/>
      <c r="LOL105" s="813"/>
      <c r="LOM105" s="813"/>
      <c r="LON105" s="813"/>
      <c r="LOO105" s="813"/>
      <c r="LOP105" s="813"/>
      <c r="LOQ105" s="813"/>
      <c r="LOR105" s="813"/>
      <c r="LOS105" s="813"/>
      <c r="LOT105" s="813"/>
      <c r="LOU105" s="813"/>
      <c r="LOV105" s="813"/>
      <c r="LOW105" s="813"/>
      <c r="LOX105" s="813"/>
      <c r="LOY105" s="813"/>
      <c r="LOZ105" s="813"/>
      <c r="LPA105" s="813"/>
      <c r="LPB105" s="813"/>
      <c r="LPC105" s="813"/>
      <c r="LPD105" s="813"/>
      <c r="LPE105" s="813"/>
      <c r="LPF105" s="813"/>
      <c r="LPG105" s="813"/>
      <c r="LPH105" s="813"/>
      <c r="LPI105" s="813"/>
      <c r="LPJ105" s="813"/>
      <c r="LPK105" s="813"/>
      <c r="LPL105" s="813"/>
      <c r="LPM105" s="813"/>
      <c r="LPN105" s="813"/>
      <c r="LPO105" s="813"/>
      <c r="LPP105" s="813"/>
      <c r="LPQ105" s="813"/>
      <c r="LPR105" s="813"/>
      <c r="LPS105" s="813"/>
      <c r="LPT105" s="813"/>
      <c r="LPU105" s="813"/>
      <c r="LPV105" s="813"/>
      <c r="LPW105" s="813"/>
      <c r="LPX105" s="813"/>
      <c r="LPY105" s="813"/>
      <c r="LPZ105" s="813"/>
      <c r="LQA105" s="813"/>
      <c r="LQB105" s="813"/>
      <c r="LQC105" s="813"/>
      <c r="LQD105" s="813"/>
      <c r="LQE105" s="813"/>
      <c r="LQF105" s="813"/>
      <c r="LQG105" s="813"/>
      <c r="LQH105" s="813"/>
      <c r="LQI105" s="813"/>
      <c r="LQJ105" s="813"/>
      <c r="LQK105" s="813"/>
      <c r="LQL105" s="813"/>
      <c r="LQM105" s="813"/>
      <c r="LQN105" s="813"/>
      <c r="LQO105" s="813"/>
      <c r="LQP105" s="813"/>
      <c r="LQQ105" s="813"/>
      <c r="LQR105" s="813"/>
      <c r="LQS105" s="813"/>
      <c r="LQT105" s="813"/>
      <c r="LQU105" s="813"/>
      <c r="LQV105" s="813"/>
      <c r="LQW105" s="813"/>
      <c r="LQX105" s="813"/>
      <c r="LQY105" s="813"/>
      <c r="LQZ105" s="813"/>
      <c r="LRA105" s="813"/>
      <c r="LRB105" s="813"/>
      <c r="LRC105" s="813"/>
      <c r="LRD105" s="813"/>
      <c r="LRE105" s="813"/>
      <c r="LRF105" s="813"/>
      <c r="LRG105" s="813"/>
      <c r="LRH105" s="813"/>
      <c r="LRI105" s="813"/>
      <c r="LRJ105" s="813"/>
      <c r="LRK105" s="813"/>
      <c r="LRL105" s="813"/>
      <c r="LRM105" s="813"/>
      <c r="LRN105" s="813"/>
      <c r="LRO105" s="813"/>
      <c r="LRP105" s="813"/>
      <c r="LRQ105" s="813"/>
      <c r="LRR105" s="813"/>
      <c r="LRS105" s="813"/>
      <c r="LRT105" s="813"/>
      <c r="LRU105" s="813"/>
      <c r="LRV105" s="813"/>
      <c r="LRW105" s="813"/>
      <c r="LRX105" s="813"/>
      <c r="LRY105" s="813"/>
      <c r="LRZ105" s="813"/>
      <c r="LSA105" s="813"/>
      <c r="LSB105" s="813"/>
      <c r="LSC105" s="813"/>
      <c r="LSD105" s="813"/>
      <c r="LSE105" s="813"/>
      <c r="LSF105" s="813"/>
      <c r="LSG105" s="813"/>
      <c r="LSH105" s="813"/>
      <c r="LSI105" s="813"/>
      <c r="LSJ105" s="813"/>
      <c r="LSK105" s="813"/>
      <c r="LSL105" s="813"/>
      <c r="LSM105" s="813"/>
      <c r="LSN105" s="813"/>
      <c r="LSO105" s="813"/>
      <c r="LSP105" s="813"/>
      <c r="LSQ105" s="813"/>
      <c r="LSR105" s="813"/>
      <c r="LSS105" s="813"/>
      <c r="LST105" s="813"/>
      <c r="LSU105" s="813"/>
      <c r="LSV105" s="813"/>
      <c r="LSW105" s="813"/>
      <c r="LSX105" s="813"/>
      <c r="LSY105" s="813"/>
      <c r="LSZ105" s="813"/>
      <c r="LTA105" s="813"/>
      <c r="LTB105" s="813"/>
      <c r="LTC105" s="813"/>
      <c r="LTD105" s="813"/>
      <c r="LTE105" s="813"/>
      <c r="LTF105" s="813"/>
      <c r="LTG105" s="813"/>
      <c r="LTH105" s="813"/>
      <c r="LTI105" s="813"/>
      <c r="LTJ105" s="813"/>
      <c r="LTK105" s="813"/>
      <c r="LTL105" s="813"/>
      <c r="LTM105" s="813"/>
      <c r="LTN105" s="813"/>
      <c r="LTO105" s="813"/>
      <c r="LTP105" s="813"/>
      <c r="LTQ105" s="813"/>
      <c r="LTR105" s="813"/>
      <c r="LTS105" s="813"/>
      <c r="LTT105" s="813"/>
      <c r="LTU105" s="813"/>
      <c r="LTV105" s="813"/>
      <c r="LTW105" s="813"/>
      <c r="LTX105" s="813"/>
      <c r="LTY105" s="813"/>
      <c r="LTZ105" s="813"/>
      <c r="LUA105" s="813"/>
      <c r="LUB105" s="813"/>
      <c r="LUC105" s="813"/>
      <c r="LUD105" s="813"/>
      <c r="LUE105" s="813"/>
      <c r="LUF105" s="813"/>
      <c r="LUG105" s="813"/>
      <c r="LUH105" s="813"/>
      <c r="LUI105" s="813"/>
      <c r="LUJ105" s="813"/>
      <c r="LUK105" s="813"/>
      <c r="LUL105" s="813"/>
      <c r="LUM105" s="813"/>
      <c r="LUN105" s="813"/>
      <c r="LUO105" s="813"/>
      <c r="LUP105" s="813"/>
      <c r="LUQ105" s="813"/>
      <c r="LUR105" s="813"/>
      <c r="LUS105" s="813"/>
      <c r="LUT105" s="813"/>
      <c r="LUU105" s="813"/>
      <c r="LUV105" s="813"/>
      <c r="LUW105" s="813"/>
      <c r="LUX105" s="813"/>
      <c r="LUY105" s="813"/>
      <c r="LUZ105" s="813"/>
      <c r="LVA105" s="813"/>
      <c r="LVB105" s="813"/>
      <c r="LVC105" s="813"/>
      <c r="LVD105" s="813"/>
      <c r="LVE105" s="813"/>
      <c r="LVF105" s="813"/>
      <c r="LVG105" s="813"/>
      <c r="LVH105" s="813"/>
      <c r="LVI105" s="813"/>
      <c r="LVJ105" s="813"/>
      <c r="LVK105" s="813"/>
      <c r="LVL105" s="813"/>
      <c r="LVM105" s="813"/>
      <c r="LVN105" s="813"/>
      <c r="LVO105" s="813"/>
      <c r="LVP105" s="813"/>
      <c r="LVQ105" s="813"/>
      <c r="LVR105" s="813"/>
      <c r="LVS105" s="813"/>
      <c r="LVT105" s="813"/>
      <c r="LVU105" s="813"/>
      <c r="LVV105" s="813"/>
      <c r="LVW105" s="813"/>
      <c r="LVX105" s="813"/>
      <c r="LVY105" s="813"/>
      <c r="LVZ105" s="813"/>
      <c r="LWA105" s="813"/>
      <c r="LWB105" s="813"/>
      <c r="LWC105" s="813"/>
      <c r="LWD105" s="813"/>
      <c r="LWE105" s="813"/>
      <c r="LWF105" s="813"/>
      <c r="LWG105" s="813"/>
      <c r="LWH105" s="813"/>
      <c r="LWI105" s="813"/>
      <c r="LWJ105" s="813"/>
      <c r="LWK105" s="813"/>
      <c r="LWL105" s="813"/>
      <c r="LWM105" s="813"/>
      <c r="LWN105" s="813"/>
      <c r="LWO105" s="813"/>
      <c r="LWP105" s="813"/>
      <c r="LWQ105" s="813"/>
      <c r="LWR105" s="813"/>
      <c r="LWS105" s="813"/>
      <c r="LWT105" s="813"/>
      <c r="LWU105" s="813"/>
      <c r="LWV105" s="813"/>
      <c r="LWW105" s="813"/>
      <c r="LWX105" s="813"/>
      <c r="LWY105" s="813"/>
      <c r="LWZ105" s="813"/>
      <c r="LXA105" s="813"/>
      <c r="LXB105" s="813"/>
      <c r="LXC105" s="813"/>
      <c r="LXD105" s="813"/>
      <c r="LXE105" s="813"/>
      <c r="LXF105" s="813"/>
      <c r="LXG105" s="813"/>
      <c r="LXH105" s="813"/>
      <c r="LXI105" s="813"/>
      <c r="LXJ105" s="813"/>
      <c r="LXK105" s="813"/>
      <c r="LXL105" s="813"/>
      <c r="LXM105" s="813"/>
      <c r="LXN105" s="813"/>
      <c r="LXO105" s="813"/>
      <c r="LXP105" s="813"/>
      <c r="LXQ105" s="813"/>
      <c r="LXR105" s="813"/>
      <c r="LXS105" s="813"/>
      <c r="LXT105" s="813"/>
      <c r="LXU105" s="813"/>
      <c r="LXV105" s="813"/>
      <c r="LXW105" s="813"/>
      <c r="LXX105" s="813"/>
      <c r="LXY105" s="813"/>
      <c r="LXZ105" s="813"/>
      <c r="LYA105" s="813"/>
      <c r="LYB105" s="813"/>
      <c r="LYC105" s="813"/>
      <c r="LYD105" s="813"/>
      <c r="LYE105" s="813"/>
      <c r="LYF105" s="813"/>
      <c r="LYG105" s="813"/>
      <c r="LYH105" s="813"/>
      <c r="LYI105" s="813"/>
      <c r="LYJ105" s="813"/>
      <c r="LYK105" s="813"/>
      <c r="LYL105" s="813"/>
      <c r="LYM105" s="813"/>
      <c r="LYN105" s="813"/>
      <c r="LYO105" s="813"/>
      <c r="LYP105" s="813"/>
      <c r="LYQ105" s="813"/>
      <c r="LYR105" s="813"/>
      <c r="LYS105" s="813"/>
      <c r="LYT105" s="813"/>
      <c r="LYU105" s="813"/>
      <c r="LYV105" s="813"/>
      <c r="LYW105" s="813"/>
      <c r="LYX105" s="813"/>
      <c r="LYY105" s="813"/>
      <c r="LYZ105" s="813"/>
      <c r="LZA105" s="813"/>
      <c r="LZB105" s="813"/>
      <c r="LZC105" s="813"/>
      <c r="LZD105" s="813"/>
      <c r="LZE105" s="813"/>
      <c r="LZF105" s="813"/>
      <c r="LZG105" s="813"/>
      <c r="LZH105" s="813"/>
      <c r="LZI105" s="813"/>
      <c r="LZJ105" s="813"/>
      <c r="LZK105" s="813"/>
      <c r="LZL105" s="813"/>
      <c r="LZM105" s="813"/>
      <c r="LZN105" s="813"/>
      <c r="LZO105" s="813"/>
      <c r="LZP105" s="813"/>
      <c r="LZQ105" s="813"/>
      <c r="LZR105" s="813"/>
      <c r="LZS105" s="813"/>
      <c r="LZT105" s="813"/>
      <c r="LZU105" s="813"/>
      <c r="LZV105" s="813"/>
      <c r="LZW105" s="813"/>
      <c r="LZX105" s="813"/>
      <c r="LZY105" s="813"/>
      <c r="LZZ105" s="813"/>
      <c r="MAA105" s="813"/>
      <c r="MAB105" s="813"/>
      <c r="MAC105" s="813"/>
      <c r="MAD105" s="813"/>
      <c r="MAE105" s="813"/>
      <c r="MAF105" s="813"/>
      <c r="MAG105" s="813"/>
      <c r="MAH105" s="813"/>
      <c r="MAI105" s="813"/>
      <c r="MAJ105" s="813"/>
      <c r="MAK105" s="813"/>
      <c r="MAL105" s="813"/>
      <c r="MAM105" s="813"/>
      <c r="MAN105" s="813"/>
      <c r="MAO105" s="813"/>
      <c r="MAP105" s="813"/>
      <c r="MAQ105" s="813"/>
      <c r="MAR105" s="813"/>
      <c r="MAS105" s="813"/>
      <c r="MAT105" s="813"/>
      <c r="MAU105" s="813"/>
      <c r="MAV105" s="813"/>
      <c r="MAW105" s="813"/>
      <c r="MAX105" s="813"/>
      <c r="MAY105" s="813"/>
      <c r="MAZ105" s="813"/>
      <c r="MBA105" s="813"/>
      <c r="MBB105" s="813"/>
      <c r="MBC105" s="813"/>
      <c r="MBD105" s="813"/>
      <c r="MBE105" s="813"/>
      <c r="MBF105" s="813"/>
      <c r="MBG105" s="813"/>
      <c r="MBH105" s="813"/>
      <c r="MBI105" s="813"/>
      <c r="MBJ105" s="813"/>
      <c r="MBK105" s="813"/>
      <c r="MBL105" s="813"/>
      <c r="MBM105" s="813"/>
      <c r="MBN105" s="813"/>
      <c r="MBO105" s="813"/>
      <c r="MBP105" s="813"/>
      <c r="MBQ105" s="813"/>
      <c r="MBR105" s="813"/>
      <c r="MBS105" s="813"/>
      <c r="MBT105" s="813"/>
      <c r="MBU105" s="813"/>
      <c r="MBV105" s="813"/>
      <c r="MBW105" s="813"/>
      <c r="MBX105" s="813"/>
      <c r="MBY105" s="813"/>
      <c r="MBZ105" s="813"/>
      <c r="MCA105" s="813"/>
      <c r="MCB105" s="813"/>
      <c r="MCC105" s="813"/>
      <c r="MCD105" s="813"/>
      <c r="MCE105" s="813"/>
      <c r="MCF105" s="813"/>
      <c r="MCG105" s="813"/>
      <c r="MCH105" s="813"/>
      <c r="MCI105" s="813"/>
      <c r="MCJ105" s="813"/>
      <c r="MCK105" s="813"/>
      <c r="MCL105" s="813"/>
      <c r="MCM105" s="813"/>
      <c r="MCN105" s="813"/>
      <c r="MCO105" s="813"/>
      <c r="MCP105" s="813"/>
      <c r="MCQ105" s="813"/>
      <c r="MCR105" s="813"/>
      <c r="MCS105" s="813"/>
      <c r="MCT105" s="813"/>
      <c r="MCU105" s="813"/>
      <c r="MCV105" s="813"/>
      <c r="MCW105" s="813"/>
      <c r="MCX105" s="813"/>
      <c r="MCY105" s="813"/>
      <c r="MCZ105" s="813"/>
      <c r="MDA105" s="813"/>
      <c r="MDB105" s="813"/>
      <c r="MDC105" s="813"/>
      <c r="MDD105" s="813"/>
      <c r="MDE105" s="813"/>
      <c r="MDF105" s="813"/>
      <c r="MDG105" s="813"/>
      <c r="MDH105" s="813"/>
      <c r="MDI105" s="813"/>
      <c r="MDJ105" s="813"/>
      <c r="MDK105" s="813"/>
      <c r="MDL105" s="813"/>
      <c r="MDM105" s="813"/>
      <c r="MDN105" s="813"/>
      <c r="MDO105" s="813"/>
      <c r="MDP105" s="813"/>
      <c r="MDQ105" s="813"/>
      <c r="MDR105" s="813"/>
      <c r="MDS105" s="813"/>
      <c r="MDT105" s="813"/>
      <c r="MDU105" s="813"/>
      <c r="MDV105" s="813"/>
      <c r="MDW105" s="813"/>
      <c r="MDX105" s="813"/>
      <c r="MDY105" s="813"/>
      <c r="MDZ105" s="813"/>
      <c r="MEA105" s="813"/>
      <c r="MEB105" s="813"/>
      <c r="MEC105" s="813"/>
      <c r="MED105" s="813"/>
      <c r="MEE105" s="813"/>
      <c r="MEF105" s="813"/>
      <c r="MEG105" s="813"/>
      <c r="MEH105" s="813"/>
      <c r="MEI105" s="813"/>
      <c r="MEJ105" s="813"/>
      <c r="MEK105" s="813"/>
      <c r="MEL105" s="813"/>
      <c r="MEM105" s="813"/>
      <c r="MEN105" s="813"/>
      <c r="MEO105" s="813"/>
      <c r="MEP105" s="813"/>
      <c r="MEQ105" s="813"/>
      <c r="MER105" s="813"/>
      <c r="MES105" s="813"/>
      <c r="MET105" s="813"/>
      <c r="MEU105" s="813"/>
      <c r="MEV105" s="813"/>
      <c r="MEW105" s="813"/>
      <c r="MEX105" s="813"/>
      <c r="MEY105" s="813"/>
      <c r="MEZ105" s="813"/>
      <c r="MFA105" s="813"/>
      <c r="MFB105" s="813"/>
      <c r="MFC105" s="813"/>
      <c r="MFD105" s="813"/>
      <c r="MFE105" s="813"/>
      <c r="MFF105" s="813"/>
      <c r="MFG105" s="813"/>
      <c r="MFH105" s="813"/>
      <c r="MFI105" s="813"/>
      <c r="MFJ105" s="813"/>
      <c r="MFK105" s="813"/>
      <c r="MFL105" s="813"/>
      <c r="MFM105" s="813"/>
      <c r="MFN105" s="813"/>
      <c r="MFO105" s="813"/>
      <c r="MFP105" s="813"/>
      <c r="MFQ105" s="813"/>
      <c r="MFR105" s="813"/>
      <c r="MFS105" s="813"/>
      <c r="MFT105" s="813"/>
      <c r="MFU105" s="813"/>
      <c r="MFV105" s="813"/>
      <c r="MFW105" s="813"/>
      <c r="MFX105" s="813"/>
      <c r="MFY105" s="813"/>
      <c r="MFZ105" s="813"/>
      <c r="MGA105" s="813"/>
      <c r="MGB105" s="813"/>
      <c r="MGC105" s="813"/>
      <c r="MGD105" s="813"/>
      <c r="MGE105" s="813"/>
      <c r="MGF105" s="813"/>
      <c r="MGG105" s="813"/>
      <c r="MGH105" s="813"/>
      <c r="MGI105" s="813"/>
      <c r="MGJ105" s="813"/>
      <c r="MGK105" s="813"/>
      <c r="MGL105" s="813"/>
      <c r="MGM105" s="813"/>
      <c r="MGN105" s="813"/>
      <c r="MGO105" s="813"/>
      <c r="MGP105" s="813"/>
      <c r="MGQ105" s="813"/>
      <c r="MGR105" s="813"/>
      <c r="MGS105" s="813"/>
      <c r="MGT105" s="813"/>
      <c r="MGU105" s="813"/>
      <c r="MGV105" s="813"/>
      <c r="MGW105" s="813"/>
      <c r="MGX105" s="813"/>
      <c r="MGY105" s="813"/>
      <c r="MGZ105" s="813"/>
      <c r="MHA105" s="813"/>
      <c r="MHB105" s="813"/>
      <c r="MHC105" s="813"/>
      <c r="MHD105" s="813"/>
      <c r="MHE105" s="813"/>
      <c r="MHF105" s="813"/>
      <c r="MHG105" s="813"/>
      <c r="MHH105" s="813"/>
      <c r="MHI105" s="813"/>
      <c r="MHJ105" s="813"/>
      <c r="MHK105" s="813"/>
      <c r="MHL105" s="813"/>
      <c r="MHM105" s="813"/>
      <c r="MHN105" s="813"/>
      <c r="MHO105" s="813"/>
      <c r="MHP105" s="813"/>
      <c r="MHQ105" s="813"/>
      <c r="MHR105" s="813"/>
      <c r="MHS105" s="813"/>
      <c r="MHT105" s="813"/>
      <c r="MHU105" s="813"/>
      <c r="MHV105" s="813"/>
      <c r="MHW105" s="813"/>
      <c r="MHX105" s="813"/>
      <c r="MHY105" s="813"/>
      <c r="MHZ105" s="813"/>
      <c r="MIA105" s="813"/>
      <c r="MIB105" s="813"/>
      <c r="MIC105" s="813"/>
      <c r="MID105" s="813"/>
      <c r="MIE105" s="813"/>
      <c r="MIF105" s="813"/>
      <c r="MIG105" s="813"/>
      <c r="MIH105" s="813"/>
      <c r="MII105" s="813"/>
      <c r="MIJ105" s="813"/>
      <c r="MIK105" s="813"/>
      <c r="MIL105" s="813"/>
      <c r="MIM105" s="813"/>
      <c r="MIN105" s="813"/>
      <c r="MIO105" s="813"/>
      <c r="MIP105" s="813"/>
      <c r="MIQ105" s="813"/>
      <c r="MIR105" s="813"/>
      <c r="MIS105" s="813"/>
      <c r="MIT105" s="813"/>
      <c r="MIU105" s="813"/>
      <c r="MIV105" s="813"/>
      <c r="MIW105" s="813"/>
      <c r="MIX105" s="813"/>
      <c r="MIY105" s="813"/>
      <c r="MIZ105" s="813"/>
      <c r="MJA105" s="813"/>
      <c r="MJB105" s="813"/>
      <c r="MJC105" s="813"/>
      <c r="MJD105" s="813"/>
      <c r="MJE105" s="813"/>
      <c r="MJF105" s="813"/>
      <c r="MJG105" s="813"/>
      <c r="MJH105" s="813"/>
      <c r="MJI105" s="813"/>
      <c r="MJJ105" s="813"/>
      <c r="MJK105" s="813"/>
      <c r="MJL105" s="813"/>
      <c r="MJM105" s="813"/>
      <c r="MJN105" s="813"/>
      <c r="MJO105" s="813"/>
      <c r="MJP105" s="813"/>
      <c r="MJQ105" s="813"/>
      <c r="MJR105" s="813"/>
      <c r="MJS105" s="813"/>
      <c r="MJT105" s="813"/>
      <c r="MJU105" s="813"/>
      <c r="MJV105" s="813"/>
      <c r="MJW105" s="813"/>
      <c r="MJX105" s="813"/>
      <c r="MJY105" s="813"/>
      <c r="MJZ105" s="813"/>
      <c r="MKA105" s="813"/>
      <c r="MKB105" s="813"/>
      <c r="MKC105" s="813"/>
      <c r="MKD105" s="813"/>
      <c r="MKE105" s="813"/>
      <c r="MKF105" s="813"/>
      <c r="MKG105" s="813"/>
      <c r="MKH105" s="813"/>
      <c r="MKI105" s="813"/>
      <c r="MKJ105" s="813"/>
      <c r="MKK105" s="813"/>
      <c r="MKL105" s="813"/>
      <c r="MKM105" s="813"/>
      <c r="MKN105" s="813"/>
      <c r="MKO105" s="813"/>
      <c r="MKP105" s="813"/>
      <c r="MKQ105" s="813"/>
      <c r="MKR105" s="813"/>
      <c r="MKS105" s="813"/>
      <c r="MKT105" s="813"/>
      <c r="MKU105" s="813"/>
      <c r="MKV105" s="813"/>
      <c r="MKW105" s="813"/>
      <c r="MKX105" s="813"/>
      <c r="MKY105" s="813"/>
      <c r="MKZ105" s="813"/>
      <c r="MLA105" s="813"/>
      <c r="MLB105" s="813"/>
      <c r="MLC105" s="813"/>
      <c r="MLD105" s="813"/>
      <c r="MLE105" s="813"/>
      <c r="MLF105" s="813"/>
      <c r="MLG105" s="813"/>
      <c r="MLH105" s="813"/>
      <c r="MLI105" s="813"/>
      <c r="MLJ105" s="813"/>
      <c r="MLK105" s="813"/>
      <c r="MLL105" s="813"/>
      <c r="MLM105" s="813"/>
      <c r="MLN105" s="813"/>
      <c r="MLO105" s="813"/>
      <c r="MLP105" s="813"/>
      <c r="MLQ105" s="813"/>
      <c r="MLR105" s="813"/>
      <c r="MLS105" s="813"/>
      <c r="MLT105" s="813"/>
      <c r="MLU105" s="813"/>
      <c r="MLV105" s="813"/>
      <c r="MLW105" s="813"/>
      <c r="MLX105" s="813"/>
      <c r="MLY105" s="813"/>
      <c r="MLZ105" s="813"/>
      <c r="MMA105" s="813"/>
      <c r="MMB105" s="813"/>
      <c r="MMC105" s="813"/>
      <c r="MMD105" s="813"/>
      <c r="MME105" s="813"/>
      <c r="MMF105" s="813"/>
      <c r="MMG105" s="813"/>
      <c r="MMH105" s="813"/>
      <c r="MMI105" s="813"/>
      <c r="MMJ105" s="813"/>
      <c r="MMK105" s="813"/>
      <c r="MML105" s="813"/>
      <c r="MMM105" s="813"/>
      <c r="MMN105" s="813"/>
      <c r="MMO105" s="813"/>
      <c r="MMP105" s="813"/>
      <c r="MMQ105" s="813"/>
      <c r="MMR105" s="813"/>
      <c r="MMS105" s="813"/>
      <c r="MMT105" s="813"/>
      <c r="MMU105" s="813"/>
      <c r="MMV105" s="813"/>
      <c r="MMW105" s="813"/>
      <c r="MMX105" s="813"/>
      <c r="MMY105" s="813"/>
      <c r="MMZ105" s="813"/>
      <c r="MNA105" s="813"/>
      <c r="MNB105" s="813"/>
      <c r="MNC105" s="813"/>
      <c r="MND105" s="813"/>
      <c r="MNE105" s="813"/>
      <c r="MNF105" s="813"/>
      <c r="MNG105" s="813"/>
      <c r="MNH105" s="813"/>
      <c r="MNI105" s="813"/>
      <c r="MNJ105" s="813"/>
      <c r="MNK105" s="813"/>
      <c r="MNL105" s="813"/>
      <c r="MNM105" s="813"/>
      <c r="MNN105" s="813"/>
      <c r="MNO105" s="813"/>
      <c r="MNP105" s="813"/>
      <c r="MNQ105" s="813"/>
      <c r="MNR105" s="813"/>
      <c r="MNS105" s="813"/>
      <c r="MNT105" s="813"/>
      <c r="MNU105" s="813"/>
      <c r="MNV105" s="813"/>
      <c r="MNW105" s="813"/>
      <c r="MNX105" s="813"/>
      <c r="MNY105" s="813"/>
      <c r="MNZ105" s="813"/>
      <c r="MOA105" s="813"/>
      <c r="MOB105" s="813"/>
      <c r="MOC105" s="813"/>
      <c r="MOD105" s="813"/>
      <c r="MOE105" s="813"/>
      <c r="MOF105" s="813"/>
      <c r="MOG105" s="813"/>
      <c r="MOH105" s="813"/>
      <c r="MOI105" s="813"/>
      <c r="MOJ105" s="813"/>
      <c r="MOK105" s="813"/>
      <c r="MOL105" s="813"/>
      <c r="MOM105" s="813"/>
      <c r="MON105" s="813"/>
      <c r="MOO105" s="813"/>
      <c r="MOP105" s="813"/>
      <c r="MOQ105" s="813"/>
      <c r="MOR105" s="813"/>
      <c r="MOS105" s="813"/>
      <c r="MOT105" s="813"/>
      <c r="MOU105" s="813"/>
      <c r="MOV105" s="813"/>
      <c r="MOW105" s="813"/>
      <c r="MOX105" s="813"/>
      <c r="MOY105" s="813"/>
      <c r="MOZ105" s="813"/>
      <c r="MPA105" s="813"/>
      <c r="MPB105" s="813"/>
      <c r="MPC105" s="813"/>
      <c r="MPD105" s="813"/>
      <c r="MPE105" s="813"/>
      <c r="MPF105" s="813"/>
      <c r="MPG105" s="813"/>
      <c r="MPH105" s="813"/>
      <c r="MPI105" s="813"/>
      <c r="MPJ105" s="813"/>
      <c r="MPK105" s="813"/>
      <c r="MPL105" s="813"/>
      <c r="MPM105" s="813"/>
      <c r="MPN105" s="813"/>
      <c r="MPO105" s="813"/>
      <c r="MPP105" s="813"/>
      <c r="MPQ105" s="813"/>
      <c r="MPR105" s="813"/>
      <c r="MPS105" s="813"/>
      <c r="MPT105" s="813"/>
      <c r="MPU105" s="813"/>
      <c r="MPV105" s="813"/>
      <c r="MPW105" s="813"/>
      <c r="MPX105" s="813"/>
      <c r="MPY105" s="813"/>
      <c r="MPZ105" s="813"/>
      <c r="MQA105" s="813"/>
      <c r="MQB105" s="813"/>
      <c r="MQC105" s="813"/>
      <c r="MQD105" s="813"/>
      <c r="MQE105" s="813"/>
      <c r="MQF105" s="813"/>
      <c r="MQG105" s="813"/>
      <c r="MQH105" s="813"/>
      <c r="MQI105" s="813"/>
      <c r="MQJ105" s="813"/>
      <c r="MQK105" s="813"/>
      <c r="MQL105" s="813"/>
      <c r="MQM105" s="813"/>
      <c r="MQN105" s="813"/>
      <c r="MQO105" s="813"/>
      <c r="MQP105" s="813"/>
      <c r="MQQ105" s="813"/>
      <c r="MQR105" s="813"/>
      <c r="MQS105" s="813"/>
      <c r="MQT105" s="813"/>
      <c r="MQU105" s="813"/>
      <c r="MQV105" s="813"/>
      <c r="MQW105" s="813"/>
      <c r="MQX105" s="813"/>
      <c r="MQY105" s="813"/>
      <c r="MQZ105" s="813"/>
      <c r="MRA105" s="813"/>
      <c r="MRB105" s="813"/>
      <c r="MRC105" s="813"/>
      <c r="MRD105" s="813"/>
      <c r="MRE105" s="813"/>
      <c r="MRF105" s="813"/>
      <c r="MRG105" s="813"/>
      <c r="MRH105" s="813"/>
      <c r="MRI105" s="813"/>
      <c r="MRJ105" s="813"/>
      <c r="MRK105" s="813"/>
      <c r="MRL105" s="813"/>
      <c r="MRM105" s="813"/>
      <c r="MRN105" s="813"/>
      <c r="MRO105" s="813"/>
      <c r="MRP105" s="813"/>
      <c r="MRQ105" s="813"/>
      <c r="MRR105" s="813"/>
      <c r="MRS105" s="813"/>
      <c r="MRT105" s="813"/>
      <c r="MRU105" s="813"/>
      <c r="MRV105" s="813"/>
      <c r="MRW105" s="813"/>
      <c r="MRX105" s="813"/>
      <c r="MRY105" s="813"/>
      <c r="MRZ105" s="813"/>
      <c r="MSA105" s="813"/>
      <c r="MSB105" s="813"/>
      <c r="MSC105" s="813"/>
      <c r="MSD105" s="813"/>
      <c r="MSE105" s="813"/>
      <c r="MSF105" s="813"/>
      <c r="MSG105" s="813"/>
      <c r="MSH105" s="813"/>
      <c r="MSI105" s="813"/>
      <c r="MSJ105" s="813"/>
      <c r="MSK105" s="813"/>
      <c r="MSL105" s="813"/>
      <c r="MSM105" s="813"/>
      <c r="MSN105" s="813"/>
      <c r="MSO105" s="813"/>
      <c r="MSP105" s="813"/>
      <c r="MSQ105" s="813"/>
      <c r="MSR105" s="813"/>
      <c r="MSS105" s="813"/>
      <c r="MST105" s="813"/>
      <c r="MSU105" s="813"/>
      <c r="MSV105" s="813"/>
      <c r="MSW105" s="813"/>
      <c r="MSX105" s="813"/>
      <c r="MSY105" s="813"/>
      <c r="MSZ105" s="813"/>
      <c r="MTA105" s="813"/>
      <c r="MTB105" s="813"/>
      <c r="MTC105" s="813"/>
      <c r="MTD105" s="813"/>
      <c r="MTE105" s="813"/>
      <c r="MTF105" s="813"/>
      <c r="MTG105" s="813"/>
      <c r="MTH105" s="813"/>
      <c r="MTI105" s="813"/>
      <c r="MTJ105" s="813"/>
      <c r="MTK105" s="813"/>
      <c r="MTL105" s="813"/>
      <c r="MTM105" s="813"/>
      <c r="MTN105" s="813"/>
      <c r="MTO105" s="813"/>
      <c r="MTP105" s="813"/>
      <c r="MTQ105" s="813"/>
      <c r="MTR105" s="813"/>
      <c r="MTS105" s="813"/>
      <c r="MTT105" s="813"/>
      <c r="MTU105" s="813"/>
      <c r="MTV105" s="813"/>
      <c r="MTW105" s="813"/>
      <c r="MTX105" s="813"/>
      <c r="MTY105" s="813"/>
      <c r="MTZ105" s="813"/>
      <c r="MUA105" s="813"/>
      <c r="MUB105" s="813"/>
      <c r="MUC105" s="813"/>
      <c r="MUD105" s="813"/>
      <c r="MUE105" s="813"/>
      <c r="MUF105" s="813"/>
      <c r="MUG105" s="813"/>
      <c r="MUH105" s="813"/>
      <c r="MUI105" s="813"/>
      <c r="MUJ105" s="813"/>
      <c r="MUK105" s="813"/>
      <c r="MUL105" s="813"/>
      <c r="MUM105" s="813"/>
      <c r="MUN105" s="813"/>
      <c r="MUO105" s="813"/>
      <c r="MUP105" s="813"/>
      <c r="MUQ105" s="813"/>
      <c r="MUR105" s="813"/>
      <c r="MUS105" s="813"/>
      <c r="MUT105" s="813"/>
      <c r="MUU105" s="813"/>
      <c r="MUV105" s="813"/>
      <c r="MUW105" s="813"/>
      <c r="MUX105" s="813"/>
      <c r="MUY105" s="813"/>
      <c r="MUZ105" s="813"/>
      <c r="MVA105" s="813"/>
      <c r="MVB105" s="813"/>
      <c r="MVC105" s="813"/>
      <c r="MVD105" s="813"/>
      <c r="MVE105" s="813"/>
      <c r="MVF105" s="813"/>
      <c r="MVG105" s="813"/>
      <c r="MVH105" s="813"/>
      <c r="MVI105" s="813"/>
      <c r="MVJ105" s="813"/>
      <c r="MVK105" s="813"/>
      <c r="MVL105" s="813"/>
      <c r="MVM105" s="813"/>
      <c r="MVN105" s="813"/>
      <c r="MVO105" s="813"/>
      <c r="MVP105" s="813"/>
      <c r="MVQ105" s="813"/>
      <c r="MVR105" s="813"/>
      <c r="MVS105" s="813"/>
      <c r="MVT105" s="813"/>
      <c r="MVU105" s="813"/>
      <c r="MVV105" s="813"/>
      <c r="MVW105" s="813"/>
      <c r="MVX105" s="813"/>
      <c r="MVY105" s="813"/>
      <c r="MVZ105" s="813"/>
      <c r="MWA105" s="813"/>
      <c r="MWB105" s="813"/>
      <c r="MWC105" s="813"/>
      <c r="MWD105" s="813"/>
      <c r="MWE105" s="813"/>
      <c r="MWF105" s="813"/>
      <c r="MWG105" s="813"/>
      <c r="MWH105" s="813"/>
      <c r="MWI105" s="813"/>
      <c r="MWJ105" s="813"/>
      <c r="MWK105" s="813"/>
      <c r="MWL105" s="813"/>
      <c r="MWM105" s="813"/>
      <c r="MWN105" s="813"/>
      <c r="MWO105" s="813"/>
      <c r="MWP105" s="813"/>
      <c r="MWQ105" s="813"/>
      <c r="MWR105" s="813"/>
      <c r="MWS105" s="813"/>
      <c r="MWT105" s="813"/>
      <c r="MWU105" s="813"/>
      <c r="MWV105" s="813"/>
      <c r="MWW105" s="813"/>
      <c r="MWX105" s="813"/>
      <c r="MWY105" s="813"/>
      <c r="MWZ105" s="813"/>
      <c r="MXA105" s="813"/>
      <c r="MXB105" s="813"/>
      <c r="MXC105" s="813"/>
      <c r="MXD105" s="813"/>
      <c r="MXE105" s="813"/>
      <c r="MXF105" s="813"/>
      <c r="MXG105" s="813"/>
      <c r="MXH105" s="813"/>
      <c r="MXI105" s="813"/>
      <c r="MXJ105" s="813"/>
      <c r="MXK105" s="813"/>
      <c r="MXL105" s="813"/>
      <c r="MXM105" s="813"/>
      <c r="MXN105" s="813"/>
      <c r="MXO105" s="813"/>
      <c r="MXP105" s="813"/>
      <c r="MXQ105" s="813"/>
      <c r="MXR105" s="813"/>
      <c r="MXS105" s="813"/>
      <c r="MXT105" s="813"/>
      <c r="MXU105" s="813"/>
      <c r="MXV105" s="813"/>
      <c r="MXW105" s="813"/>
      <c r="MXX105" s="813"/>
      <c r="MXY105" s="813"/>
      <c r="MXZ105" s="813"/>
      <c r="MYA105" s="813"/>
      <c r="MYB105" s="813"/>
      <c r="MYC105" s="813"/>
      <c r="MYD105" s="813"/>
      <c r="MYE105" s="813"/>
      <c r="MYF105" s="813"/>
      <c r="MYG105" s="813"/>
      <c r="MYH105" s="813"/>
      <c r="MYI105" s="813"/>
      <c r="MYJ105" s="813"/>
      <c r="MYK105" s="813"/>
      <c r="MYL105" s="813"/>
      <c r="MYM105" s="813"/>
      <c r="MYN105" s="813"/>
      <c r="MYO105" s="813"/>
      <c r="MYP105" s="813"/>
      <c r="MYQ105" s="813"/>
      <c r="MYR105" s="813"/>
      <c r="MYS105" s="813"/>
      <c r="MYT105" s="813"/>
      <c r="MYU105" s="813"/>
      <c r="MYV105" s="813"/>
      <c r="MYW105" s="813"/>
      <c r="MYX105" s="813"/>
      <c r="MYY105" s="813"/>
      <c r="MYZ105" s="813"/>
      <c r="MZA105" s="813"/>
      <c r="MZB105" s="813"/>
      <c r="MZC105" s="813"/>
      <c r="MZD105" s="813"/>
      <c r="MZE105" s="813"/>
      <c r="MZF105" s="813"/>
      <c r="MZG105" s="813"/>
      <c r="MZH105" s="813"/>
      <c r="MZI105" s="813"/>
      <c r="MZJ105" s="813"/>
      <c r="MZK105" s="813"/>
      <c r="MZL105" s="813"/>
      <c r="MZM105" s="813"/>
      <c r="MZN105" s="813"/>
      <c r="MZO105" s="813"/>
      <c r="MZP105" s="813"/>
      <c r="MZQ105" s="813"/>
      <c r="MZR105" s="813"/>
      <c r="MZS105" s="813"/>
      <c r="MZT105" s="813"/>
      <c r="MZU105" s="813"/>
      <c r="MZV105" s="813"/>
      <c r="MZW105" s="813"/>
      <c r="MZX105" s="813"/>
      <c r="MZY105" s="813"/>
      <c r="MZZ105" s="813"/>
      <c r="NAA105" s="813"/>
      <c r="NAB105" s="813"/>
      <c r="NAC105" s="813"/>
      <c r="NAD105" s="813"/>
      <c r="NAE105" s="813"/>
      <c r="NAF105" s="813"/>
      <c r="NAG105" s="813"/>
      <c r="NAH105" s="813"/>
      <c r="NAI105" s="813"/>
      <c r="NAJ105" s="813"/>
      <c r="NAK105" s="813"/>
      <c r="NAL105" s="813"/>
      <c r="NAM105" s="813"/>
      <c r="NAN105" s="813"/>
      <c r="NAO105" s="813"/>
      <c r="NAP105" s="813"/>
      <c r="NAQ105" s="813"/>
      <c r="NAR105" s="813"/>
      <c r="NAS105" s="813"/>
      <c r="NAT105" s="813"/>
      <c r="NAU105" s="813"/>
      <c r="NAV105" s="813"/>
      <c r="NAW105" s="813"/>
      <c r="NAX105" s="813"/>
      <c r="NAY105" s="813"/>
      <c r="NAZ105" s="813"/>
      <c r="NBA105" s="813"/>
      <c r="NBB105" s="813"/>
      <c r="NBC105" s="813"/>
      <c r="NBD105" s="813"/>
      <c r="NBE105" s="813"/>
      <c r="NBF105" s="813"/>
      <c r="NBG105" s="813"/>
      <c r="NBH105" s="813"/>
      <c r="NBI105" s="813"/>
      <c r="NBJ105" s="813"/>
      <c r="NBK105" s="813"/>
      <c r="NBL105" s="813"/>
      <c r="NBM105" s="813"/>
      <c r="NBN105" s="813"/>
      <c r="NBO105" s="813"/>
      <c r="NBP105" s="813"/>
      <c r="NBQ105" s="813"/>
      <c r="NBR105" s="813"/>
      <c r="NBS105" s="813"/>
      <c r="NBT105" s="813"/>
      <c r="NBU105" s="813"/>
      <c r="NBV105" s="813"/>
      <c r="NBW105" s="813"/>
      <c r="NBX105" s="813"/>
      <c r="NBY105" s="813"/>
      <c r="NBZ105" s="813"/>
      <c r="NCA105" s="813"/>
      <c r="NCB105" s="813"/>
      <c r="NCC105" s="813"/>
      <c r="NCD105" s="813"/>
      <c r="NCE105" s="813"/>
      <c r="NCF105" s="813"/>
      <c r="NCG105" s="813"/>
      <c r="NCH105" s="813"/>
      <c r="NCI105" s="813"/>
      <c r="NCJ105" s="813"/>
      <c r="NCK105" s="813"/>
      <c r="NCL105" s="813"/>
      <c r="NCM105" s="813"/>
      <c r="NCN105" s="813"/>
      <c r="NCO105" s="813"/>
      <c r="NCP105" s="813"/>
      <c r="NCQ105" s="813"/>
      <c r="NCR105" s="813"/>
      <c r="NCS105" s="813"/>
      <c r="NCT105" s="813"/>
      <c r="NCU105" s="813"/>
      <c r="NCV105" s="813"/>
      <c r="NCW105" s="813"/>
      <c r="NCX105" s="813"/>
      <c r="NCY105" s="813"/>
      <c r="NCZ105" s="813"/>
      <c r="NDA105" s="813"/>
      <c r="NDB105" s="813"/>
      <c r="NDC105" s="813"/>
      <c r="NDD105" s="813"/>
      <c r="NDE105" s="813"/>
      <c r="NDF105" s="813"/>
      <c r="NDG105" s="813"/>
      <c r="NDH105" s="813"/>
      <c r="NDI105" s="813"/>
      <c r="NDJ105" s="813"/>
      <c r="NDK105" s="813"/>
      <c r="NDL105" s="813"/>
      <c r="NDM105" s="813"/>
      <c r="NDN105" s="813"/>
      <c r="NDO105" s="813"/>
      <c r="NDP105" s="813"/>
      <c r="NDQ105" s="813"/>
      <c r="NDR105" s="813"/>
      <c r="NDS105" s="813"/>
      <c r="NDT105" s="813"/>
      <c r="NDU105" s="813"/>
      <c r="NDV105" s="813"/>
      <c r="NDW105" s="813"/>
      <c r="NDX105" s="813"/>
      <c r="NDY105" s="813"/>
      <c r="NDZ105" s="813"/>
      <c r="NEA105" s="813"/>
      <c r="NEB105" s="813"/>
      <c r="NEC105" s="813"/>
      <c r="NED105" s="813"/>
      <c r="NEE105" s="813"/>
      <c r="NEF105" s="813"/>
      <c r="NEG105" s="813"/>
      <c r="NEH105" s="813"/>
      <c r="NEI105" s="813"/>
      <c r="NEJ105" s="813"/>
      <c r="NEK105" s="813"/>
      <c r="NEL105" s="813"/>
      <c r="NEM105" s="813"/>
      <c r="NEN105" s="813"/>
      <c r="NEO105" s="813"/>
      <c r="NEP105" s="813"/>
      <c r="NEQ105" s="813"/>
      <c r="NER105" s="813"/>
      <c r="NES105" s="813"/>
      <c r="NET105" s="813"/>
      <c r="NEU105" s="813"/>
      <c r="NEV105" s="813"/>
      <c r="NEW105" s="813"/>
      <c r="NEX105" s="813"/>
      <c r="NEY105" s="813"/>
      <c r="NEZ105" s="813"/>
      <c r="NFA105" s="813"/>
      <c r="NFB105" s="813"/>
      <c r="NFC105" s="813"/>
      <c r="NFD105" s="813"/>
      <c r="NFE105" s="813"/>
      <c r="NFF105" s="813"/>
      <c r="NFG105" s="813"/>
      <c r="NFH105" s="813"/>
      <c r="NFI105" s="813"/>
      <c r="NFJ105" s="813"/>
      <c r="NFK105" s="813"/>
      <c r="NFL105" s="813"/>
      <c r="NFM105" s="813"/>
      <c r="NFN105" s="813"/>
      <c r="NFO105" s="813"/>
      <c r="NFP105" s="813"/>
      <c r="NFQ105" s="813"/>
      <c r="NFR105" s="813"/>
      <c r="NFS105" s="813"/>
      <c r="NFT105" s="813"/>
      <c r="NFU105" s="813"/>
      <c r="NFV105" s="813"/>
      <c r="NFW105" s="813"/>
      <c r="NFX105" s="813"/>
      <c r="NFY105" s="813"/>
      <c r="NFZ105" s="813"/>
      <c r="NGA105" s="813"/>
      <c r="NGB105" s="813"/>
      <c r="NGC105" s="813"/>
      <c r="NGD105" s="813"/>
      <c r="NGE105" s="813"/>
      <c r="NGF105" s="813"/>
      <c r="NGG105" s="813"/>
      <c r="NGH105" s="813"/>
      <c r="NGI105" s="813"/>
      <c r="NGJ105" s="813"/>
      <c r="NGK105" s="813"/>
      <c r="NGL105" s="813"/>
      <c r="NGM105" s="813"/>
      <c r="NGN105" s="813"/>
      <c r="NGO105" s="813"/>
      <c r="NGP105" s="813"/>
      <c r="NGQ105" s="813"/>
      <c r="NGR105" s="813"/>
      <c r="NGS105" s="813"/>
      <c r="NGT105" s="813"/>
      <c r="NGU105" s="813"/>
      <c r="NGV105" s="813"/>
      <c r="NGW105" s="813"/>
      <c r="NGX105" s="813"/>
      <c r="NGY105" s="813"/>
      <c r="NGZ105" s="813"/>
      <c r="NHA105" s="813"/>
      <c r="NHB105" s="813"/>
      <c r="NHC105" s="813"/>
      <c r="NHD105" s="813"/>
      <c r="NHE105" s="813"/>
      <c r="NHF105" s="813"/>
      <c r="NHG105" s="813"/>
      <c r="NHH105" s="813"/>
      <c r="NHI105" s="813"/>
      <c r="NHJ105" s="813"/>
      <c r="NHK105" s="813"/>
      <c r="NHL105" s="813"/>
      <c r="NHM105" s="813"/>
      <c r="NHN105" s="813"/>
      <c r="NHO105" s="813"/>
      <c r="NHP105" s="813"/>
      <c r="NHQ105" s="813"/>
      <c r="NHR105" s="813"/>
      <c r="NHS105" s="813"/>
      <c r="NHT105" s="813"/>
      <c r="NHU105" s="813"/>
      <c r="NHV105" s="813"/>
      <c r="NHW105" s="813"/>
      <c r="NHX105" s="813"/>
      <c r="NHY105" s="813"/>
      <c r="NHZ105" s="813"/>
      <c r="NIA105" s="813"/>
      <c r="NIB105" s="813"/>
      <c r="NIC105" s="813"/>
      <c r="NID105" s="813"/>
      <c r="NIE105" s="813"/>
      <c r="NIF105" s="813"/>
      <c r="NIG105" s="813"/>
      <c r="NIH105" s="813"/>
      <c r="NII105" s="813"/>
      <c r="NIJ105" s="813"/>
      <c r="NIK105" s="813"/>
      <c r="NIL105" s="813"/>
      <c r="NIM105" s="813"/>
      <c r="NIN105" s="813"/>
      <c r="NIO105" s="813"/>
      <c r="NIP105" s="813"/>
      <c r="NIQ105" s="813"/>
      <c r="NIR105" s="813"/>
      <c r="NIS105" s="813"/>
      <c r="NIT105" s="813"/>
      <c r="NIU105" s="813"/>
      <c r="NIV105" s="813"/>
      <c r="NIW105" s="813"/>
      <c r="NIX105" s="813"/>
      <c r="NIY105" s="813"/>
      <c r="NIZ105" s="813"/>
      <c r="NJA105" s="813"/>
      <c r="NJB105" s="813"/>
      <c r="NJC105" s="813"/>
      <c r="NJD105" s="813"/>
      <c r="NJE105" s="813"/>
      <c r="NJF105" s="813"/>
      <c r="NJG105" s="813"/>
      <c r="NJH105" s="813"/>
      <c r="NJI105" s="813"/>
      <c r="NJJ105" s="813"/>
      <c r="NJK105" s="813"/>
      <c r="NJL105" s="813"/>
      <c r="NJM105" s="813"/>
      <c r="NJN105" s="813"/>
      <c r="NJO105" s="813"/>
      <c r="NJP105" s="813"/>
      <c r="NJQ105" s="813"/>
      <c r="NJR105" s="813"/>
      <c r="NJS105" s="813"/>
      <c r="NJT105" s="813"/>
      <c r="NJU105" s="813"/>
      <c r="NJV105" s="813"/>
      <c r="NJW105" s="813"/>
      <c r="NJX105" s="813"/>
      <c r="NJY105" s="813"/>
      <c r="NJZ105" s="813"/>
      <c r="NKA105" s="813"/>
      <c r="NKB105" s="813"/>
      <c r="NKC105" s="813"/>
      <c r="NKD105" s="813"/>
      <c r="NKE105" s="813"/>
      <c r="NKF105" s="813"/>
      <c r="NKG105" s="813"/>
      <c r="NKH105" s="813"/>
      <c r="NKI105" s="813"/>
      <c r="NKJ105" s="813"/>
      <c r="NKK105" s="813"/>
      <c r="NKL105" s="813"/>
      <c r="NKM105" s="813"/>
      <c r="NKN105" s="813"/>
      <c r="NKO105" s="813"/>
      <c r="NKP105" s="813"/>
      <c r="NKQ105" s="813"/>
      <c r="NKR105" s="813"/>
      <c r="NKS105" s="813"/>
      <c r="NKT105" s="813"/>
      <c r="NKU105" s="813"/>
      <c r="NKV105" s="813"/>
      <c r="NKW105" s="813"/>
      <c r="NKX105" s="813"/>
      <c r="NKY105" s="813"/>
      <c r="NKZ105" s="813"/>
      <c r="NLA105" s="813"/>
      <c r="NLB105" s="813"/>
      <c r="NLC105" s="813"/>
      <c r="NLD105" s="813"/>
      <c r="NLE105" s="813"/>
      <c r="NLF105" s="813"/>
      <c r="NLG105" s="813"/>
      <c r="NLH105" s="813"/>
      <c r="NLI105" s="813"/>
      <c r="NLJ105" s="813"/>
      <c r="NLK105" s="813"/>
      <c r="NLL105" s="813"/>
      <c r="NLM105" s="813"/>
      <c r="NLN105" s="813"/>
      <c r="NLO105" s="813"/>
      <c r="NLP105" s="813"/>
      <c r="NLQ105" s="813"/>
      <c r="NLR105" s="813"/>
      <c r="NLS105" s="813"/>
      <c r="NLT105" s="813"/>
      <c r="NLU105" s="813"/>
      <c r="NLV105" s="813"/>
      <c r="NLW105" s="813"/>
      <c r="NLX105" s="813"/>
      <c r="NLY105" s="813"/>
      <c r="NLZ105" s="813"/>
      <c r="NMA105" s="813"/>
      <c r="NMB105" s="813"/>
      <c r="NMC105" s="813"/>
      <c r="NMD105" s="813"/>
      <c r="NME105" s="813"/>
      <c r="NMF105" s="813"/>
      <c r="NMG105" s="813"/>
      <c r="NMH105" s="813"/>
      <c r="NMI105" s="813"/>
      <c r="NMJ105" s="813"/>
      <c r="NMK105" s="813"/>
      <c r="NML105" s="813"/>
      <c r="NMM105" s="813"/>
      <c r="NMN105" s="813"/>
      <c r="NMO105" s="813"/>
      <c r="NMP105" s="813"/>
      <c r="NMQ105" s="813"/>
      <c r="NMR105" s="813"/>
      <c r="NMS105" s="813"/>
      <c r="NMT105" s="813"/>
      <c r="NMU105" s="813"/>
      <c r="NMV105" s="813"/>
      <c r="NMW105" s="813"/>
      <c r="NMX105" s="813"/>
      <c r="NMY105" s="813"/>
      <c r="NMZ105" s="813"/>
      <c r="NNA105" s="813"/>
      <c r="NNB105" s="813"/>
      <c r="NNC105" s="813"/>
      <c r="NND105" s="813"/>
      <c r="NNE105" s="813"/>
      <c r="NNF105" s="813"/>
      <c r="NNG105" s="813"/>
      <c r="NNH105" s="813"/>
      <c r="NNI105" s="813"/>
      <c r="NNJ105" s="813"/>
      <c r="NNK105" s="813"/>
      <c r="NNL105" s="813"/>
      <c r="NNM105" s="813"/>
      <c r="NNN105" s="813"/>
      <c r="NNO105" s="813"/>
      <c r="NNP105" s="813"/>
      <c r="NNQ105" s="813"/>
      <c r="NNR105" s="813"/>
      <c r="NNS105" s="813"/>
      <c r="NNT105" s="813"/>
      <c r="NNU105" s="813"/>
      <c r="NNV105" s="813"/>
      <c r="NNW105" s="813"/>
      <c r="NNX105" s="813"/>
      <c r="NNY105" s="813"/>
      <c r="NNZ105" s="813"/>
      <c r="NOA105" s="813"/>
      <c r="NOB105" s="813"/>
      <c r="NOC105" s="813"/>
      <c r="NOD105" s="813"/>
      <c r="NOE105" s="813"/>
      <c r="NOF105" s="813"/>
      <c r="NOG105" s="813"/>
      <c r="NOH105" s="813"/>
      <c r="NOI105" s="813"/>
      <c r="NOJ105" s="813"/>
      <c r="NOK105" s="813"/>
      <c r="NOL105" s="813"/>
      <c r="NOM105" s="813"/>
      <c r="NON105" s="813"/>
      <c r="NOO105" s="813"/>
      <c r="NOP105" s="813"/>
      <c r="NOQ105" s="813"/>
      <c r="NOR105" s="813"/>
      <c r="NOS105" s="813"/>
      <c r="NOT105" s="813"/>
      <c r="NOU105" s="813"/>
      <c r="NOV105" s="813"/>
      <c r="NOW105" s="813"/>
      <c r="NOX105" s="813"/>
      <c r="NOY105" s="813"/>
      <c r="NOZ105" s="813"/>
      <c r="NPA105" s="813"/>
      <c r="NPB105" s="813"/>
      <c r="NPC105" s="813"/>
      <c r="NPD105" s="813"/>
      <c r="NPE105" s="813"/>
      <c r="NPF105" s="813"/>
      <c r="NPG105" s="813"/>
      <c r="NPH105" s="813"/>
      <c r="NPI105" s="813"/>
      <c r="NPJ105" s="813"/>
      <c r="NPK105" s="813"/>
      <c r="NPL105" s="813"/>
      <c r="NPM105" s="813"/>
      <c r="NPN105" s="813"/>
      <c r="NPO105" s="813"/>
      <c r="NPP105" s="813"/>
      <c r="NPQ105" s="813"/>
      <c r="NPR105" s="813"/>
      <c r="NPS105" s="813"/>
      <c r="NPT105" s="813"/>
      <c r="NPU105" s="813"/>
      <c r="NPV105" s="813"/>
      <c r="NPW105" s="813"/>
      <c r="NPX105" s="813"/>
      <c r="NPY105" s="813"/>
      <c r="NPZ105" s="813"/>
      <c r="NQA105" s="813"/>
      <c r="NQB105" s="813"/>
      <c r="NQC105" s="813"/>
      <c r="NQD105" s="813"/>
      <c r="NQE105" s="813"/>
      <c r="NQF105" s="813"/>
      <c r="NQG105" s="813"/>
      <c r="NQH105" s="813"/>
      <c r="NQI105" s="813"/>
      <c r="NQJ105" s="813"/>
      <c r="NQK105" s="813"/>
      <c r="NQL105" s="813"/>
      <c r="NQM105" s="813"/>
      <c r="NQN105" s="813"/>
      <c r="NQO105" s="813"/>
      <c r="NQP105" s="813"/>
      <c r="NQQ105" s="813"/>
      <c r="NQR105" s="813"/>
      <c r="NQS105" s="813"/>
      <c r="NQT105" s="813"/>
      <c r="NQU105" s="813"/>
      <c r="NQV105" s="813"/>
      <c r="NQW105" s="813"/>
      <c r="NQX105" s="813"/>
      <c r="NQY105" s="813"/>
      <c r="NQZ105" s="813"/>
      <c r="NRA105" s="813"/>
      <c r="NRB105" s="813"/>
      <c r="NRC105" s="813"/>
      <c r="NRD105" s="813"/>
      <c r="NRE105" s="813"/>
      <c r="NRF105" s="813"/>
      <c r="NRG105" s="813"/>
      <c r="NRH105" s="813"/>
      <c r="NRI105" s="813"/>
      <c r="NRJ105" s="813"/>
      <c r="NRK105" s="813"/>
      <c r="NRL105" s="813"/>
      <c r="NRM105" s="813"/>
      <c r="NRN105" s="813"/>
      <c r="NRO105" s="813"/>
      <c r="NRP105" s="813"/>
      <c r="NRQ105" s="813"/>
      <c r="NRR105" s="813"/>
      <c r="NRS105" s="813"/>
      <c r="NRT105" s="813"/>
      <c r="NRU105" s="813"/>
      <c r="NRV105" s="813"/>
      <c r="NRW105" s="813"/>
      <c r="NRX105" s="813"/>
      <c r="NRY105" s="813"/>
      <c r="NRZ105" s="813"/>
      <c r="NSA105" s="813"/>
      <c r="NSB105" s="813"/>
      <c r="NSC105" s="813"/>
      <c r="NSD105" s="813"/>
      <c r="NSE105" s="813"/>
      <c r="NSF105" s="813"/>
      <c r="NSG105" s="813"/>
      <c r="NSH105" s="813"/>
      <c r="NSI105" s="813"/>
      <c r="NSJ105" s="813"/>
      <c r="NSK105" s="813"/>
      <c r="NSL105" s="813"/>
      <c r="NSM105" s="813"/>
      <c r="NSN105" s="813"/>
      <c r="NSO105" s="813"/>
      <c r="NSP105" s="813"/>
      <c r="NSQ105" s="813"/>
      <c r="NSR105" s="813"/>
      <c r="NSS105" s="813"/>
      <c r="NST105" s="813"/>
      <c r="NSU105" s="813"/>
      <c r="NSV105" s="813"/>
      <c r="NSW105" s="813"/>
      <c r="NSX105" s="813"/>
      <c r="NSY105" s="813"/>
      <c r="NSZ105" s="813"/>
      <c r="NTA105" s="813"/>
      <c r="NTB105" s="813"/>
      <c r="NTC105" s="813"/>
      <c r="NTD105" s="813"/>
      <c r="NTE105" s="813"/>
      <c r="NTF105" s="813"/>
      <c r="NTG105" s="813"/>
      <c r="NTH105" s="813"/>
      <c r="NTI105" s="813"/>
      <c r="NTJ105" s="813"/>
      <c r="NTK105" s="813"/>
      <c r="NTL105" s="813"/>
      <c r="NTM105" s="813"/>
      <c r="NTN105" s="813"/>
      <c r="NTO105" s="813"/>
      <c r="NTP105" s="813"/>
      <c r="NTQ105" s="813"/>
      <c r="NTR105" s="813"/>
      <c r="NTS105" s="813"/>
      <c r="NTT105" s="813"/>
      <c r="NTU105" s="813"/>
      <c r="NTV105" s="813"/>
      <c r="NTW105" s="813"/>
      <c r="NTX105" s="813"/>
      <c r="NTY105" s="813"/>
      <c r="NTZ105" s="813"/>
      <c r="NUA105" s="813"/>
      <c r="NUB105" s="813"/>
      <c r="NUC105" s="813"/>
      <c r="NUD105" s="813"/>
      <c r="NUE105" s="813"/>
      <c r="NUF105" s="813"/>
      <c r="NUG105" s="813"/>
      <c r="NUH105" s="813"/>
      <c r="NUI105" s="813"/>
      <c r="NUJ105" s="813"/>
      <c r="NUK105" s="813"/>
      <c r="NUL105" s="813"/>
      <c r="NUM105" s="813"/>
      <c r="NUN105" s="813"/>
      <c r="NUO105" s="813"/>
      <c r="NUP105" s="813"/>
      <c r="NUQ105" s="813"/>
      <c r="NUR105" s="813"/>
      <c r="NUS105" s="813"/>
      <c r="NUT105" s="813"/>
      <c r="NUU105" s="813"/>
      <c r="NUV105" s="813"/>
      <c r="NUW105" s="813"/>
      <c r="NUX105" s="813"/>
      <c r="NUY105" s="813"/>
      <c r="NUZ105" s="813"/>
      <c r="NVA105" s="813"/>
      <c r="NVB105" s="813"/>
      <c r="NVC105" s="813"/>
      <c r="NVD105" s="813"/>
      <c r="NVE105" s="813"/>
      <c r="NVF105" s="813"/>
      <c r="NVG105" s="813"/>
      <c r="NVH105" s="813"/>
      <c r="NVI105" s="813"/>
      <c r="NVJ105" s="813"/>
      <c r="NVK105" s="813"/>
      <c r="NVL105" s="813"/>
      <c r="NVM105" s="813"/>
      <c r="NVN105" s="813"/>
      <c r="NVO105" s="813"/>
      <c r="NVP105" s="813"/>
      <c r="NVQ105" s="813"/>
      <c r="NVR105" s="813"/>
      <c r="NVS105" s="813"/>
      <c r="NVT105" s="813"/>
      <c r="NVU105" s="813"/>
      <c r="NVV105" s="813"/>
      <c r="NVW105" s="813"/>
      <c r="NVX105" s="813"/>
      <c r="NVY105" s="813"/>
      <c r="NVZ105" s="813"/>
      <c r="NWA105" s="813"/>
      <c r="NWB105" s="813"/>
      <c r="NWC105" s="813"/>
      <c r="NWD105" s="813"/>
      <c r="NWE105" s="813"/>
      <c r="NWF105" s="813"/>
      <c r="NWG105" s="813"/>
      <c r="NWH105" s="813"/>
      <c r="NWI105" s="813"/>
      <c r="NWJ105" s="813"/>
      <c r="NWK105" s="813"/>
      <c r="NWL105" s="813"/>
      <c r="NWM105" s="813"/>
      <c r="NWN105" s="813"/>
      <c r="NWO105" s="813"/>
      <c r="NWP105" s="813"/>
      <c r="NWQ105" s="813"/>
      <c r="NWR105" s="813"/>
      <c r="NWS105" s="813"/>
      <c r="NWT105" s="813"/>
      <c r="NWU105" s="813"/>
      <c r="NWV105" s="813"/>
      <c r="NWW105" s="813"/>
      <c r="NWX105" s="813"/>
      <c r="NWY105" s="813"/>
      <c r="NWZ105" s="813"/>
      <c r="NXA105" s="813"/>
      <c r="NXB105" s="813"/>
      <c r="NXC105" s="813"/>
      <c r="NXD105" s="813"/>
      <c r="NXE105" s="813"/>
      <c r="NXF105" s="813"/>
      <c r="NXG105" s="813"/>
      <c r="NXH105" s="813"/>
      <c r="NXI105" s="813"/>
      <c r="NXJ105" s="813"/>
      <c r="NXK105" s="813"/>
      <c r="NXL105" s="813"/>
      <c r="NXM105" s="813"/>
      <c r="NXN105" s="813"/>
      <c r="NXO105" s="813"/>
      <c r="NXP105" s="813"/>
      <c r="NXQ105" s="813"/>
      <c r="NXR105" s="813"/>
      <c r="NXS105" s="813"/>
      <c r="NXT105" s="813"/>
      <c r="NXU105" s="813"/>
      <c r="NXV105" s="813"/>
      <c r="NXW105" s="813"/>
      <c r="NXX105" s="813"/>
      <c r="NXY105" s="813"/>
      <c r="NXZ105" s="813"/>
      <c r="NYA105" s="813"/>
      <c r="NYB105" s="813"/>
      <c r="NYC105" s="813"/>
      <c r="NYD105" s="813"/>
      <c r="NYE105" s="813"/>
      <c r="NYF105" s="813"/>
      <c r="NYG105" s="813"/>
      <c r="NYH105" s="813"/>
      <c r="NYI105" s="813"/>
      <c r="NYJ105" s="813"/>
      <c r="NYK105" s="813"/>
      <c r="NYL105" s="813"/>
      <c r="NYM105" s="813"/>
      <c r="NYN105" s="813"/>
      <c r="NYO105" s="813"/>
      <c r="NYP105" s="813"/>
      <c r="NYQ105" s="813"/>
      <c r="NYR105" s="813"/>
      <c r="NYS105" s="813"/>
      <c r="NYT105" s="813"/>
      <c r="NYU105" s="813"/>
      <c r="NYV105" s="813"/>
      <c r="NYW105" s="813"/>
      <c r="NYX105" s="813"/>
      <c r="NYY105" s="813"/>
      <c r="NYZ105" s="813"/>
      <c r="NZA105" s="813"/>
      <c r="NZB105" s="813"/>
      <c r="NZC105" s="813"/>
      <c r="NZD105" s="813"/>
      <c r="NZE105" s="813"/>
      <c r="NZF105" s="813"/>
      <c r="NZG105" s="813"/>
      <c r="NZH105" s="813"/>
      <c r="NZI105" s="813"/>
      <c r="NZJ105" s="813"/>
      <c r="NZK105" s="813"/>
      <c r="NZL105" s="813"/>
      <c r="NZM105" s="813"/>
      <c r="NZN105" s="813"/>
      <c r="NZO105" s="813"/>
      <c r="NZP105" s="813"/>
      <c r="NZQ105" s="813"/>
      <c r="NZR105" s="813"/>
      <c r="NZS105" s="813"/>
      <c r="NZT105" s="813"/>
      <c r="NZU105" s="813"/>
      <c r="NZV105" s="813"/>
      <c r="NZW105" s="813"/>
      <c r="NZX105" s="813"/>
      <c r="NZY105" s="813"/>
      <c r="NZZ105" s="813"/>
      <c r="OAA105" s="813"/>
      <c r="OAB105" s="813"/>
      <c r="OAC105" s="813"/>
      <c r="OAD105" s="813"/>
      <c r="OAE105" s="813"/>
      <c r="OAF105" s="813"/>
      <c r="OAG105" s="813"/>
      <c r="OAH105" s="813"/>
      <c r="OAI105" s="813"/>
      <c r="OAJ105" s="813"/>
      <c r="OAK105" s="813"/>
      <c r="OAL105" s="813"/>
      <c r="OAM105" s="813"/>
      <c r="OAN105" s="813"/>
      <c r="OAO105" s="813"/>
      <c r="OAP105" s="813"/>
      <c r="OAQ105" s="813"/>
      <c r="OAR105" s="813"/>
      <c r="OAS105" s="813"/>
      <c r="OAT105" s="813"/>
      <c r="OAU105" s="813"/>
      <c r="OAV105" s="813"/>
      <c r="OAW105" s="813"/>
      <c r="OAX105" s="813"/>
      <c r="OAY105" s="813"/>
      <c r="OAZ105" s="813"/>
      <c r="OBA105" s="813"/>
      <c r="OBB105" s="813"/>
      <c r="OBC105" s="813"/>
      <c r="OBD105" s="813"/>
      <c r="OBE105" s="813"/>
      <c r="OBF105" s="813"/>
      <c r="OBG105" s="813"/>
      <c r="OBH105" s="813"/>
      <c r="OBI105" s="813"/>
      <c r="OBJ105" s="813"/>
      <c r="OBK105" s="813"/>
      <c r="OBL105" s="813"/>
      <c r="OBM105" s="813"/>
      <c r="OBN105" s="813"/>
      <c r="OBO105" s="813"/>
      <c r="OBP105" s="813"/>
      <c r="OBQ105" s="813"/>
      <c r="OBR105" s="813"/>
      <c r="OBS105" s="813"/>
      <c r="OBT105" s="813"/>
      <c r="OBU105" s="813"/>
      <c r="OBV105" s="813"/>
      <c r="OBW105" s="813"/>
      <c r="OBX105" s="813"/>
      <c r="OBY105" s="813"/>
      <c r="OBZ105" s="813"/>
      <c r="OCA105" s="813"/>
      <c r="OCB105" s="813"/>
      <c r="OCC105" s="813"/>
      <c r="OCD105" s="813"/>
      <c r="OCE105" s="813"/>
      <c r="OCF105" s="813"/>
      <c r="OCG105" s="813"/>
      <c r="OCH105" s="813"/>
      <c r="OCI105" s="813"/>
      <c r="OCJ105" s="813"/>
      <c r="OCK105" s="813"/>
      <c r="OCL105" s="813"/>
      <c r="OCM105" s="813"/>
      <c r="OCN105" s="813"/>
      <c r="OCO105" s="813"/>
      <c r="OCP105" s="813"/>
      <c r="OCQ105" s="813"/>
      <c r="OCR105" s="813"/>
      <c r="OCS105" s="813"/>
      <c r="OCT105" s="813"/>
      <c r="OCU105" s="813"/>
      <c r="OCV105" s="813"/>
      <c r="OCW105" s="813"/>
      <c r="OCX105" s="813"/>
      <c r="OCY105" s="813"/>
      <c r="OCZ105" s="813"/>
      <c r="ODA105" s="813"/>
      <c r="ODB105" s="813"/>
      <c r="ODC105" s="813"/>
      <c r="ODD105" s="813"/>
      <c r="ODE105" s="813"/>
      <c r="ODF105" s="813"/>
      <c r="ODG105" s="813"/>
      <c r="ODH105" s="813"/>
      <c r="ODI105" s="813"/>
      <c r="ODJ105" s="813"/>
      <c r="ODK105" s="813"/>
      <c r="ODL105" s="813"/>
      <c r="ODM105" s="813"/>
      <c r="ODN105" s="813"/>
      <c r="ODO105" s="813"/>
      <c r="ODP105" s="813"/>
      <c r="ODQ105" s="813"/>
      <c r="ODR105" s="813"/>
      <c r="ODS105" s="813"/>
      <c r="ODT105" s="813"/>
      <c r="ODU105" s="813"/>
      <c r="ODV105" s="813"/>
      <c r="ODW105" s="813"/>
      <c r="ODX105" s="813"/>
      <c r="ODY105" s="813"/>
      <c r="ODZ105" s="813"/>
      <c r="OEA105" s="813"/>
      <c r="OEB105" s="813"/>
      <c r="OEC105" s="813"/>
      <c r="OED105" s="813"/>
      <c r="OEE105" s="813"/>
      <c r="OEF105" s="813"/>
      <c r="OEG105" s="813"/>
      <c r="OEH105" s="813"/>
      <c r="OEI105" s="813"/>
      <c r="OEJ105" s="813"/>
      <c r="OEK105" s="813"/>
      <c r="OEL105" s="813"/>
      <c r="OEM105" s="813"/>
      <c r="OEN105" s="813"/>
      <c r="OEO105" s="813"/>
      <c r="OEP105" s="813"/>
      <c r="OEQ105" s="813"/>
      <c r="OER105" s="813"/>
      <c r="OES105" s="813"/>
      <c r="OET105" s="813"/>
      <c r="OEU105" s="813"/>
      <c r="OEV105" s="813"/>
      <c r="OEW105" s="813"/>
      <c r="OEX105" s="813"/>
      <c r="OEY105" s="813"/>
      <c r="OEZ105" s="813"/>
      <c r="OFA105" s="813"/>
      <c r="OFB105" s="813"/>
      <c r="OFC105" s="813"/>
      <c r="OFD105" s="813"/>
      <c r="OFE105" s="813"/>
      <c r="OFF105" s="813"/>
      <c r="OFG105" s="813"/>
      <c r="OFH105" s="813"/>
      <c r="OFI105" s="813"/>
      <c r="OFJ105" s="813"/>
      <c r="OFK105" s="813"/>
      <c r="OFL105" s="813"/>
      <c r="OFM105" s="813"/>
      <c r="OFN105" s="813"/>
      <c r="OFO105" s="813"/>
      <c r="OFP105" s="813"/>
      <c r="OFQ105" s="813"/>
      <c r="OFR105" s="813"/>
      <c r="OFS105" s="813"/>
      <c r="OFT105" s="813"/>
      <c r="OFU105" s="813"/>
      <c r="OFV105" s="813"/>
      <c r="OFW105" s="813"/>
      <c r="OFX105" s="813"/>
      <c r="OFY105" s="813"/>
      <c r="OFZ105" s="813"/>
      <c r="OGA105" s="813"/>
      <c r="OGB105" s="813"/>
      <c r="OGC105" s="813"/>
      <c r="OGD105" s="813"/>
      <c r="OGE105" s="813"/>
      <c r="OGF105" s="813"/>
      <c r="OGG105" s="813"/>
      <c r="OGH105" s="813"/>
      <c r="OGI105" s="813"/>
      <c r="OGJ105" s="813"/>
      <c r="OGK105" s="813"/>
      <c r="OGL105" s="813"/>
      <c r="OGM105" s="813"/>
      <c r="OGN105" s="813"/>
      <c r="OGO105" s="813"/>
      <c r="OGP105" s="813"/>
      <c r="OGQ105" s="813"/>
      <c r="OGR105" s="813"/>
      <c r="OGS105" s="813"/>
      <c r="OGT105" s="813"/>
      <c r="OGU105" s="813"/>
      <c r="OGV105" s="813"/>
      <c r="OGW105" s="813"/>
      <c r="OGX105" s="813"/>
      <c r="OGY105" s="813"/>
      <c r="OGZ105" s="813"/>
      <c r="OHA105" s="813"/>
      <c r="OHB105" s="813"/>
      <c r="OHC105" s="813"/>
      <c r="OHD105" s="813"/>
      <c r="OHE105" s="813"/>
      <c r="OHF105" s="813"/>
      <c r="OHG105" s="813"/>
      <c r="OHH105" s="813"/>
      <c r="OHI105" s="813"/>
      <c r="OHJ105" s="813"/>
      <c r="OHK105" s="813"/>
      <c r="OHL105" s="813"/>
      <c r="OHM105" s="813"/>
      <c r="OHN105" s="813"/>
      <c r="OHO105" s="813"/>
      <c r="OHP105" s="813"/>
      <c r="OHQ105" s="813"/>
      <c r="OHR105" s="813"/>
      <c r="OHS105" s="813"/>
      <c r="OHT105" s="813"/>
      <c r="OHU105" s="813"/>
      <c r="OHV105" s="813"/>
      <c r="OHW105" s="813"/>
      <c r="OHX105" s="813"/>
      <c r="OHY105" s="813"/>
      <c r="OHZ105" s="813"/>
      <c r="OIA105" s="813"/>
      <c r="OIB105" s="813"/>
      <c r="OIC105" s="813"/>
      <c r="OID105" s="813"/>
      <c r="OIE105" s="813"/>
      <c r="OIF105" s="813"/>
      <c r="OIG105" s="813"/>
      <c r="OIH105" s="813"/>
      <c r="OII105" s="813"/>
      <c r="OIJ105" s="813"/>
      <c r="OIK105" s="813"/>
      <c r="OIL105" s="813"/>
      <c r="OIM105" s="813"/>
      <c r="OIN105" s="813"/>
      <c r="OIO105" s="813"/>
      <c r="OIP105" s="813"/>
      <c r="OIQ105" s="813"/>
      <c r="OIR105" s="813"/>
      <c r="OIS105" s="813"/>
      <c r="OIT105" s="813"/>
      <c r="OIU105" s="813"/>
      <c r="OIV105" s="813"/>
      <c r="OIW105" s="813"/>
      <c r="OIX105" s="813"/>
      <c r="OIY105" s="813"/>
      <c r="OIZ105" s="813"/>
      <c r="OJA105" s="813"/>
      <c r="OJB105" s="813"/>
      <c r="OJC105" s="813"/>
      <c r="OJD105" s="813"/>
      <c r="OJE105" s="813"/>
      <c r="OJF105" s="813"/>
      <c r="OJG105" s="813"/>
      <c r="OJH105" s="813"/>
      <c r="OJI105" s="813"/>
      <c r="OJJ105" s="813"/>
      <c r="OJK105" s="813"/>
      <c r="OJL105" s="813"/>
      <c r="OJM105" s="813"/>
      <c r="OJN105" s="813"/>
      <c r="OJO105" s="813"/>
      <c r="OJP105" s="813"/>
      <c r="OJQ105" s="813"/>
      <c r="OJR105" s="813"/>
      <c r="OJS105" s="813"/>
      <c r="OJT105" s="813"/>
      <c r="OJU105" s="813"/>
      <c r="OJV105" s="813"/>
      <c r="OJW105" s="813"/>
      <c r="OJX105" s="813"/>
      <c r="OJY105" s="813"/>
      <c r="OJZ105" s="813"/>
      <c r="OKA105" s="813"/>
      <c r="OKB105" s="813"/>
      <c r="OKC105" s="813"/>
      <c r="OKD105" s="813"/>
      <c r="OKE105" s="813"/>
      <c r="OKF105" s="813"/>
      <c r="OKG105" s="813"/>
      <c r="OKH105" s="813"/>
      <c r="OKI105" s="813"/>
      <c r="OKJ105" s="813"/>
      <c r="OKK105" s="813"/>
      <c r="OKL105" s="813"/>
      <c r="OKM105" s="813"/>
      <c r="OKN105" s="813"/>
      <c r="OKO105" s="813"/>
      <c r="OKP105" s="813"/>
      <c r="OKQ105" s="813"/>
      <c r="OKR105" s="813"/>
      <c r="OKS105" s="813"/>
      <c r="OKT105" s="813"/>
      <c r="OKU105" s="813"/>
      <c r="OKV105" s="813"/>
      <c r="OKW105" s="813"/>
      <c r="OKX105" s="813"/>
      <c r="OKY105" s="813"/>
      <c r="OKZ105" s="813"/>
      <c r="OLA105" s="813"/>
      <c r="OLB105" s="813"/>
      <c r="OLC105" s="813"/>
      <c r="OLD105" s="813"/>
      <c r="OLE105" s="813"/>
      <c r="OLF105" s="813"/>
      <c r="OLG105" s="813"/>
      <c r="OLH105" s="813"/>
      <c r="OLI105" s="813"/>
      <c r="OLJ105" s="813"/>
      <c r="OLK105" s="813"/>
      <c r="OLL105" s="813"/>
      <c r="OLM105" s="813"/>
      <c r="OLN105" s="813"/>
      <c r="OLO105" s="813"/>
      <c r="OLP105" s="813"/>
      <c r="OLQ105" s="813"/>
      <c r="OLR105" s="813"/>
      <c r="OLS105" s="813"/>
      <c r="OLT105" s="813"/>
      <c r="OLU105" s="813"/>
      <c r="OLV105" s="813"/>
      <c r="OLW105" s="813"/>
      <c r="OLX105" s="813"/>
      <c r="OLY105" s="813"/>
      <c r="OLZ105" s="813"/>
      <c r="OMA105" s="813"/>
      <c r="OMB105" s="813"/>
      <c r="OMC105" s="813"/>
      <c r="OMD105" s="813"/>
      <c r="OME105" s="813"/>
      <c r="OMF105" s="813"/>
      <c r="OMG105" s="813"/>
      <c r="OMH105" s="813"/>
      <c r="OMI105" s="813"/>
      <c r="OMJ105" s="813"/>
      <c r="OMK105" s="813"/>
      <c r="OML105" s="813"/>
      <c r="OMM105" s="813"/>
      <c r="OMN105" s="813"/>
      <c r="OMO105" s="813"/>
      <c r="OMP105" s="813"/>
      <c r="OMQ105" s="813"/>
      <c r="OMR105" s="813"/>
      <c r="OMS105" s="813"/>
      <c r="OMT105" s="813"/>
      <c r="OMU105" s="813"/>
      <c r="OMV105" s="813"/>
      <c r="OMW105" s="813"/>
      <c r="OMX105" s="813"/>
      <c r="OMY105" s="813"/>
      <c r="OMZ105" s="813"/>
      <c r="ONA105" s="813"/>
      <c r="ONB105" s="813"/>
      <c r="ONC105" s="813"/>
      <c r="OND105" s="813"/>
      <c r="ONE105" s="813"/>
      <c r="ONF105" s="813"/>
      <c r="ONG105" s="813"/>
      <c r="ONH105" s="813"/>
      <c r="ONI105" s="813"/>
      <c r="ONJ105" s="813"/>
      <c r="ONK105" s="813"/>
      <c r="ONL105" s="813"/>
      <c r="ONM105" s="813"/>
      <c r="ONN105" s="813"/>
      <c r="ONO105" s="813"/>
      <c r="ONP105" s="813"/>
      <c r="ONQ105" s="813"/>
      <c r="ONR105" s="813"/>
      <c r="ONS105" s="813"/>
      <c r="ONT105" s="813"/>
      <c r="ONU105" s="813"/>
      <c r="ONV105" s="813"/>
      <c r="ONW105" s="813"/>
      <c r="ONX105" s="813"/>
      <c r="ONY105" s="813"/>
      <c r="ONZ105" s="813"/>
      <c r="OOA105" s="813"/>
      <c r="OOB105" s="813"/>
      <c r="OOC105" s="813"/>
      <c r="OOD105" s="813"/>
      <c r="OOE105" s="813"/>
      <c r="OOF105" s="813"/>
      <c r="OOG105" s="813"/>
      <c r="OOH105" s="813"/>
      <c r="OOI105" s="813"/>
      <c r="OOJ105" s="813"/>
      <c r="OOK105" s="813"/>
      <c r="OOL105" s="813"/>
      <c r="OOM105" s="813"/>
      <c r="OON105" s="813"/>
      <c r="OOO105" s="813"/>
      <c r="OOP105" s="813"/>
      <c r="OOQ105" s="813"/>
      <c r="OOR105" s="813"/>
      <c r="OOS105" s="813"/>
      <c r="OOT105" s="813"/>
      <c r="OOU105" s="813"/>
      <c r="OOV105" s="813"/>
      <c r="OOW105" s="813"/>
      <c r="OOX105" s="813"/>
      <c r="OOY105" s="813"/>
      <c r="OOZ105" s="813"/>
      <c r="OPA105" s="813"/>
      <c r="OPB105" s="813"/>
      <c r="OPC105" s="813"/>
      <c r="OPD105" s="813"/>
      <c r="OPE105" s="813"/>
      <c r="OPF105" s="813"/>
      <c r="OPG105" s="813"/>
      <c r="OPH105" s="813"/>
      <c r="OPI105" s="813"/>
      <c r="OPJ105" s="813"/>
      <c r="OPK105" s="813"/>
      <c r="OPL105" s="813"/>
      <c r="OPM105" s="813"/>
      <c r="OPN105" s="813"/>
      <c r="OPO105" s="813"/>
      <c r="OPP105" s="813"/>
      <c r="OPQ105" s="813"/>
      <c r="OPR105" s="813"/>
      <c r="OPS105" s="813"/>
      <c r="OPT105" s="813"/>
      <c r="OPU105" s="813"/>
      <c r="OPV105" s="813"/>
      <c r="OPW105" s="813"/>
      <c r="OPX105" s="813"/>
      <c r="OPY105" s="813"/>
      <c r="OPZ105" s="813"/>
      <c r="OQA105" s="813"/>
      <c r="OQB105" s="813"/>
      <c r="OQC105" s="813"/>
      <c r="OQD105" s="813"/>
      <c r="OQE105" s="813"/>
      <c r="OQF105" s="813"/>
      <c r="OQG105" s="813"/>
      <c r="OQH105" s="813"/>
      <c r="OQI105" s="813"/>
      <c r="OQJ105" s="813"/>
      <c r="OQK105" s="813"/>
      <c r="OQL105" s="813"/>
      <c r="OQM105" s="813"/>
      <c r="OQN105" s="813"/>
      <c r="OQO105" s="813"/>
      <c r="OQP105" s="813"/>
      <c r="OQQ105" s="813"/>
      <c r="OQR105" s="813"/>
      <c r="OQS105" s="813"/>
      <c r="OQT105" s="813"/>
      <c r="OQU105" s="813"/>
      <c r="OQV105" s="813"/>
      <c r="OQW105" s="813"/>
      <c r="OQX105" s="813"/>
      <c r="OQY105" s="813"/>
      <c r="OQZ105" s="813"/>
      <c r="ORA105" s="813"/>
      <c r="ORB105" s="813"/>
      <c r="ORC105" s="813"/>
      <c r="ORD105" s="813"/>
      <c r="ORE105" s="813"/>
      <c r="ORF105" s="813"/>
      <c r="ORG105" s="813"/>
      <c r="ORH105" s="813"/>
      <c r="ORI105" s="813"/>
      <c r="ORJ105" s="813"/>
      <c r="ORK105" s="813"/>
      <c r="ORL105" s="813"/>
      <c r="ORM105" s="813"/>
      <c r="ORN105" s="813"/>
      <c r="ORO105" s="813"/>
      <c r="ORP105" s="813"/>
      <c r="ORQ105" s="813"/>
      <c r="ORR105" s="813"/>
      <c r="ORS105" s="813"/>
      <c r="ORT105" s="813"/>
      <c r="ORU105" s="813"/>
      <c r="ORV105" s="813"/>
      <c r="ORW105" s="813"/>
      <c r="ORX105" s="813"/>
      <c r="ORY105" s="813"/>
      <c r="ORZ105" s="813"/>
      <c r="OSA105" s="813"/>
      <c r="OSB105" s="813"/>
      <c r="OSC105" s="813"/>
      <c r="OSD105" s="813"/>
      <c r="OSE105" s="813"/>
      <c r="OSF105" s="813"/>
      <c r="OSG105" s="813"/>
      <c r="OSH105" s="813"/>
      <c r="OSI105" s="813"/>
      <c r="OSJ105" s="813"/>
      <c r="OSK105" s="813"/>
      <c r="OSL105" s="813"/>
      <c r="OSM105" s="813"/>
      <c r="OSN105" s="813"/>
      <c r="OSO105" s="813"/>
      <c r="OSP105" s="813"/>
      <c r="OSQ105" s="813"/>
      <c r="OSR105" s="813"/>
      <c r="OSS105" s="813"/>
      <c r="OST105" s="813"/>
      <c r="OSU105" s="813"/>
      <c r="OSV105" s="813"/>
      <c r="OSW105" s="813"/>
      <c r="OSX105" s="813"/>
      <c r="OSY105" s="813"/>
      <c r="OSZ105" s="813"/>
      <c r="OTA105" s="813"/>
      <c r="OTB105" s="813"/>
      <c r="OTC105" s="813"/>
      <c r="OTD105" s="813"/>
      <c r="OTE105" s="813"/>
      <c r="OTF105" s="813"/>
      <c r="OTG105" s="813"/>
      <c r="OTH105" s="813"/>
      <c r="OTI105" s="813"/>
      <c r="OTJ105" s="813"/>
      <c r="OTK105" s="813"/>
      <c r="OTL105" s="813"/>
      <c r="OTM105" s="813"/>
      <c r="OTN105" s="813"/>
      <c r="OTO105" s="813"/>
      <c r="OTP105" s="813"/>
      <c r="OTQ105" s="813"/>
      <c r="OTR105" s="813"/>
      <c r="OTS105" s="813"/>
      <c r="OTT105" s="813"/>
      <c r="OTU105" s="813"/>
      <c r="OTV105" s="813"/>
      <c r="OTW105" s="813"/>
      <c r="OTX105" s="813"/>
      <c r="OTY105" s="813"/>
      <c r="OTZ105" s="813"/>
      <c r="OUA105" s="813"/>
      <c r="OUB105" s="813"/>
      <c r="OUC105" s="813"/>
      <c r="OUD105" s="813"/>
      <c r="OUE105" s="813"/>
      <c r="OUF105" s="813"/>
      <c r="OUG105" s="813"/>
      <c r="OUH105" s="813"/>
      <c r="OUI105" s="813"/>
      <c r="OUJ105" s="813"/>
      <c r="OUK105" s="813"/>
      <c r="OUL105" s="813"/>
      <c r="OUM105" s="813"/>
      <c r="OUN105" s="813"/>
      <c r="OUO105" s="813"/>
      <c r="OUP105" s="813"/>
      <c r="OUQ105" s="813"/>
      <c r="OUR105" s="813"/>
      <c r="OUS105" s="813"/>
      <c r="OUT105" s="813"/>
      <c r="OUU105" s="813"/>
      <c r="OUV105" s="813"/>
      <c r="OUW105" s="813"/>
      <c r="OUX105" s="813"/>
      <c r="OUY105" s="813"/>
      <c r="OUZ105" s="813"/>
      <c r="OVA105" s="813"/>
      <c r="OVB105" s="813"/>
      <c r="OVC105" s="813"/>
      <c r="OVD105" s="813"/>
      <c r="OVE105" s="813"/>
      <c r="OVF105" s="813"/>
      <c r="OVG105" s="813"/>
      <c r="OVH105" s="813"/>
      <c r="OVI105" s="813"/>
      <c r="OVJ105" s="813"/>
      <c r="OVK105" s="813"/>
      <c r="OVL105" s="813"/>
      <c r="OVM105" s="813"/>
      <c r="OVN105" s="813"/>
      <c r="OVO105" s="813"/>
      <c r="OVP105" s="813"/>
      <c r="OVQ105" s="813"/>
      <c r="OVR105" s="813"/>
      <c r="OVS105" s="813"/>
      <c r="OVT105" s="813"/>
      <c r="OVU105" s="813"/>
      <c r="OVV105" s="813"/>
      <c r="OVW105" s="813"/>
      <c r="OVX105" s="813"/>
      <c r="OVY105" s="813"/>
      <c r="OVZ105" s="813"/>
      <c r="OWA105" s="813"/>
      <c r="OWB105" s="813"/>
      <c r="OWC105" s="813"/>
      <c r="OWD105" s="813"/>
      <c r="OWE105" s="813"/>
      <c r="OWF105" s="813"/>
      <c r="OWG105" s="813"/>
      <c r="OWH105" s="813"/>
      <c r="OWI105" s="813"/>
      <c r="OWJ105" s="813"/>
      <c r="OWK105" s="813"/>
      <c r="OWL105" s="813"/>
      <c r="OWM105" s="813"/>
      <c r="OWN105" s="813"/>
      <c r="OWO105" s="813"/>
      <c r="OWP105" s="813"/>
      <c r="OWQ105" s="813"/>
      <c r="OWR105" s="813"/>
      <c r="OWS105" s="813"/>
      <c r="OWT105" s="813"/>
      <c r="OWU105" s="813"/>
      <c r="OWV105" s="813"/>
      <c r="OWW105" s="813"/>
      <c r="OWX105" s="813"/>
      <c r="OWY105" s="813"/>
      <c r="OWZ105" s="813"/>
      <c r="OXA105" s="813"/>
      <c r="OXB105" s="813"/>
      <c r="OXC105" s="813"/>
      <c r="OXD105" s="813"/>
      <c r="OXE105" s="813"/>
      <c r="OXF105" s="813"/>
      <c r="OXG105" s="813"/>
      <c r="OXH105" s="813"/>
      <c r="OXI105" s="813"/>
      <c r="OXJ105" s="813"/>
      <c r="OXK105" s="813"/>
      <c r="OXL105" s="813"/>
      <c r="OXM105" s="813"/>
      <c r="OXN105" s="813"/>
      <c r="OXO105" s="813"/>
      <c r="OXP105" s="813"/>
      <c r="OXQ105" s="813"/>
      <c r="OXR105" s="813"/>
      <c r="OXS105" s="813"/>
      <c r="OXT105" s="813"/>
      <c r="OXU105" s="813"/>
      <c r="OXV105" s="813"/>
      <c r="OXW105" s="813"/>
      <c r="OXX105" s="813"/>
      <c r="OXY105" s="813"/>
      <c r="OXZ105" s="813"/>
      <c r="OYA105" s="813"/>
      <c r="OYB105" s="813"/>
      <c r="OYC105" s="813"/>
      <c r="OYD105" s="813"/>
      <c r="OYE105" s="813"/>
      <c r="OYF105" s="813"/>
      <c r="OYG105" s="813"/>
      <c r="OYH105" s="813"/>
      <c r="OYI105" s="813"/>
      <c r="OYJ105" s="813"/>
      <c r="OYK105" s="813"/>
      <c r="OYL105" s="813"/>
      <c r="OYM105" s="813"/>
      <c r="OYN105" s="813"/>
      <c r="OYO105" s="813"/>
      <c r="OYP105" s="813"/>
      <c r="OYQ105" s="813"/>
      <c r="OYR105" s="813"/>
      <c r="OYS105" s="813"/>
      <c r="OYT105" s="813"/>
      <c r="OYU105" s="813"/>
      <c r="OYV105" s="813"/>
      <c r="OYW105" s="813"/>
      <c r="OYX105" s="813"/>
      <c r="OYY105" s="813"/>
      <c r="OYZ105" s="813"/>
      <c r="OZA105" s="813"/>
      <c r="OZB105" s="813"/>
      <c r="OZC105" s="813"/>
      <c r="OZD105" s="813"/>
      <c r="OZE105" s="813"/>
      <c r="OZF105" s="813"/>
      <c r="OZG105" s="813"/>
      <c r="OZH105" s="813"/>
      <c r="OZI105" s="813"/>
      <c r="OZJ105" s="813"/>
      <c r="OZK105" s="813"/>
      <c r="OZL105" s="813"/>
      <c r="OZM105" s="813"/>
      <c r="OZN105" s="813"/>
      <c r="OZO105" s="813"/>
      <c r="OZP105" s="813"/>
      <c r="OZQ105" s="813"/>
      <c r="OZR105" s="813"/>
      <c r="OZS105" s="813"/>
      <c r="OZT105" s="813"/>
      <c r="OZU105" s="813"/>
      <c r="OZV105" s="813"/>
      <c r="OZW105" s="813"/>
      <c r="OZX105" s="813"/>
      <c r="OZY105" s="813"/>
      <c r="OZZ105" s="813"/>
      <c r="PAA105" s="813"/>
      <c r="PAB105" s="813"/>
      <c r="PAC105" s="813"/>
      <c r="PAD105" s="813"/>
      <c r="PAE105" s="813"/>
      <c r="PAF105" s="813"/>
      <c r="PAG105" s="813"/>
      <c r="PAH105" s="813"/>
      <c r="PAI105" s="813"/>
      <c r="PAJ105" s="813"/>
      <c r="PAK105" s="813"/>
      <c r="PAL105" s="813"/>
      <c r="PAM105" s="813"/>
      <c r="PAN105" s="813"/>
      <c r="PAO105" s="813"/>
      <c r="PAP105" s="813"/>
      <c r="PAQ105" s="813"/>
      <c r="PAR105" s="813"/>
      <c r="PAS105" s="813"/>
      <c r="PAT105" s="813"/>
      <c r="PAU105" s="813"/>
      <c r="PAV105" s="813"/>
      <c r="PAW105" s="813"/>
      <c r="PAX105" s="813"/>
      <c r="PAY105" s="813"/>
      <c r="PAZ105" s="813"/>
      <c r="PBA105" s="813"/>
      <c r="PBB105" s="813"/>
      <c r="PBC105" s="813"/>
      <c r="PBD105" s="813"/>
      <c r="PBE105" s="813"/>
      <c r="PBF105" s="813"/>
      <c r="PBG105" s="813"/>
      <c r="PBH105" s="813"/>
      <c r="PBI105" s="813"/>
      <c r="PBJ105" s="813"/>
      <c r="PBK105" s="813"/>
      <c r="PBL105" s="813"/>
      <c r="PBM105" s="813"/>
      <c r="PBN105" s="813"/>
      <c r="PBO105" s="813"/>
      <c r="PBP105" s="813"/>
      <c r="PBQ105" s="813"/>
      <c r="PBR105" s="813"/>
      <c r="PBS105" s="813"/>
      <c r="PBT105" s="813"/>
      <c r="PBU105" s="813"/>
      <c r="PBV105" s="813"/>
      <c r="PBW105" s="813"/>
      <c r="PBX105" s="813"/>
      <c r="PBY105" s="813"/>
      <c r="PBZ105" s="813"/>
      <c r="PCA105" s="813"/>
      <c r="PCB105" s="813"/>
      <c r="PCC105" s="813"/>
      <c r="PCD105" s="813"/>
      <c r="PCE105" s="813"/>
      <c r="PCF105" s="813"/>
      <c r="PCG105" s="813"/>
      <c r="PCH105" s="813"/>
      <c r="PCI105" s="813"/>
      <c r="PCJ105" s="813"/>
      <c r="PCK105" s="813"/>
      <c r="PCL105" s="813"/>
      <c r="PCM105" s="813"/>
      <c r="PCN105" s="813"/>
      <c r="PCO105" s="813"/>
      <c r="PCP105" s="813"/>
      <c r="PCQ105" s="813"/>
      <c r="PCR105" s="813"/>
      <c r="PCS105" s="813"/>
      <c r="PCT105" s="813"/>
      <c r="PCU105" s="813"/>
      <c r="PCV105" s="813"/>
      <c r="PCW105" s="813"/>
      <c r="PCX105" s="813"/>
      <c r="PCY105" s="813"/>
      <c r="PCZ105" s="813"/>
      <c r="PDA105" s="813"/>
      <c r="PDB105" s="813"/>
      <c r="PDC105" s="813"/>
      <c r="PDD105" s="813"/>
      <c r="PDE105" s="813"/>
      <c r="PDF105" s="813"/>
      <c r="PDG105" s="813"/>
      <c r="PDH105" s="813"/>
      <c r="PDI105" s="813"/>
      <c r="PDJ105" s="813"/>
      <c r="PDK105" s="813"/>
      <c r="PDL105" s="813"/>
      <c r="PDM105" s="813"/>
      <c r="PDN105" s="813"/>
      <c r="PDO105" s="813"/>
      <c r="PDP105" s="813"/>
      <c r="PDQ105" s="813"/>
      <c r="PDR105" s="813"/>
      <c r="PDS105" s="813"/>
      <c r="PDT105" s="813"/>
      <c r="PDU105" s="813"/>
      <c r="PDV105" s="813"/>
      <c r="PDW105" s="813"/>
      <c r="PDX105" s="813"/>
      <c r="PDY105" s="813"/>
      <c r="PDZ105" s="813"/>
      <c r="PEA105" s="813"/>
      <c r="PEB105" s="813"/>
      <c r="PEC105" s="813"/>
      <c r="PED105" s="813"/>
      <c r="PEE105" s="813"/>
      <c r="PEF105" s="813"/>
      <c r="PEG105" s="813"/>
      <c r="PEH105" s="813"/>
      <c r="PEI105" s="813"/>
      <c r="PEJ105" s="813"/>
      <c r="PEK105" s="813"/>
      <c r="PEL105" s="813"/>
      <c r="PEM105" s="813"/>
      <c r="PEN105" s="813"/>
      <c r="PEO105" s="813"/>
      <c r="PEP105" s="813"/>
      <c r="PEQ105" s="813"/>
      <c r="PER105" s="813"/>
      <c r="PES105" s="813"/>
      <c r="PET105" s="813"/>
      <c r="PEU105" s="813"/>
      <c r="PEV105" s="813"/>
      <c r="PEW105" s="813"/>
      <c r="PEX105" s="813"/>
      <c r="PEY105" s="813"/>
      <c r="PEZ105" s="813"/>
      <c r="PFA105" s="813"/>
      <c r="PFB105" s="813"/>
      <c r="PFC105" s="813"/>
      <c r="PFD105" s="813"/>
      <c r="PFE105" s="813"/>
      <c r="PFF105" s="813"/>
      <c r="PFG105" s="813"/>
      <c r="PFH105" s="813"/>
      <c r="PFI105" s="813"/>
      <c r="PFJ105" s="813"/>
      <c r="PFK105" s="813"/>
      <c r="PFL105" s="813"/>
      <c r="PFM105" s="813"/>
      <c r="PFN105" s="813"/>
      <c r="PFO105" s="813"/>
      <c r="PFP105" s="813"/>
      <c r="PFQ105" s="813"/>
      <c r="PFR105" s="813"/>
      <c r="PFS105" s="813"/>
      <c r="PFT105" s="813"/>
      <c r="PFU105" s="813"/>
      <c r="PFV105" s="813"/>
      <c r="PFW105" s="813"/>
      <c r="PFX105" s="813"/>
      <c r="PFY105" s="813"/>
      <c r="PFZ105" s="813"/>
      <c r="PGA105" s="813"/>
      <c r="PGB105" s="813"/>
      <c r="PGC105" s="813"/>
      <c r="PGD105" s="813"/>
      <c r="PGE105" s="813"/>
      <c r="PGF105" s="813"/>
      <c r="PGG105" s="813"/>
      <c r="PGH105" s="813"/>
      <c r="PGI105" s="813"/>
      <c r="PGJ105" s="813"/>
      <c r="PGK105" s="813"/>
      <c r="PGL105" s="813"/>
      <c r="PGM105" s="813"/>
      <c r="PGN105" s="813"/>
      <c r="PGO105" s="813"/>
      <c r="PGP105" s="813"/>
      <c r="PGQ105" s="813"/>
      <c r="PGR105" s="813"/>
      <c r="PGS105" s="813"/>
      <c r="PGT105" s="813"/>
      <c r="PGU105" s="813"/>
      <c r="PGV105" s="813"/>
      <c r="PGW105" s="813"/>
      <c r="PGX105" s="813"/>
      <c r="PGY105" s="813"/>
      <c r="PGZ105" s="813"/>
      <c r="PHA105" s="813"/>
      <c r="PHB105" s="813"/>
      <c r="PHC105" s="813"/>
      <c r="PHD105" s="813"/>
      <c r="PHE105" s="813"/>
      <c r="PHF105" s="813"/>
      <c r="PHG105" s="813"/>
      <c r="PHH105" s="813"/>
      <c r="PHI105" s="813"/>
      <c r="PHJ105" s="813"/>
      <c r="PHK105" s="813"/>
      <c r="PHL105" s="813"/>
      <c r="PHM105" s="813"/>
      <c r="PHN105" s="813"/>
      <c r="PHO105" s="813"/>
      <c r="PHP105" s="813"/>
      <c r="PHQ105" s="813"/>
      <c r="PHR105" s="813"/>
      <c r="PHS105" s="813"/>
      <c r="PHT105" s="813"/>
      <c r="PHU105" s="813"/>
      <c r="PHV105" s="813"/>
      <c r="PHW105" s="813"/>
      <c r="PHX105" s="813"/>
      <c r="PHY105" s="813"/>
      <c r="PHZ105" s="813"/>
      <c r="PIA105" s="813"/>
      <c r="PIB105" s="813"/>
      <c r="PIC105" s="813"/>
      <c r="PID105" s="813"/>
      <c r="PIE105" s="813"/>
      <c r="PIF105" s="813"/>
      <c r="PIG105" s="813"/>
      <c r="PIH105" s="813"/>
      <c r="PII105" s="813"/>
      <c r="PIJ105" s="813"/>
      <c r="PIK105" s="813"/>
      <c r="PIL105" s="813"/>
      <c r="PIM105" s="813"/>
      <c r="PIN105" s="813"/>
      <c r="PIO105" s="813"/>
      <c r="PIP105" s="813"/>
      <c r="PIQ105" s="813"/>
      <c r="PIR105" s="813"/>
      <c r="PIS105" s="813"/>
      <c r="PIT105" s="813"/>
      <c r="PIU105" s="813"/>
      <c r="PIV105" s="813"/>
      <c r="PIW105" s="813"/>
      <c r="PIX105" s="813"/>
      <c r="PIY105" s="813"/>
      <c r="PIZ105" s="813"/>
      <c r="PJA105" s="813"/>
      <c r="PJB105" s="813"/>
      <c r="PJC105" s="813"/>
      <c r="PJD105" s="813"/>
      <c r="PJE105" s="813"/>
      <c r="PJF105" s="813"/>
      <c r="PJG105" s="813"/>
      <c r="PJH105" s="813"/>
      <c r="PJI105" s="813"/>
      <c r="PJJ105" s="813"/>
      <c r="PJK105" s="813"/>
      <c r="PJL105" s="813"/>
      <c r="PJM105" s="813"/>
      <c r="PJN105" s="813"/>
      <c r="PJO105" s="813"/>
      <c r="PJP105" s="813"/>
      <c r="PJQ105" s="813"/>
      <c r="PJR105" s="813"/>
      <c r="PJS105" s="813"/>
      <c r="PJT105" s="813"/>
      <c r="PJU105" s="813"/>
      <c r="PJV105" s="813"/>
      <c r="PJW105" s="813"/>
      <c r="PJX105" s="813"/>
      <c r="PJY105" s="813"/>
      <c r="PJZ105" s="813"/>
      <c r="PKA105" s="813"/>
      <c r="PKB105" s="813"/>
      <c r="PKC105" s="813"/>
      <c r="PKD105" s="813"/>
      <c r="PKE105" s="813"/>
      <c r="PKF105" s="813"/>
      <c r="PKG105" s="813"/>
      <c r="PKH105" s="813"/>
      <c r="PKI105" s="813"/>
      <c r="PKJ105" s="813"/>
      <c r="PKK105" s="813"/>
      <c r="PKL105" s="813"/>
      <c r="PKM105" s="813"/>
      <c r="PKN105" s="813"/>
      <c r="PKO105" s="813"/>
      <c r="PKP105" s="813"/>
      <c r="PKQ105" s="813"/>
      <c r="PKR105" s="813"/>
      <c r="PKS105" s="813"/>
      <c r="PKT105" s="813"/>
      <c r="PKU105" s="813"/>
      <c r="PKV105" s="813"/>
      <c r="PKW105" s="813"/>
      <c r="PKX105" s="813"/>
      <c r="PKY105" s="813"/>
      <c r="PKZ105" s="813"/>
      <c r="PLA105" s="813"/>
      <c r="PLB105" s="813"/>
      <c r="PLC105" s="813"/>
      <c r="PLD105" s="813"/>
      <c r="PLE105" s="813"/>
      <c r="PLF105" s="813"/>
      <c r="PLG105" s="813"/>
      <c r="PLH105" s="813"/>
      <c r="PLI105" s="813"/>
      <c r="PLJ105" s="813"/>
      <c r="PLK105" s="813"/>
      <c r="PLL105" s="813"/>
      <c r="PLM105" s="813"/>
      <c r="PLN105" s="813"/>
      <c r="PLO105" s="813"/>
      <c r="PLP105" s="813"/>
      <c r="PLQ105" s="813"/>
      <c r="PLR105" s="813"/>
      <c r="PLS105" s="813"/>
      <c r="PLT105" s="813"/>
      <c r="PLU105" s="813"/>
      <c r="PLV105" s="813"/>
      <c r="PLW105" s="813"/>
      <c r="PLX105" s="813"/>
      <c r="PLY105" s="813"/>
      <c r="PLZ105" s="813"/>
      <c r="PMA105" s="813"/>
      <c r="PMB105" s="813"/>
      <c r="PMC105" s="813"/>
      <c r="PMD105" s="813"/>
      <c r="PME105" s="813"/>
      <c r="PMF105" s="813"/>
      <c r="PMG105" s="813"/>
      <c r="PMH105" s="813"/>
      <c r="PMI105" s="813"/>
      <c r="PMJ105" s="813"/>
      <c r="PMK105" s="813"/>
      <c r="PML105" s="813"/>
      <c r="PMM105" s="813"/>
      <c r="PMN105" s="813"/>
      <c r="PMO105" s="813"/>
      <c r="PMP105" s="813"/>
      <c r="PMQ105" s="813"/>
      <c r="PMR105" s="813"/>
      <c r="PMS105" s="813"/>
      <c r="PMT105" s="813"/>
      <c r="PMU105" s="813"/>
      <c r="PMV105" s="813"/>
      <c r="PMW105" s="813"/>
      <c r="PMX105" s="813"/>
      <c r="PMY105" s="813"/>
      <c r="PMZ105" s="813"/>
      <c r="PNA105" s="813"/>
      <c r="PNB105" s="813"/>
      <c r="PNC105" s="813"/>
      <c r="PND105" s="813"/>
      <c r="PNE105" s="813"/>
      <c r="PNF105" s="813"/>
      <c r="PNG105" s="813"/>
      <c r="PNH105" s="813"/>
      <c r="PNI105" s="813"/>
      <c r="PNJ105" s="813"/>
      <c r="PNK105" s="813"/>
      <c r="PNL105" s="813"/>
      <c r="PNM105" s="813"/>
      <c r="PNN105" s="813"/>
      <c r="PNO105" s="813"/>
      <c r="PNP105" s="813"/>
      <c r="PNQ105" s="813"/>
      <c r="PNR105" s="813"/>
      <c r="PNS105" s="813"/>
      <c r="PNT105" s="813"/>
      <c r="PNU105" s="813"/>
      <c r="PNV105" s="813"/>
      <c r="PNW105" s="813"/>
      <c r="PNX105" s="813"/>
      <c r="PNY105" s="813"/>
      <c r="PNZ105" s="813"/>
      <c r="POA105" s="813"/>
      <c r="POB105" s="813"/>
      <c r="POC105" s="813"/>
      <c r="POD105" s="813"/>
      <c r="POE105" s="813"/>
      <c r="POF105" s="813"/>
      <c r="POG105" s="813"/>
      <c r="POH105" s="813"/>
      <c r="POI105" s="813"/>
      <c r="POJ105" s="813"/>
      <c r="POK105" s="813"/>
      <c r="POL105" s="813"/>
      <c r="POM105" s="813"/>
      <c r="PON105" s="813"/>
      <c r="POO105" s="813"/>
      <c r="POP105" s="813"/>
      <c r="POQ105" s="813"/>
      <c r="POR105" s="813"/>
      <c r="POS105" s="813"/>
      <c r="POT105" s="813"/>
      <c r="POU105" s="813"/>
      <c r="POV105" s="813"/>
      <c r="POW105" s="813"/>
      <c r="POX105" s="813"/>
      <c r="POY105" s="813"/>
      <c r="POZ105" s="813"/>
      <c r="PPA105" s="813"/>
      <c r="PPB105" s="813"/>
      <c r="PPC105" s="813"/>
      <c r="PPD105" s="813"/>
      <c r="PPE105" s="813"/>
      <c r="PPF105" s="813"/>
      <c r="PPG105" s="813"/>
      <c r="PPH105" s="813"/>
      <c r="PPI105" s="813"/>
      <c r="PPJ105" s="813"/>
      <c r="PPK105" s="813"/>
      <c r="PPL105" s="813"/>
      <c r="PPM105" s="813"/>
      <c r="PPN105" s="813"/>
      <c r="PPO105" s="813"/>
      <c r="PPP105" s="813"/>
      <c r="PPQ105" s="813"/>
      <c r="PPR105" s="813"/>
      <c r="PPS105" s="813"/>
      <c r="PPT105" s="813"/>
      <c r="PPU105" s="813"/>
      <c r="PPV105" s="813"/>
      <c r="PPW105" s="813"/>
      <c r="PPX105" s="813"/>
      <c r="PPY105" s="813"/>
      <c r="PPZ105" s="813"/>
      <c r="PQA105" s="813"/>
      <c r="PQB105" s="813"/>
      <c r="PQC105" s="813"/>
      <c r="PQD105" s="813"/>
      <c r="PQE105" s="813"/>
      <c r="PQF105" s="813"/>
      <c r="PQG105" s="813"/>
      <c r="PQH105" s="813"/>
      <c r="PQI105" s="813"/>
      <c r="PQJ105" s="813"/>
      <c r="PQK105" s="813"/>
      <c r="PQL105" s="813"/>
      <c r="PQM105" s="813"/>
      <c r="PQN105" s="813"/>
      <c r="PQO105" s="813"/>
      <c r="PQP105" s="813"/>
      <c r="PQQ105" s="813"/>
      <c r="PQR105" s="813"/>
      <c r="PQS105" s="813"/>
      <c r="PQT105" s="813"/>
      <c r="PQU105" s="813"/>
      <c r="PQV105" s="813"/>
      <c r="PQW105" s="813"/>
      <c r="PQX105" s="813"/>
      <c r="PQY105" s="813"/>
      <c r="PQZ105" s="813"/>
      <c r="PRA105" s="813"/>
      <c r="PRB105" s="813"/>
      <c r="PRC105" s="813"/>
      <c r="PRD105" s="813"/>
      <c r="PRE105" s="813"/>
      <c r="PRF105" s="813"/>
      <c r="PRG105" s="813"/>
      <c r="PRH105" s="813"/>
      <c r="PRI105" s="813"/>
      <c r="PRJ105" s="813"/>
      <c r="PRK105" s="813"/>
      <c r="PRL105" s="813"/>
      <c r="PRM105" s="813"/>
      <c r="PRN105" s="813"/>
      <c r="PRO105" s="813"/>
      <c r="PRP105" s="813"/>
      <c r="PRQ105" s="813"/>
      <c r="PRR105" s="813"/>
      <c r="PRS105" s="813"/>
      <c r="PRT105" s="813"/>
      <c r="PRU105" s="813"/>
      <c r="PRV105" s="813"/>
      <c r="PRW105" s="813"/>
      <c r="PRX105" s="813"/>
      <c r="PRY105" s="813"/>
      <c r="PRZ105" s="813"/>
      <c r="PSA105" s="813"/>
      <c r="PSB105" s="813"/>
      <c r="PSC105" s="813"/>
      <c r="PSD105" s="813"/>
      <c r="PSE105" s="813"/>
      <c r="PSF105" s="813"/>
      <c r="PSG105" s="813"/>
      <c r="PSH105" s="813"/>
      <c r="PSI105" s="813"/>
      <c r="PSJ105" s="813"/>
      <c r="PSK105" s="813"/>
      <c r="PSL105" s="813"/>
      <c r="PSM105" s="813"/>
      <c r="PSN105" s="813"/>
      <c r="PSO105" s="813"/>
      <c r="PSP105" s="813"/>
      <c r="PSQ105" s="813"/>
      <c r="PSR105" s="813"/>
      <c r="PSS105" s="813"/>
      <c r="PST105" s="813"/>
      <c r="PSU105" s="813"/>
      <c r="PSV105" s="813"/>
      <c r="PSW105" s="813"/>
      <c r="PSX105" s="813"/>
      <c r="PSY105" s="813"/>
      <c r="PSZ105" s="813"/>
      <c r="PTA105" s="813"/>
      <c r="PTB105" s="813"/>
      <c r="PTC105" s="813"/>
      <c r="PTD105" s="813"/>
      <c r="PTE105" s="813"/>
      <c r="PTF105" s="813"/>
      <c r="PTG105" s="813"/>
      <c r="PTH105" s="813"/>
      <c r="PTI105" s="813"/>
      <c r="PTJ105" s="813"/>
      <c r="PTK105" s="813"/>
      <c r="PTL105" s="813"/>
      <c r="PTM105" s="813"/>
      <c r="PTN105" s="813"/>
      <c r="PTO105" s="813"/>
      <c r="PTP105" s="813"/>
      <c r="PTQ105" s="813"/>
      <c r="PTR105" s="813"/>
      <c r="PTS105" s="813"/>
      <c r="PTT105" s="813"/>
      <c r="PTU105" s="813"/>
      <c r="PTV105" s="813"/>
      <c r="PTW105" s="813"/>
      <c r="PTX105" s="813"/>
      <c r="PTY105" s="813"/>
      <c r="PTZ105" s="813"/>
      <c r="PUA105" s="813"/>
      <c r="PUB105" s="813"/>
      <c r="PUC105" s="813"/>
      <c r="PUD105" s="813"/>
      <c r="PUE105" s="813"/>
      <c r="PUF105" s="813"/>
      <c r="PUG105" s="813"/>
      <c r="PUH105" s="813"/>
      <c r="PUI105" s="813"/>
      <c r="PUJ105" s="813"/>
      <c r="PUK105" s="813"/>
      <c r="PUL105" s="813"/>
      <c r="PUM105" s="813"/>
      <c r="PUN105" s="813"/>
      <c r="PUO105" s="813"/>
      <c r="PUP105" s="813"/>
      <c r="PUQ105" s="813"/>
      <c r="PUR105" s="813"/>
      <c r="PUS105" s="813"/>
      <c r="PUT105" s="813"/>
      <c r="PUU105" s="813"/>
      <c r="PUV105" s="813"/>
      <c r="PUW105" s="813"/>
      <c r="PUX105" s="813"/>
      <c r="PUY105" s="813"/>
      <c r="PUZ105" s="813"/>
      <c r="PVA105" s="813"/>
      <c r="PVB105" s="813"/>
      <c r="PVC105" s="813"/>
      <c r="PVD105" s="813"/>
      <c r="PVE105" s="813"/>
      <c r="PVF105" s="813"/>
      <c r="PVG105" s="813"/>
      <c r="PVH105" s="813"/>
      <c r="PVI105" s="813"/>
      <c r="PVJ105" s="813"/>
      <c r="PVK105" s="813"/>
      <c r="PVL105" s="813"/>
      <c r="PVM105" s="813"/>
      <c r="PVN105" s="813"/>
      <c r="PVO105" s="813"/>
      <c r="PVP105" s="813"/>
      <c r="PVQ105" s="813"/>
      <c r="PVR105" s="813"/>
      <c r="PVS105" s="813"/>
      <c r="PVT105" s="813"/>
      <c r="PVU105" s="813"/>
      <c r="PVV105" s="813"/>
      <c r="PVW105" s="813"/>
      <c r="PVX105" s="813"/>
      <c r="PVY105" s="813"/>
      <c r="PVZ105" s="813"/>
      <c r="PWA105" s="813"/>
      <c r="PWB105" s="813"/>
      <c r="PWC105" s="813"/>
      <c r="PWD105" s="813"/>
      <c r="PWE105" s="813"/>
      <c r="PWF105" s="813"/>
      <c r="PWG105" s="813"/>
      <c r="PWH105" s="813"/>
      <c r="PWI105" s="813"/>
      <c r="PWJ105" s="813"/>
      <c r="PWK105" s="813"/>
      <c r="PWL105" s="813"/>
      <c r="PWM105" s="813"/>
      <c r="PWN105" s="813"/>
      <c r="PWO105" s="813"/>
      <c r="PWP105" s="813"/>
      <c r="PWQ105" s="813"/>
      <c r="PWR105" s="813"/>
      <c r="PWS105" s="813"/>
      <c r="PWT105" s="813"/>
      <c r="PWU105" s="813"/>
      <c r="PWV105" s="813"/>
      <c r="PWW105" s="813"/>
      <c r="PWX105" s="813"/>
      <c r="PWY105" s="813"/>
      <c r="PWZ105" s="813"/>
      <c r="PXA105" s="813"/>
      <c r="PXB105" s="813"/>
      <c r="PXC105" s="813"/>
      <c r="PXD105" s="813"/>
      <c r="PXE105" s="813"/>
      <c r="PXF105" s="813"/>
      <c r="PXG105" s="813"/>
      <c r="PXH105" s="813"/>
      <c r="PXI105" s="813"/>
      <c r="PXJ105" s="813"/>
      <c r="PXK105" s="813"/>
      <c r="PXL105" s="813"/>
      <c r="PXM105" s="813"/>
      <c r="PXN105" s="813"/>
      <c r="PXO105" s="813"/>
      <c r="PXP105" s="813"/>
      <c r="PXQ105" s="813"/>
      <c r="PXR105" s="813"/>
      <c r="PXS105" s="813"/>
      <c r="PXT105" s="813"/>
      <c r="PXU105" s="813"/>
      <c r="PXV105" s="813"/>
      <c r="PXW105" s="813"/>
      <c r="PXX105" s="813"/>
      <c r="PXY105" s="813"/>
      <c r="PXZ105" s="813"/>
      <c r="PYA105" s="813"/>
      <c r="PYB105" s="813"/>
      <c r="PYC105" s="813"/>
      <c r="PYD105" s="813"/>
      <c r="PYE105" s="813"/>
      <c r="PYF105" s="813"/>
      <c r="PYG105" s="813"/>
      <c r="PYH105" s="813"/>
      <c r="PYI105" s="813"/>
      <c r="PYJ105" s="813"/>
      <c r="PYK105" s="813"/>
      <c r="PYL105" s="813"/>
      <c r="PYM105" s="813"/>
      <c r="PYN105" s="813"/>
      <c r="PYO105" s="813"/>
      <c r="PYP105" s="813"/>
      <c r="PYQ105" s="813"/>
      <c r="PYR105" s="813"/>
      <c r="PYS105" s="813"/>
      <c r="PYT105" s="813"/>
      <c r="PYU105" s="813"/>
      <c r="PYV105" s="813"/>
      <c r="PYW105" s="813"/>
      <c r="PYX105" s="813"/>
      <c r="PYY105" s="813"/>
      <c r="PYZ105" s="813"/>
      <c r="PZA105" s="813"/>
      <c r="PZB105" s="813"/>
      <c r="PZC105" s="813"/>
      <c r="PZD105" s="813"/>
      <c r="PZE105" s="813"/>
      <c r="PZF105" s="813"/>
      <c r="PZG105" s="813"/>
      <c r="PZH105" s="813"/>
      <c r="PZI105" s="813"/>
      <c r="PZJ105" s="813"/>
      <c r="PZK105" s="813"/>
      <c r="PZL105" s="813"/>
      <c r="PZM105" s="813"/>
      <c r="PZN105" s="813"/>
      <c r="PZO105" s="813"/>
      <c r="PZP105" s="813"/>
      <c r="PZQ105" s="813"/>
      <c r="PZR105" s="813"/>
      <c r="PZS105" s="813"/>
      <c r="PZT105" s="813"/>
      <c r="PZU105" s="813"/>
      <c r="PZV105" s="813"/>
      <c r="PZW105" s="813"/>
      <c r="PZX105" s="813"/>
      <c r="PZY105" s="813"/>
      <c r="PZZ105" s="813"/>
      <c r="QAA105" s="813"/>
      <c r="QAB105" s="813"/>
      <c r="QAC105" s="813"/>
      <c r="QAD105" s="813"/>
      <c r="QAE105" s="813"/>
      <c r="QAF105" s="813"/>
      <c r="QAG105" s="813"/>
      <c r="QAH105" s="813"/>
      <c r="QAI105" s="813"/>
      <c r="QAJ105" s="813"/>
      <c r="QAK105" s="813"/>
      <c r="QAL105" s="813"/>
      <c r="QAM105" s="813"/>
      <c r="QAN105" s="813"/>
      <c r="QAO105" s="813"/>
      <c r="QAP105" s="813"/>
      <c r="QAQ105" s="813"/>
      <c r="QAR105" s="813"/>
      <c r="QAS105" s="813"/>
      <c r="QAT105" s="813"/>
      <c r="QAU105" s="813"/>
      <c r="QAV105" s="813"/>
      <c r="QAW105" s="813"/>
      <c r="QAX105" s="813"/>
      <c r="QAY105" s="813"/>
      <c r="QAZ105" s="813"/>
      <c r="QBA105" s="813"/>
      <c r="QBB105" s="813"/>
      <c r="QBC105" s="813"/>
      <c r="QBD105" s="813"/>
      <c r="QBE105" s="813"/>
      <c r="QBF105" s="813"/>
      <c r="QBG105" s="813"/>
      <c r="QBH105" s="813"/>
      <c r="QBI105" s="813"/>
      <c r="QBJ105" s="813"/>
      <c r="QBK105" s="813"/>
      <c r="QBL105" s="813"/>
      <c r="QBM105" s="813"/>
      <c r="QBN105" s="813"/>
      <c r="QBO105" s="813"/>
      <c r="QBP105" s="813"/>
      <c r="QBQ105" s="813"/>
      <c r="QBR105" s="813"/>
      <c r="QBS105" s="813"/>
      <c r="QBT105" s="813"/>
      <c r="QBU105" s="813"/>
      <c r="QBV105" s="813"/>
      <c r="QBW105" s="813"/>
      <c r="QBX105" s="813"/>
      <c r="QBY105" s="813"/>
      <c r="QBZ105" s="813"/>
      <c r="QCA105" s="813"/>
      <c r="QCB105" s="813"/>
      <c r="QCC105" s="813"/>
      <c r="QCD105" s="813"/>
      <c r="QCE105" s="813"/>
      <c r="QCF105" s="813"/>
      <c r="QCG105" s="813"/>
      <c r="QCH105" s="813"/>
      <c r="QCI105" s="813"/>
      <c r="QCJ105" s="813"/>
      <c r="QCK105" s="813"/>
      <c r="QCL105" s="813"/>
      <c r="QCM105" s="813"/>
      <c r="QCN105" s="813"/>
      <c r="QCO105" s="813"/>
      <c r="QCP105" s="813"/>
      <c r="QCQ105" s="813"/>
      <c r="QCR105" s="813"/>
      <c r="QCS105" s="813"/>
      <c r="QCT105" s="813"/>
      <c r="QCU105" s="813"/>
      <c r="QCV105" s="813"/>
      <c r="QCW105" s="813"/>
      <c r="QCX105" s="813"/>
      <c r="QCY105" s="813"/>
      <c r="QCZ105" s="813"/>
      <c r="QDA105" s="813"/>
      <c r="QDB105" s="813"/>
      <c r="QDC105" s="813"/>
      <c r="QDD105" s="813"/>
      <c r="QDE105" s="813"/>
      <c r="QDF105" s="813"/>
      <c r="QDG105" s="813"/>
      <c r="QDH105" s="813"/>
      <c r="QDI105" s="813"/>
      <c r="QDJ105" s="813"/>
      <c r="QDK105" s="813"/>
      <c r="QDL105" s="813"/>
      <c r="QDM105" s="813"/>
      <c r="QDN105" s="813"/>
      <c r="QDO105" s="813"/>
      <c r="QDP105" s="813"/>
      <c r="QDQ105" s="813"/>
      <c r="QDR105" s="813"/>
      <c r="QDS105" s="813"/>
      <c r="QDT105" s="813"/>
      <c r="QDU105" s="813"/>
      <c r="QDV105" s="813"/>
      <c r="QDW105" s="813"/>
      <c r="QDX105" s="813"/>
      <c r="QDY105" s="813"/>
      <c r="QDZ105" s="813"/>
      <c r="QEA105" s="813"/>
      <c r="QEB105" s="813"/>
      <c r="QEC105" s="813"/>
      <c r="QED105" s="813"/>
      <c r="QEE105" s="813"/>
      <c r="QEF105" s="813"/>
      <c r="QEG105" s="813"/>
      <c r="QEH105" s="813"/>
      <c r="QEI105" s="813"/>
      <c r="QEJ105" s="813"/>
      <c r="QEK105" s="813"/>
      <c r="QEL105" s="813"/>
      <c r="QEM105" s="813"/>
      <c r="QEN105" s="813"/>
      <c r="QEO105" s="813"/>
      <c r="QEP105" s="813"/>
      <c r="QEQ105" s="813"/>
      <c r="QER105" s="813"/>
      <c r="QES105" s="813"/>
      <c r="QET105" s="813"/>
      <c r="QEU105" s="813"/>
      <c r="QEV105" s="813"/>
      <c r="QEW105" s="813"/>
      <c r="QEX105" s="813"/>
      <c r="QEY105" s="813"/>
      <c r="QEZ105" s="813"/>
      <c r="QFA105" s="813"/>
      <c r="QFB105" s="813"/>
      <c r="QFC105" s="813"/>
      <c r="QFD105" s="813"/>
      <c r="QFE105" s="813"/>
      <c r="QFF105" s="813"/>
      <c r="QFG105" s="813"/>
      <c r="QFH105" s="813"/>
      <c r="QFI105" s="813"/>
      <c r="QFJ105" s="813"/>
      <c r="QFK105" s="813"/>
      <c r="QFL105" s="813"/>
      <c r="QFM105" s="813"/>
      <c r="QFN105" s="813"/>
      <c r="QFO105" s="813"/>
      <c r="QFP105" s="813"/>
      <c r="QFQ105" s="813"/>
      <c r="QFR105" s="813"/>
      <c r="QFS105" s="813"/>
      <c r="QFT105" s="813"/>
      <c r="QFU105" s="813"/>
      <c r="QFV105" s="813"/>
      <c r="QFW105" s="813"/>
      <c r="QFX105" s="813"/>
      <c r="QFY105" s="813"/>
      <c r="QFZ105" s="813"/>
      <c r="QGA105" s="813"/>
      <c r="QGB105" s="813"/>
      <c r="QGC105" s="813"/>
      <c r="QGD105" s="813"/>
      <c r="QGE105" s="813"/>
      <c r="QGF105" s="813"/>
      <c r="QGG105" s="813"/>
      <c r="QGH105" s="813"/>
      <c r="QGI105" s="813"/>
      <c r="QGJ105" s="813"/>
      <c r="QGK105" s="813"/>
      <c r="QGL105" s="813"/>
      <c r="QGM105" s="813"/>
      <c r="QGN105" s="813"/>
      <c r="QGO105" s="813"/>
      <c r="QGP105" s="813"/>
      <c r="QGQ105" s="813"/>
      <c r="QGR105" s="813"/>
      <c r="QGS105" s="813"/>
      <c r="QGT105" s="813"/>
      <c r="QGU105" s="813"/>
      <c r="QGV105" s="813"/>
      <c r="QGW105" s="813"/>
      <c r="QGX105" s="813"/>
      <c r="QGY105" s="813"/>
      <c r="QGZ105" s="813"/>
      <c r="QHA105" s="813"/>
      <c r="QHB105" s="813"/>
      <c r="QHC105" s="813"/>
      <c r="QHD105" s="813"/>
      <c r="QHE105" s="813"/>
      <c r="QHF105" s="813"/>
      <c r="QHG105" s="813"/>
      <c r="QHH105" s="813"/>
      <c r="QHI105" s="813"/>
      <c r="QHJ105" s="813"/>
      <c r="QHK105" s="813"/>
      <c r="QHL105" s="813"/>
      <c r="QHM105" s="813"/>
      <c r="QHN105" s="813"/>
      <c r="QHO105" s="813"/>
      <c r="QHP105" s="813"/>
      <c r="QHQ105" s="813"/>
      <c r="QHR105" s="813"/>
      <c r="QHS105" s="813"/>
      <c r="QHT105" s="813"/>
      <c r="QHU105" s="813"/>
      <c r="QHV105" s="813"/>
      <c r="QHW105" s="813"/>
      <c r="QHX105" s="813"/>
      <c r="QHY105" s="813"/>
      <c r="QHZ105" s="813"/>
      <c r="QIA105" s="813"/>
      <c r="QIB105" s="813"/>
      <c r="QIC105" s="813"/>
      <c r="QID105" s="813"/>
      <c r="QIE105" s="813"/>
      <c r="QIF105" s="813"/>
      <c r="QIG105" s="813"/>
      <c r="QIH105" s="813"/>
      <c r="QII105" s="813"/>
      <c r="QIJ105" s="813"/>
      <c r="QIK105" s="813"/>
      <c r="QIL105" s="813"/>
      <c r="QIM105" s="813"/>
      <c r="QIN105" s="813"/>
      <c r="QIO105" s="813"/>
      <c r="QIP105" s="813"/>
      <c r="QIQ105" s="813"/>
      <c r="QIR105" s="813"/>
      <c r="QIS105" s="813"/>
      <c r="QIT105" s="813"/>
      <c r="QIU105" s="813"/>
      <c r="QIV105" s="813"/>
      <c r="QIW105" s="813"/>
      <c r="QIX105" s="813"/>
      <c r="QIY105" s="813"/>
      <c r="QIZ105" s="813"/>
      <c r="QJA105" s="813"/>
      <c r="QJB105" s="813"/>
      <c r="QJC105" s="813"/>
      <c r="QJD105" s="813"/>
      <c r="QJE105" s="813"/>
      <c r="QJF105" s="813"/>
      <c r="QJG105" s="813"/>
      <c r="QJH105" s="813"/>
      <c r="QJI105" s="813"/>
      <c r="QJJ105" s="813"/>
      <c r="QJK105" s="813"/>
      <c r="QJL105" s="813"/>
      <c r="QJM105" s="813"/>
      <c r="QJN105" s="813"/>
      <c r="QJO105" s="813"/>
      <c r="QJP105" s="813"/>
      <c r="QJQ105" s="813"/>
      <c r="QJR105" s="813"/>
      <c r="QJS105" s="813"/>
      <c r="QJT105" s="813"/>
      <c r="QJU105" s="813"/>
      <c r="QJV105" s="813"/>
      <c r="QJW105" s="813"/>
      <c r="QJX105" s="813"/>
      <c r="QJY105" s="813"/>
      <c r="QJZ105" s="813"/>
      <c r="QKA105" s="813"/>
      <c r="QKB105" s="813"/>
      <c r="QKC105" s="813"/>
      <c r="QKD105" s="813"/>
      <c r="QKE105" s="813"/>
      <c r="QKF105" s="813"/>
      <c r="QKG105" s="813"/>
      <c r="QKH105" s="813"/>
      <c r="QKI105" s="813"/>
      <c r="QKJ105" s="813"/>
      <c r="QKK105" s="813"/>
      <c r="QKL105" s="813"/>
      <c r="QKM105" s="813"/>
      <c r="QKN105" s="813"/>
      <c r="QKO105" s="813"/>
      <c r="QKP105" s="813"/>
      <c r="QKQ105" s="813"/>
      <c r="QKR105" s="813"/>
      <c r="QKS105" s="813"/>
      <c r="QKT105" s="813"/>
      <c r="QKU105" s="813"/>
      <c r="QKV105" s="813"/>
      <c r="QKW105" s="813"/>
      <c r="QKX105" s="813"/>
      <c r="QKY105" s="813"/>
      <c r="QKZ105" s="813"/>
      <c r="QLA105" s="813"/>
      <c r="QLB105" s="813"/>
      <c r="QLC105" s="813"/>
      <c r="QLD105" s="813"/>
      <c r="QLE105" s="813"/>
      <c r="QLF105" s="813"/>
      <c r="QLG105" s="813"/>
      <c r="QLH105" s="813"/>
      <c r="QLI105" s="813"/>
      <c r="QLJ105" s="813"/>
      <c r="QLK105" s="813"/>
      <c r="QLL105" s="813"/>
      <c r="QLM105" s="813"/>
      <c r="QLN105" s="813"/>
      <c r="QLO105" s="813"/>
      <c r="QLP105" s="813"/>
      <c r="QLQ105" s="813"/>
      <c r="QLR105" s="813"/>
      <c r="QLS105" s="813"/>
      <c r="QLT105" s="813"/>
      <c r="QLU105" s="813"/>
      <c r="QLV105" s="813"/>
      <c r="QLW105" s="813"/>
      <c r="QLX105" s="813"/>
      <c r="QLY105" s="813"/>
      <c r="QLZ105" s="813"/>
      <c r="QMA105" s="813"/>
      <c r="QMB105" s="813"/>
      <c r="QMC105" s="813"/>
      <c r="QMD105" s="813"/>
      <c r="QME105" s="813"/>
      <c r="QMF105" s="813"/>
      <c r="QMG105" s="813"/>
      <c r="QMH105" s="813"/>
      <c r="QMI105" s="813"/>
      <c r="QMJ105" s="813"/>
      <c r="QMK105" s="813"/>
      <c r="QML105" s="813"/>
      <c r="QMM105" s="813"/>
      <c r="QMN105" s="813"/>
      <c r="QMO105" s="813"/>
      <c r="QMP105" s="813"/>
      <c r="QMQ105" s="813"/>
      <c r="QMR105" s="813"/>
      <c r="QMS105" s="813"/>
      <c r="QMT105" s="813"/>
      <c r="QMU105" s="813"/>
      <c r="QMV105" s="813"/>
      <c r="QMW105" s="813"/>
      <c r="QMX105" s="813"/>
      <c r="QMY105" s="813"/>
      <c r="QMZ105" s="813"/>
      <c r="QNA105" s="813"/>
      <c r="QNB105" s="813"/>
      <c r="QNC105" s="813"/>
      <c r="QND105" s="813"/>
      <c r="QNE105" s="813"/>
      <c r="QNF105" s="813"/>
      <c r="QNG105" s="813"/>
      <c r="QNH105" s="813"/>
      <c r="QNI105" s="813"/>
      <c r="QNJ105" s="813"/>
      <c r="QNK105" s="813"/>
      <c r="QNL105" s="813"/>
      <c r="QNM105" s="813"/>
      <c r="QNN105" s="813"/>
      <c r="QNO105" s="813"/>
      <c r="QNP105" s="813"/>
      <c r="QNQ105" s="813"/>
      <c r="QNR105" s="813"/>
      <c r="QNS105" s="813"/>
      <c r="QNT105" s="813"/>
      <c r="QNU105" s="813"/>
      <c r="QNV105" s="813"/>
      <c r="QNW105" s="813"/>
      <c r="QNX105" s="813"/>
      <c r="QNY105" s="813"/>
      <c r="QNZ105" s="813"/>
      <c r="QOA105" s="813"/>
      <c r="QOB105" s="813"/>
      <c r="QOC105" s="813"/>
      <c r="QOD105" s="813"/>
      <c r="QOE105" s="813"/>
      <c r="QOF105" s="813"/>
      <c r="QOG105" s="813"/>
      <c r="QOH105" s="813"/>
      <c r="QOI105" s="813"/>
      <c r="QOJ105" s="813"/>
      <c r="QOK105" s="813"/>
      <c r="QOL105" s="813"/>
      <c r="QOM105" s="813"/>
      <c r="QON105" s="813"/>
      <c r="QOO105" s="813"/>
      <c r="QOP105" s="813"/>
      <c r="QOQ105" s="813"/>
      <c r="QOR105" s="813"/>
      <c r="QOS105" s="813"/>
      <c r="QOT105" s="813"/>
      <c r="QOU105" s="813"/>
      <c r="QOV105" s="813"/>
      <c r="QOW105" s="813"/>
      <c r="QOX105" s="813"/>
      <c r="QOY105" s="813"/>
      <c r="QOZ105" s="813"/>
      <c r="QPA105" s="813"/>
      <c r="QPB105" s="813"/>
      <c r="QPC105" s="813"/>
      <c r="QPD105" s="813"/>
      <c r="QPE105" s="813"/>
      <c r="QPF105" s="813"/>
      <c r="QPG105" s="813"/>
      <c r="QPH105" s="813"/>
      <c r="QPI105" s="813"/>
      <c r="QPJ105" s="813"/>
      <c r="QPK105" s="813"/>
      <c r="QPL105" s="813"/>
      <c r="QPM105" s="813"/>
      <c r="QPN105" s="813"/>
      <c r="QPO105" s="813"/>
      <c r="QPP105" s="813"/>
      <c r="QPQ105" s="813"/>
      <c r="QPR105" s="813"/>
      <c r="QPS105" s="813"/>
      <c r="QPT105" s="813"/>
      <c r="QPU105" s="813"/>
      <c r="QPV105" s="813"/>
      <c r="QPW105" s="813"/>
      <c r="QPX105" s="813"/>
      <c r="QPY105" s="813"/>
      <c r="QPZ105" s="813"/>
      <c r="QQA105" s="813"/>
      <c r="QQB105" s="813"/>
      <c r="QQC105" s="813"/>
      <c r="QQD105" s="813"/>
      <c r="QQE105" s="813"/>
      <c r="QQF105" s="813"/>
      <c r="QQG105" s="813"/>
      <c r="QQH105" s="813"/>
      <c r="QQI105" s="813"/>
      <c r="QQJ105" s="813"/>
      <c r="QQK105" s="813"/>
      <c r="QQL105" s="813"/>
      <c r="QQM105" s="813"/>
      <c r="QQN105" s="813"/>
      <c r="QQO105" s="813"/>
      <c r="QQP105" s="813"/>
      <c r="QQQ105" s="813"/>
      <c r="QQR105" s="813"/>
      <c r="QQS105" s="813"/>
      <c r="QQT105" s="813"/>
      <c r="QQU105" s="813"/>
      <c r="QQV105" s="813"/>
      <c r="QQW105" s="813"/>
      <c r="QQX105" s="813"/>
      <c r="QQY105" s="813"/>
      <c r="QQZ105" s="813"/>
      <c r="QRA105" s="813"/>
      <c r="QRB105" s="813"/>
      <c r="QRC105" s="813"/>
      <c r="QRD105" s="813"/>
      <c r="QRE105" s="813"/>
      <c r="QRF105" s="813"/>
      <c r="QRG105" s="813"/>
      <c r="QRH105" s="813"/>
      <c r="QRI105" s="813"/>
      <c r="QRJ105" s="813"/>
      <c r="QRK105" s="813"/>
      <c r="QRL105" s="813"/>
      <c r="QRM105" s="813"/>
      <c r="QRN105" s="813"/>
      <c r="QRO105" s="813"/>
      <c r="QRP105" s="813"/>
      <c r="QRQ105" s="813"/>
      <c r="QRR105" s="813"/>
      <c r="QRS105" s="813"/>
      <c r="QRT105" s="813"/>
      <c r="QRU105" s="813"/>
      <c r="QRV105" s="813"/>
      <c r="QRW105" s="813"/>
      <c r="QRX105" s="813"/>
      <c r="QRY105" s="813"/>
      <c r="QRZ105" s="813"/>
      <c r="QSA105" s="813"/>
      <c r="QSB105" s="813"/>
      <c r="QSC105" s="813"/>
      <c r="QSD105" s="813"/>
      <c r="QSE105" s="813"/>
      <c r="QSF105" s="813"/>
      <c r="QSG105" s="813"/>
      <c r="QSH105" s="813"/>
      <c r="QSI105" s="813"/>
      <c r="QSJ105" s="813"/>
      <c r="QSK105" s="813"/>
      <c r="QSL105" s="813"/>
      <c r="QSM105" s="813"/>
      <c r="QSN105" s="813"/>
      <c r="QSO105" s="813"/>
      <c r="QSP105" s="813"/>
      <c r="QSQ105" s="813"/>
      <c r="QSR105" s="813"/>
      <c r="QSS105" s="813"/>
      <c r="QST105" s="813"/>
      <c r="QSU105" s="813"/>
      <c r="QSV105" s="813"/>
      <c r="QSW105" s="813"/>
      <c r="QSX105" s="813"/>
      <c r="QSY105" s="813"/>
      <c r="QSZ105" s="813"/>
      <c r="QTA105" s="813"/>
      <c r="QTB105" s="813"/>
      <c r="QTC105" s="813"/>
      <c r="QTD105" s="813"/>
      <c r="QTE105" s="813"/>
      <c r="QTF105" s="813"/>
      <c r="QTG105" s="813"/>
      <c r="QTH105" s="813"/>
      <c r="QTI105" s="813"/>
      <c r="QTJ105" s="813"/>
      <c r="QTK105" s="813"/>
      <c r="QTL105" s="813"/>
      <c r="QTM105" s="813"/>
      <c r="QTN105" s="813"/>
      <c r="QTO105" s="813"/>
      <c r="QTP105" s="813"/>
      <c r="QTQ105" s="813"/>
      <c r="QTR105" s="813"/>
      <c r="QTS105" s="813"/>
      <c r="QTT105" s="813"/>
      <c r="QTU105" s="813"/>
      <c r="QTV105" s="813"/>
      <c r="QTW105" s="813"/>
      <c r="QTX105" s="813"/>
      <c r="QTY105" s="813"/>
      <c r="QTZ105" s="813"/>
      <c r="QUA105" s="813"/>
      <c r="QUB105" s="813"/>
      <c r="QUC105" s="813"/>
      <c r="QUD105" s="813"/>
      <c r="QUE105" s="813"/>
      <c r="QUF105" s="813"/>
      <c r="QUG105" s="813"/>
      <c r="QUH105" s="813"/>
      <c r="QUI105" s="813"/>
      <c r="QUJ105" s="813"/>
      <c r="QUK105" s="813"/>
      <c r="QUL105" s="813"/>
      <c r="QUM105" s="813"/>
      <c r="QUN105" s="813"/>
      <c r="QUO105" s="813"/>
      <c r="QUP105" s="813"/>
      <c r="QUQ105" s="813"/>
      <c r="QUR105" s="813"/>
      <c r="QUS105" s="813"/>
      <c r="QUT105" s="813"/>
      <c r="QUU105" s="813"/>
      <c r="QUV105" s="813"/>
      <c r="QUW105" s="813"/>
      <c r="QUX105" s="813"/>
      <c r="QUY105" s="813"/>
      <c r="QUZ105" s="813"/>
      <c r="QVA105" s="813"/>
      <c r="QVB105" s="813"/>
      <c r="QVC105" s="813"/>
      <c r="QVD105" s="813"/>
      <c r="QVE105" s="813"/>
      <c r="QVF105" s="813"/>
      <c r="QVG105" s="813"/>
      <c r="QVH105" s="813"/>
      <c r="QVI105" s="813"/>
      <c r="QVJ105" s="813"/>
      <c r="QVK105" s="813"/>
      <c r="QVL105" s="813"/>
      <c r="QVM105" s="813"/>
      <c r="QVN105" s="813"/>
      <c r="QVO105" s="813"/>
      <c r="QVP105" s="813"/>
      <c r="QVQ105" s="813"/>
      <c r="QVR105" s="813"/>
      <c r="QVS105" s="813"/>
      <c r="QVT105" s="813"/>
      <c r="QVU105" s="813"/>
      <c r="QVV105" s="813"/>
      <c r="QVW105" s="813"/>
      <c r="QVX105" s="813"/>
      <c r="QVY105" s="813"/>
      <c r="QVZ105" s="813"/>
      <c r="QWA105" s="813"/>
      <c r="QWB105" s="813"/>
      <c r="QWC105" s="813"/>
      <c r="QWD105" s="813"/>
      <c r="QWE105" s="813"/>
      <c r="QWF105" s="813"/>
      <c r="QWG105" s="813"/>
      <c r="QWH105" s="813"/>
      <c r="QWI105" s="813"/>
      <c r="QWJ105" s="813"/>
      <c r="QWK105" s="813"/>
      <c r="QWL105" s="813"/>
      <c r="QWM105" s="813"/>
      <c r="QWN105" s="813"/>
      <c r="QWO105" s="813"/>
      <c r="QWP105" s="813"/>
      <c r="QWQ105" s="813"/>
      <c r="QWR105" s="813"/>
      <c r="QWS105" s="813"/>
      <c r="QWT105" s="813"/>
      <c r="QWU105" s="813"/>
      <c r="QWV105" s="813"/>
      <c r="QWW105" s="813"/>
      <c r="QWX105" s="813"/>
      <c r="QWY105" s="813"/>
      <c r="QWZ105" s="813"/>
      <c r="QXA105" s="813"/>
      <c r="QXB105" s="813"/>
      <c r="QXC105" s="813"/>
      <c r="QXD105" s="813"/>
      <c r="QXE105" s="813"/>
      <c r="QXF105" s="813"/>
      <c r="QXG105" s="813"/>
      <c r="QXH105" s="813"/>
      <c r="QXI105" s="813"/>
      <c r="QXJ105" s="813"/>
      <c r="QXK105" s="813"/>
      <c r="QXL105" s="813"/>
      <c r="QXM105" s="813"/>
      <c r="QXN105" s="813"/>
      <c r="QXO105" s="813"/>
      <c r="QXP105" s="813"/>
      <c r="QXQ105" s="813"/>
      <c r="QXR105" s="813"/>
      <c r="QXS105" s="813"/>
      <c r="QXT105" s="813"/>
      <c r="QXU105" s="813"/>
      <c r="QXV105" s="813"/>
      <c r="QXW105" s="813"/>
      <c r="QXX105" s="813"/>
      <c r="QXY105" s="813"/>
      <c r="QXZ105" s="813"/>
      <c r="QYA105" s="813"/>
      <c r="QYB105" s="813"/>
      <c r="QYC105" s="813"/>
      <c r="QYD105" s="813"/>
      <c r="QYE105" s="813"/>
      <c r="QYF105" s="813"/>
      <c r="QYG105" s="813"/>
      <c r="QYH105" s="813"/>
      <c r="QYI105" s="813"/>
      <c r="QYJ105" s="813"/>
      <c r="QYK105" s="813"/>
      <c r="QYL105" s="813"/>
      <c r="QYM105" s="813"/>
      <c r="QYN105" s="813"/>
      <c r="QYO105" s="813"/>
      <c r="QYP105" s="813"/>
      <c r="QYQ105" s="813"/>
      <c r="QYR105" s="813"/>
      <c r="QYS105" s="813"/>
      <c r="QYT105" s="813"/>
      <c r="QYU105" s="813"/>
      <c r="QYV105" s="813"/>
      <c r="QYW105" s="813"/>
      <c r="QYX105" s="813"/>
      <c r="QYY105" s="813"/>
      <c r="QYZ105" s="813"/>
      <c r="QZA105" s="813"/>
      <c r="QZB105" s="813"/>
      <c r="QZC105" s="813"/>
      <c r="QZD105" s="813"/>
      <c r="QZE105" s="813"/>
      <c r="QZF105" s="813"/>
      <c r="QZG105" s="813"/>
      <c r="QZH105" s="813"/>
      <c r="QZI105" s="813"/>
      <c r="QZJ105" s="813"/>
      <c r="QZK105" s="813"/>
      <c r="QZL105" s="813"/>
      <c r="QZM105" s="813"/>
      <c r="QZN105" s="813"/>
      <c r="QZO105" s="813"/>
      <c r="QZP105" s="813"/>
      <c r="QZQ105" s="813"/>
      <c r="QZR105" s="813"/>
      <c r="QZS105" s="813"/>
      <c r="QZT105" s="813"/>
      <c r="QZU105" s="813"/>
      <c r="QZV105" s="813"/>
      <c r="QZW105" s="813"/>
      <c r="QZX105" s="813"/>
      <c r="QZY105" s="813"/>
      <c r="QZZ105" s="813"/>
      <c r="RAA105" s="813"/>
      <c r="RAB105" s="813"/>
      <c r="RAC105" s="813"/>
      <c r="RAD105" s="813"/>
      <c r="RAE105" s="813"/>
      <c r="RAF105" s="813"/>
      <c r="RAG105" s="813"/>
      <c r="RAH105" s="813"/>
      <c r="RAI105" s="813"/>
      <c r="RAJ105" s="813"/>
      <c r="RAK105" s="813"/>
      <c r="RAL105" s="813"/>
      <c r="RAM105" s="813"/>
      <c r="RAN105" s="813"/>
      <c r="RAO105" s="813"/>
      <c r="RAP105" s="813"/>
      <c r="RAQ105" s="813"/>
      <c r="RAR105" s="813"/>
      <c r="RAS105" s="813"/>
      <c r="RAT105" s="813"/>
      <c r="RAU105" s="813"/>
      <c r="RAV105" s="813"/>
      <c r="RAW105" s="813"/>
      <c r="RAX105" s="813"/>
      <c r="RAY105" s="813"/>
      <c r="RAZ105" s="813"/>
      <c r="RBA105" s="813"/>
      <c r="RBB105" s="813"/>
      <c r="RBC105" s="813"/>
      <c r="RBD105" s="813"/>
      <c r="RBE105" s="813"/>
      <c r="RBF105" s="813"/>
      <c r="RBG105" s="813"/>
      <c r="RBH105" s="813"/>
      <c r="RBI105" s="813"/>
      <c r="RBJ105" s="813"/>
      <c r="RBK105" s="813"/>
      <c r="RBL105" s="813"/>
      <c r="RBM105" s="813"/>
      <c r="RBN105" s="813"/>
      <c r="RBO105" s="813"/>
      <c r="RBP105" s="813"/>
      <c r="RBQ105" s="813"/>
      <c r="RBR105" s="813"/>
      <c r="RBS105" s="813"/>
      <c r="RBT105" s="813"/>
      <c r="RBU105" s="813"/>
      <c r="RBV105" s="813"/>
      <c r="RBW105" s="813"/>
      <c r="RBX105" s="813"/>
      <c r="RBY105" s="813"/>
      <c r="RBZ105" s="813"/>
      <c r="RCA105" s="813"/>
      <c r="RCB105" s="813"/>
      <c r="RCC105" s="813"/>
      <c r="RCD105" s="813"/>
      <c r="RCE105" s="813"/>
      <c r="RCF105" s="813"/>
      <c r="RCG105" s="813"/>
      <c r="RCH105" s="813"/>
      <c r="RCI105" s="813"/>
      <c r="RCJ105" s="813"/>
      <c r="RCK105" s="813"/>
      <c r="RCL105" s="813"/>
      <c r="RCM105" s="813"/>
      <c r="RCN105" s="813"/>
      <c r="RCO105" s="813"/>
      <c r="RCP105" s="813"/>
      <c r="RCQ105" s="813"/>
      <c r="RCR105" s="813"/>
      <c r="RCS105" s="813"/>
      <c r="RCT105" s="813"/>
      <c r="RCU105" s="813"/>
      <c r="RCV105" s="813"/>
      <c r="RCW105" s="813"/>
      <c r="RCX105" s="813"/>
      <c r="RCY105" s="813"/>
      <c r="RCZ105" s="813"/>
      <c r="RDA105" s="813"/>
      <c r="RDB105" s="813"/>
      <c r="RDC105" s="813"/>
      <c r="RDD105" s="813"/>
      <c r="RDE105" s="813"/>
      <c r="RDF105" s="813"/>
      <c r="RDG105" s="813"/>
      <c r="RDH105" s="813"/>
      <c r="RDI105" s="813"/>
      <c r="RDJ105" s="813"/>
      <c r="RDK105" s="813"/>
      <c r="RDL105" s="813"/>
      <c r="RDM105" s="813"/>
      <c r="RDN105" s="813"/>
      <c r="RDO105" s="813"/>
      <c r="RDP105" s="813"/>
      <c r="RDQ105" s="813"/>
      <c r="RDR105" s="813"/>
      <c r="RDS105" s="813"/>
      <c r="RDT105" s="813"/>
      <c r="RDU105" s="813"/>
      <c r="RDV105" s="813"/>
      <c r="RDW105" s="813"/>
      <c r="RDX105" s="813"/>
      <c r="RDY105" s="813"/>
      <c r="RDZ105" s="813"/>
      <c r="REA105" s="813"/>
      <c r="REB105" s="813"/>
      <c r="REC105" s="813"/>
      <c r="RED105" s="813"/>
      <c r="REE105" s="813"/>
      <c r="REF105" s="813"/>
      <c r="REG105" s="813"/>
      <c r="REH105" s="813"/>
      <c r="REI105" s="813"/>
      <c r="REJ105" s="813"/>
      <c r="REK105" s="813"/>
      <c r="REL105" s="813"/>
      <c r="REM105" s="813"/>
      <c r="REN105" s="813"/>
      <c r="REO105" s="813"/>
      <c r="REP105" s="813"/>
      <c r="REQ105" s="813"/>
      <c r="RER105" s="813"/>
      <c r="RES105" s="813"/>
      <c r="RET105" s="813"/>
      <c r="REU105" s="813"/>
      <c r="REV105" s="813"/>
      <c r="REW105" s="813"/>
      <c r="REX105" s="813"/>
      <c r="REY105" s="813"/>
      <c r="REZ105" s="813"/>
      <c r="RFA105" s="813"/>
      <c r="RFB105" s="813"/>
      <c r="RFC105" s="813"/>
      <c r="RFD105" s="813"/>
      <c r="RFE105" s="813"/>
      <c r="RFF105" s="813"/>
      <c r="RFG105" s="813"/>
      <c r="RFH105" s="813"/>
      <c r="RFI105" s="813"/>
      <c r="RFJ105" s="813"/>
      <c r="RFK105" s="813"/>
      <c r="RFL105" s="813"/>
      <c r="RFM105" s="813"/>
      <c r="RFN105" s="813"/>
      <c r="RFO105" s="813"/>
      <c r="RFP105" s="813"/>
      <c r="RFQ105" s="813"/>
      <c r="RFR105" s="813"/>
      <c r="RFS105" s="813"/>
      <c r="RFT105" s="813"/>
      <c r="RFU105" s="813"/>
      <c r="RFV105" s="813"/>
      <c r="RFW105" s="813"/>
      <c r="RFX105" s="813"/>
      <c r="RFY105" s="813"/>
      <c r="RFZ105" s="813"/>
      <c r="RGA105" s="813"/>
      <c r="RGB105" s="813"/>
      <c r="RGC105" s="813"/>
      <c r="RGD105" s="813"/>
      <c r="RGE105" s="813"/>
      <c r="RGF105" s="813"/>
      <c r="RGG105" s="813"/>
      <c r="RGH105" s="813"/>
      <c r="RGI105" s="813"/>
      <c r="RGJ105" s="813"/>
      <c r="RGK105" s="813"/>
      <c r="RGL105" s="813"/>
      <c r="RGM105" s="813"/>
      <c r="RGN105" s="813"/>
      <c r="RGO105" s="813"/>
      <c r="RGP105" s="813"/>
      <c r="RGQ105" s="813"/>
      <c r="RGR105" s="813"/>
      <c r="RGS105" s="813"/>
      <c r="RGT105" s="813"/>
      <c r="RGU105" s="813"/>
      <c r="RGV105" s="813"/>
      <c r="RGW105" s="813"/>
      <c r="RGX105" s="813"/>
      <c r="RGY105" s="813"/>
      <c r="RGZ105" s="813"/>
      <c r="RHA105" s="813"/>
      <c r="RHB105" s="813"/>
      <c r="RHC105" s="813"/>
      <c r="RHD105" s="813"/>
      <c r="RHE105" s="813"/>
      <c r="RHF105" s="813"/>
      <c r="RHG105" s="813"/>
      <c r="RHH105" s="813"/>
      <c r="RHI105" s="813"/>
      <c r="RHJ105" s="813"/>
      <c r="RHK105" s="813"/>
      <c r="RHL105" s="813"/>
      <c r="RHM105" s="813"/>
      <c r="RHN105" s="813"/>
      <c r="RHO105" s="813"/>
      <c r="RHP105" s="813"/>
      <c r="RHQ105" s="813"/>
      <c r="RHR105" s="813"/>
      <c r="RHS105" s="813"/>
      <c r="RHT105" s="813"/>
      <c r="RHU105" s="813"/>
      <c r="RHV105" s="813"/>
      <c r="RHW105" s="813"/>
      <c r="RHX105" s="813"/>
      <c r="RHY105" s="813"/>
      <c r="RHZ105" s="813"/>
      <c r="RIA105" s="813"/>
      <c r="RIB105" s="813"/>
      <c r="RIC105" s="813"/>
      <c r="RID105" s="813"/>
      <c r="RIE105" s="813"/>
      <c r="RIF105" s="813"/>
      <c r="RIG105" s="813"/>
      <c r="RIH105" s="813"/>
      <c r="RII105" s="813"/>
      <c r="RIJ105" s="813"/>
      <c r="RIK105" s="813"/>
      <c r="RIL105" s="813"/>
      <c r="RIM105" s="813"/>
      <c r="RIN105" s="813"/>
      <c r="RIO105" s="813"/>
      <c r="RIP105" s="813"/>
      <c r="RIQ105" s="813"/>
      <c r="RIR105" s="813"/>
      <c r="RIS105" s="813"/>
      <c r="RIT105" s="813"/>
      <c r="RIU105" s="813"/>
      <c r="RIV105" s="813"/>
      <c r="RIW105" s="813"/>
      <c r="RIX105" s="813"/>
      <c r="RIY105" s="813"/>
      <c r="RIZ105" s="813"/>
      <c r="RJA105" s="813"/>
      <c r="RJB105" s="813"/>
      <c r="RJC105" s="813"/>
      <c r="RJD105" s="813"/>
      <c r="RJE105" s="813"/>
      <c r="RJF105" s="813"/>
      <c r="RJG105" s="813"/>
      <c r="RJH105" s="813"/>
      <c r="RJI105" s="813"/>
      <c r="RJJ105" s="813"/>
      <c r="RJK105" s="813"/>
      <c r="RJL105" s="813"/>
      <c r="RJM105" s="813"/>
      <c r="RJN105" s="813"/>
      <c r="RJO105" s="813"/>
      <c r="RJP105" s="813"/>
      <c r="RJQ105" s="813"/>
      <c r="RJR105" s="813"/>
      <c r="RJS105" s="813"/>
      <c r="RJT105" s="813"/>
      <c r="RJU105" s="813"/>
      <c r="RJV105" s="813"/>
      <c r="RJW105" s="813"/>
      <c r="RJX105" s="813"/>
      <c r="RJY105" s="813"/>
      <c r="RJZ105" s="813"/>
      <c r="RKA105" s="813"/>
      <c r="RKB105" s="813"/>
      <c r="RKC105" s="813"/>
      <c r="RKD105" s="813"/>
      <c r="RKE105" s="813"/>
      <c r="RKF105" s="813"/>
      <c r="RKG105" s="813"/>
      <c r="RKH105" s="813"/>
      <c r="RKI105" s="813"/>
      <c r="RKJ105" s="813"/>
      <c r="RKK105" s="813"/>
      <c r="RKL105" s="813"/>
      <c r="RKM105" s="813"/>
      <c r="RKN105" s="813"/>
      <c r="RKO105" s="813"/>
      <c r="RKP105" s="813"/>
      <c r="RKQ105" s="813"/>
      <c r="RKR105" s="813"/>
      <c r="RKS105" s="813"/>
      <c r="RKT105" s="813"/>
      <c r="RKU105" s="813"/>
      <c r="RKV105" s="813"/>
      <c r="RKW105" s="813"/>
      <c r="RKX105" s="813"/>
      <c r="RKY105" s="813"/>
      <c r="RKZ105" s="813"/>
      <c r="RLA105" s="813"/>
      <c r="RLB105" s="813"/>
      <c r="RLC105" s="813"/>
      <c r="RLD105" s="813"/>
      <c r="RLE105" s="813"/>
      <c r="RLF105" s="813"/>
      <c r="RLG105" s="813"/>
      <c r="RLH105" s="813"/>
      <c r="RLI105" s="813"/>
      <c r="RLJ105" s="813"/>
      <c r="RLK105" s="813"/>
      <c r="RLL105" s="813"/>
      <c r="RLM105" s="813"/>
      <c r="RLN105" s="813"/>
      <c r="RLO105" s="813"/>
      <c r="RLP105" s="813"/>
      <c r="RLQ105" s="813"/>
      <c r="RLR105" s="813"/>
      <c r="RLS105" s="813"/>
      <c r="RLT105" s="813"/>
      <c r="RLU105" s="813"/>
      <c r="RLV105" s="813"/>
      <c r="RLW105" s="813"/>
      <c r="RLX105" s="813"/>
      <c r="RLY105" s="813"/>
      <c r="RLZ105" s="813"/>
      <c r="RMA105" s="813"/>
      <c r="RMB105" s="813"/>
      <c r="RMC105" s="813"/>
      <c r="RMD105" s="813"/>
      <c r="RME105" s="813"/>
      <c r="RMF105" s="813"/>
      <c r="RMG105" s="813"/>
      <c r="RMH105" s="813"/>
      <c r="RMI105" s="813"/>
      <c r="RMJ105" s="813"/>
      <c r="RMK105" s="813"/>
      <c r="RML105" s="813"/>
      <c r="RMM105" s="813"/>
      <c r="RMN105" s="813"/>
      <c r="RMO105" s="813"/>
      <c r="RMP105" s="813"/>
      <c r="RMQ105" s="813"/>
      <c r="RMR105" s="813"/>
      <c r="RMS105" s="813"/>
      <c r="RMT105" s="813"/>
      <c r="RMU105" s="813"/>
      <c r="RMV105" s="813"/>
      <c r="RMW105" s="813"/>
      <c r="RMX105" s="813"/>
      <c r="RMY105" s="813"/>
      <c r="RMZ105" s="813"/>
      <c r="RNA105" s="813"/>
      <c r="RNB105" s="813"/>
      <c r="RNC105" s="813"/>
      <c r="RND105" s="813"/>
      <c r="RNE105" s="813"/>
      <c r="RNF105" s="813"/>
      <c r="RNG105" s="813"/>
      <c r="RNH105" s="813"/>
      <c r="RNI105" s="813"/>
      <c r="RNJ105" s="813"/>
      <c r="RNK105" s="813"/>
      <c r="RNL105" s="813"/>
      <c r="RNM105" s="813"/>
      <c r="RNN105" s="813"/>
      <c r="RNO105" s="813"/>
      <c r="RNP105" s="813"/>
      <c r="RNQ105" s="813"/>
      <c r="RNR105" s="813"/>
      <c r="RNS105" s="813"/>
      <c r="RNT105" s="813"/>
      <c r="RNU105" s="813"/>
      <c r="RNV105" s="813"/>
      <c r="RNW105" s="813"/>
      <c r="RNX105" s="813"/>
      <c r="RNY105" s="813"/>
      <c r="RNZ105" s="813"/>
      <c r="ROA105" s="813"/>
      <c r="ROB105" s="813"/>
      <c r="ROC105" s="813"/>
      <c r="ROD105" s="813"/>
      <c r="ROE105" s="813"/>
      <c r="ROF105" s="813"/>
      <c r="ROG105" s="813"/>
      <c r="ROH105" s="813"/>
      <c r="ROI105" s="813"/>
      <c r="ROJ105" s="813"/>
      <c r="ROK105" s="813"/>
      <c r="ROL105" s="813"/>
      <c r="ROM105" s="813"/>
      <c r="RON105" s="813"/>
      <c r="ROO105" s="813"/>
      <c r="ROP105" s="813"/>
      <c r="ROQ105" s="813"/>
      <c r="ROR105" s="813"/>
      <c r="ROS105" s="813"/>
      <c r="ROT105" s="813"/>
      <c r="ROU105" s="813"/>
      <c r="ROV105" s="813"/>
      <c r="ROW105" s="813"/>
      <c r="ROX105" s="813"/>
      <c r="ROY105" s="813"/>
      <c r="ROZ105" s="813"/>
      <c r="RPA105" s="813"/>
      <c r="RPB105" s="813"/>
      <c r="RPC105" s="813"/>
      <c r="RPD105" s="813"/>
      <c r="RPE105" s="813"/>
      <c r="RPF105" s="813"/>
      <c r="RPG105" s="813"/>
      <c r="RPH105" s="813"/>
      <c r="RPI105" s="813"/>
      <c r="RPJ105" s="813"/>
      <c r="RPK105" s="813"/>
      <c r="RPL105" s="813"/>
      <c r="RPM105" s="813"/>
      <c r="RPN105" s="813"/>
      <c r="RPO105" s="813"/>
      <c r="RPP105" s="813"/>
      <c r="RPQ105" s="813"/>
      <c r="RPR105" s="813"/>
      <c r="RPS105" s="813"/>
      <c r="RPT105" s="813"/>
      <c r="RPU105" s="813"/>
      <c r="RPV105" s="813"/>
      <c r="RPW105" s="813"/>
      <c r="RPX105" s="813"/>
      <c r="RPY105" s="813"/>
      <c r="RPZ105" s="813"/>
      <c r="RQA105" s="813"/>
      <c r="RQB105" s="813"/>
      <c r="RQC105" s="813"/>
      <c r="RQD105" s="813"/>
      <c r="RQE105" s="813"/>
      <c r="RQF105" s="813"/>
      <c r="RQG105" s="813"/>
      <c r="RQH105" s="813"/>
      <c r="RQI105" s="813"/>
      <c r="RQJ105" s="813"/>
      <c r="RQK105" s="813"/>
      <c r="RQL105" s="813"/>
      <c r="RQM105" s="813"/>
      <c r="RQN105" s="813"/>
      <c r="RQO105" s="813"/>
      <c r="RQP105" s="813"/>
      <c r="RQQ105" s="813"/>
      <c r="RQR105" s="813"/>
      <c r="RQS105" s="813"/>
      <c r="RQT105" s="813"/>
      <c r="RQU105" s="813"/>
      <c r="RQV105" s="813"/>
      <c r="RQW105" s="813"/>
      <c r="RQX105" s="813"/>
      <c r="RQY105" s="813"/>
      <c r="RQZ105" s="813"/>
      <c r="RRA105" s="813"/>
      <c r="RRB105" s="813"/>
      <c r="RRC105" s="813"/>
      <c r="RRD105" s="813"/>
      <c r="RRE105" s="813"/>
      <c r="RRF105" s="813"/>
      <c r="RRG105" s="813"/>
      <c r="RRH105" s="813"/>
      <c r="RRI105" s="813"/>
      <c r="RRJ105" s="813"/>
      <c r="RRK105" s="813"/>
      <c r="RRL105" s="813"/>
      <c r="RRM105" s="813"/>
      <c r="RRN105" s="813"/>
      <c r="RRO105" s="813"/>
      <c r="RRP105" s="813"/>
      <c r="RRQ105" s="813"/>
      <c r="RRR105" s="813"/>
      <c r="RRS105" s="813"/>
      <c r="RRT105" s="813"/>
      <c r="RRU105" s="813"/>
      <c r="RRV105" s="813"/>
      <c r="RRW105" s="813"/>
      <c r="RRX105" s="813"/>
      <c r="RRY105" s="813"/>
      <c r="RRZ105" s="813"/>
      <c r="RSA105" s="813"/>
      <c r="RSB105" s="813"/>
      <c r="RSC105" s="813"/>
      <c r="RSD105" s="813"/>
      <c r="RSE105" s="813"/>
      <c r="RSF105" s="813"/>
      <c r="RSG105" s="813"/>
      <c r="RSH105" s="813"/>
      <c r="RSI105" s="813"/>
      <c r="RSJ105" s="813"/>
      <c r="RSK105" s="813"/>
      <c r="RSL105" s="813"/>
      <c r="RSM105" s="813"/>
      <c r="RSN105" s="813"/>
      <c r="RSO105" s="813"/>
      <c r="RSP105" s="813"/>
      <c r="RSQ105" s="813"/>
      <c r="RSR105" s="813"/>
      <c r="RSS105" s="813"/>
      <c r="RST105" s="813"/>
      <c r="RSU105" s="813"/>
      <c r="RSV105" s="813"/>
      <c r="RSW105" s="813"/>
      <c r="RSX105" s="813"/>
      <c r="RSY105" s="813"/>
      <c r="RSZ105" s="813"/>
      <c r="RTA105" s="813"/>
      <c r="RTB105" s="813"/>
      <c r="RTC105" s="813"/>
      <c r="RTD105" s="813"/>
      <c r="RTE105" s="813"/>
      <c r="RTF105" s="813"/>
      <c r="RTG105" s="813"/>
      <c r="RTH105" s="813"/>
      <c r="RTI105" s="813"/>
      <c r="RTJ105" s="813"/>
      <c r="RTK105" s="813"/>
      <c r="RTL105" s="813"/>
      <c r="RTM105" s="813"/>
      <c r="RTN105" s="813"/>
      <c r="RTO105" s="813"/>
      <c r="RTP105" s="813"/>
      <c r="RTQ105" s="813"/>
      <c r="RTR105" s="813"/>
      <c r="RTS105" s="813"/>
      <c r="RTT105" s="813"/>
      <c r="RTU105" s="813"/>
      <c r="RTV105" s="813"/>
      <c r="RTW105" s="813"/>
      <c r="RTX105" s="813"/>
      <c r="RTY105" s="813"/>
      <c r="RTZ105" s="813"/>
      <c r="RUA105" s="813"/>
      <c r="RUB105" s="813"/>
      <c r="RUC105" s="813"/>
      <c r="RUD105" s="813"/>
      <c r="RUE105" s="813"/>
      <c r="RUF105" s="813"/>
      <c r="RUG105" s="813"/>
      <c r="RUH105" s="813"/>
      <c r="RUI105" s="813"/>
      <c r="RUJ105" s="813"/>
      <c r="RUK105" s="813"/>
      <c r="RUL105" s="813"/>
      <c r="RUM105" s="813"/>
      <c r="RUN105" s="813"/>
      <c r="RUO105" s="813"/>
      <c r="RUP105" s="813"/>
      <c r="RUQ105" s="813"/>
      <c r="RUR105" s="813"/>
      <c r="RUS105" s="813"/>
      <c r="RUT105" s="813"/>
      <c r="RUU105" s="813"/>
      <c r="RUV105" s="813"/>
      <c r="RUW105" s="813"/>
      <c r="RUX105" s="813"/>
      <c r="RUY105" s="813"/>
      <c r="RUZ105" s="813"/>
      <c r="RVA105" s="813"/>
      <c r="RVB105" s="813"/>
      <c r="RVC105" s="813"/>
      <c r="RVD105" s="813"/>
      <c r="RVE105" s="813"/>
      <c r="RVF105" s="813"/>
      <c r="RVG105" s="813"/>
      <c r="RVH105" s="813"/>
      <c r="RVI105" s="813"/>
      <c r="RVJ105" s="813"/>
      <c r="RVK105" s="813"/>
      <c r="RVL105" s="813"/>
      <c r="RVM105" s="813"/>
      <c r="RVN105" s="813"/>
      <c r="RVO105" s="813"/>
      <c r="RVP105" s="813"/>
      <c r="RVQ105" s="813"/>
      <c r="RVR105" s="813"/>
      <c r="RVS105" s="813"/>
      <c r="RVT105" s="813"/>
      <c r="RVU105" s="813"/>
      <c r="RVV105" s="813"/>
      <c r="RVW105" s="813"/>
      <c r="RVX105" s="813"/>
      <c r="RVY105" s="813"/>
      <c r="RVZ105" s="813"/>
      <c r="RWA105" s="813"/>
      <c r="RWB105" s="813"/>
      <c r="RWC105" s="813"/>
      <c r="RWD105" s="813"/>
      <c r="RWE105" s="813"/>
      <c r="RWF105" s="813"/>
      <c r="RWG105" s="813"/>
      <c r="RWH105" s="813"/>
      <c r="RWI105" s="813"/>
      <c r="RWJ105" s="813"/>
      <c r="RWK105" s="813"/>
      <c r="RWL105" s="813"/>
      <c r="RWM105" s="813"/>
      <c r="RWN105" s="813"/>
      <c r="RWO105" s="813"/>
      <c r="RWP105" s="813"/>
      <c r="RWQ105" s="813"/>
      <c r="RWR105" s="813"/>
      <c r="RWS105" s="813"/>
      <c r="RWT105" s="813"/>
      <c r="RWU105" s="813"/>
      <c r="RWV105" s="813"/>
      <c r="RWW105" s="813"/>
      <c r="RWX105" s="813"/>
      <c r="RWY105" s="813"/>
      <c r="RWZ105" s="813"/>
      <c r="RXA105" s="813"/>
      <c r="RXB105" s="813"/>
      <c r="RXC105" s="813"/>
      <c r="RXD105" s="813"/>
      <c r="RXE105" s="813"/>
      <c r="RXF105" s="813"/>
      <c r="RXG105" s="813"/>
      <c r="RXH105" s="813"/>
      <c r="RXI105" s="813"/>
      <c r="RXJ105" s="813"/>
      <c r="RXK105" s="813"/>
      <c r="RXL105" s="813"/>
      <c r="RXM105" s="813"/>
      <c r="RXN105" s="813"/>
      <c r="RXO105" s="813"/>
      <c r="RXP105" s="813"/>
      <c r="RXQ105" s="813"/>
      <c r="RXR105" s="813"/>
      <c r="RXS105" s="813"/>
      <c r="RXT105" s="813"/>
      <c r="RXU105" s="813"/>
      <c r="RXV105" s="813"/>
      <c r="RXW105" s="813"/>
      <c r="RXX105" s="813"/>
      <c r="RXY105" s="813"/>
      <c r="RXZ105" s="813"/>
      <c r="RYA105" s="813"/>
      <c r="RYB105" s="813"/>
      <c r="RYC105" s="813"/>
      <c r="RYD105" s="813"/>
      <c r="RYE105" s="813"/>
      <c r="RYF105" s="813"/>
      <c r="RYG105" s="813"/>
      <c r="RYH105" s="813"/>
      <c r="RYI105" s="813"/>
      <c r="RYJ105" s="813"/>
      <c r="RYK105" s="813"/>
      <c r="RYL105" s="813"/>
      <c r="RYM105" s="813"/>
      <c r="RYN105" s="813"/>
      <c r="RYO105" s="813"/>
      <c r="RYP105" s="813"/>
      <c r="RYQ105" s="813"/>
      <c r="RYR105" s="813"/>
      <c r="RYS105" s="813"/>
      <c r="RYT105" s="813"/>
      <c r="RYU105" s="813"/>
      <c r="RYV105" s="813"/>
      <c r="RYW105" s="813"/>
      <c r="RYX105" s="813"/>
      <c r="RYY105" s="813"/>
      <c r="RYZ105" s="813"/>
      <c r="RZA105" s="813"/>
      <c r="RZB105" s="813"/>
      <c r="RZC105" s="813"/>
      <c r="RZD105" s="813"/>
      <c r="RZE105" s="813"/>
      <c r="RZF105" s="813"/>
      <c r="RZG105" s="813"/>
      <c r="RZH105" s="813"/>
      <c r="RZI105" s="813"/>
      <c r="RZJ105" s="813"/>
      <c r="RZK105" s="813"/>
      <c r="RZL105" s="813"/>
      <c r="RZM105" s="813"/>
      <c r="RZN105" s="813"/>
      <c r="RZO105" s="813"/>
      <c r="RZP105" s="813"/>
      <c r="RZQ105" s="813"/>
      <c r="RZR105" s="813"/>
      <c r="RZS105" s="813"/>
      <c r="RZT105" s="813"/>
      <c r="RZU105" s="813"/>
      <c r="RZV105" s="813"/>
      <c r="RZW105" s="813"/>
      <c r="RZX105" s="813"/>
      <c r="RZY105" s="813"/>
      <c r="RZZ105" s="813"/>
      <c r="SAA105" s="813"/>
      <c r="SAB105" s="813"/>
      <c r="SAC105" s="813"/>
      <c r="SAD105" s="813"/>
      <c r="SAE105" s="813"/>
      <c r="SAF105" s="813"/>
      <c r="SAG105" s="813"/>
      <c r="SAH105" s="813"/>
      <c r="SAI105" s="813"/>
      <c r="SAJ105" s="813"/>
      <c r="SAK105" s="813"/>
      <c r="SAL105" s="813"/>
      <c r="SAM105" s="813"/>
      <c r="SAN105" s="813"/>
      <c r="SAO105" s="813"/>
      <c r="SAP105" s="813"/>
      <c r="SAQ105" s="813"/>
      <c r="SAR105" s="813"/>
      <c r="SAS105" s="813"/>
      <c r="SAT105" s="813"/>
      <c r="SAU105" s="813"/>
      <c r="SAV105" s="813"/>
      <c r="SAW105" s="813"/>
      <c r="SAX105" s="813"/>
      <c r="SAY105" s="813"/>
      <c r="SAZ105" s="813"/>
      <c r="SBA105" s="813"/>
      <c r="SBB105" s="813"/>
      <c r="SBC105" s="813"/>
      <c r="SBD105" s="813"/>
      <c r="SBE105" s="813"/>
      <c r="SBF105" s="813"/>
      <c r="SBG105" s="813"/>
      <c r="SBH105" s="813"/>
      <c r="SBI105" s="813"/>
      <c r="SBJ105" s="813"/>
      <c r="SBK105" s="813"/>
      <c r="SBL105" s="813"/>
      <c r="SBM105" s="813"/>
      <c r="SBN105" s="813"/>
      <c r="SBO105" s="813"/>
      <c r="SBP105" s="813"/>
      <c r="SBQ105" s="813"/>
      <c r="SBR105" s="813"/>
      <c r="SBS105" s="813"/>
      <c r="SBT105" s="813"/>
      <c r="SBU105" s="813"/>
      <c r="SBV105" s="813"/>
      <c r="SBW105" s="813"/>
      <c r="SBX105" s="813"/>
      <c r="SBY105" s="813"/>
      <c r="SBZ105" s="813"/>
      <c r="SCA105" s="813"/>
      <c r="SCB105" s="813"/>
      <c r="SCC105" s="813"/>
      <c r="SCD105" s="813"/>
      <c r="SCE105" s="813"/>
      <c r="SCF105" s="813"/>
      <c r="SCG105" s="813"/>
      <c r="SCH105" s="813"/>
      <c r="SCI105" s="813"/>
      <c r="SCJ105" s="813"/>
      <c r="SCK105" s="813"/>
      <c r="SCL105" s="813"/>
      <c r="SCM105" s="813"/>
      <c r="SCN105" s="813"/>
      <c r="SCO105" s="813"/>
      <c r="SCP105" s="813"/>
      <c r="SCQ105" s="813"/>
      <c r="SCR105" s="813"/>
      <c r="SCS105" s="813"/>
      <c r="SCT105" s="813"/>
      <c r="SCU105" s="813"/>
      <c r="SCV105" s="813"/>
      <c r="SCW105" s="813"/>
      <c r="SCX105" s="813"/>
      <c r="SCY105" s="813"/>
      <c r="SCZ105" s="813"/>
      <c r="SDA105" s="813"/>
      <c r="SDB105" s="813"/>
      <c r="SDC105" s="813"/>
      <c r="SDD105" s="813"/>
      <c r="SDE105" s="813"/>
      <c r="SDF105" s="813"/>
      <c r="SDG105" s="813"/>
      <c r="SDH105" s="813"/>
      <c r="SDI105" s="813"/>
      <c r="SDJ105" s="813"/>
      <c r="SDK105" s="813"/>
      <c r="SDL105" s="813"/>
      <c r="SDM105" s="813"/>
      <c r="SDN105" s="813"/>
      <c r="SDO105" s="813"/>
      <c r="SDP105" s="813"/>
      <c r="SDQ105" s="813"/>
      <c r="SDR105" s="813"/>
      <c r="SDS105" s="813"/>
      <c r="SDT105" s="813"/>
      <c r="SDU105" s="813"/>
      <c r="SDV105" s="813"/>
      <c r="SDW105" s="813"/>
      <c r="SDX105" s="813"/>
      <c r="SDY105" s="813"/>
      <c r="SDZ105" s="813"/>
      <c r="SEA105" s="813"/>
      <c r="SEB105" s="813"/>
      <c r="SEC105" s="813"/>
      <c r="SED105" s="813"/>
      <c r="SEE105" s="813"/>
      <c r="SEF105" s="813"/>
      <c r="SEG105" s="813"/>
      <c r="SEH105" s="813"/>
      <c r="SEI105" s="813"/>
      <c r="SEJ105" s="813"/>
      <c r="SEK105" s="813"/>
      <c r="SEL105" s="813"/>
      <c r="SEM105" s="813"/>
      <c r="SEN105" s="813"/>
      <c r="SEO105" s="813"/>
      <c r="SEP105" s="813"/>
      <c r="SEQ105" s="813"/>
      <c r="SER105" s="813"/>
      <c r="SES105" s="813"/>
      <c r="SET105" s="813"/>
      <c r="SEU105" s="813"/>
      <c r="SEV105" s="813"/>
      <c r="SEW105" s="813"/>
      <c r="SEX105" s="813"/>
      <c r="SEY105" s="813"/>
      <c r="SEZ105" s="813"/>
      <c r="SFA105" s="813"/>
      <c r="SFB105" s="813"/>
      <c r="SFC105" s="813"/>
      <c r="SFD105" s="813"/>
      <c r="SFE105" s="813"/>
      <c r="SFF105" s="813"/>
      <c r="SFG105" s="813"/>
      <c r="SFH105" s="813"/>
      <c r="SFI105" s="813"/>
      <c r="SFJ105" s="813"/>
      <c r="SFK105" s="813"/>
      <c r="SFL105" s="813"/>
      <c r="SFM105" s="813"/>
      <c r="SFN105" s="813"/>
      <c r="SFO105" s="813"/>
      <c r="SFP105" s="813"/>
      <c r="SFQ105" s="813"/>
      <c r="SFR105" s="813"/>
      <c r="SFS105" s="813"/>
      <c r="SFT105" s="813"/>
      <c r="SFU105" s="813"/>
      <c r="SFV105" s="813"/>
      <c r="SFW105" s="813"/>
      <c r="SFX105" s="813"/>
      <c r="SFY105" s="813"/>
      <c r="SFZ105" s="813"/>
      <c r="SGA105" s="813"/>
      <c r="SGB105" s="813"/>
      <c r="SGC105" s="813"/>
      <c r="SGD105" s="813"/>
      <c r="SGE105" s="813"/>
      <c r="SGF105" s="813"/>
      <c r="SGG105" s="813"/>
      <c r="SGH105" s="813"/>
      <c r="SGI105" s="813"/>
      <c r="SGJ105" s="813"/>
      <c r="SGK105" s="813"/>
      <c r="SGL105" s="813"/>
      <c r="SGM105" s="813"/>
      <c r="SGN105" s="813"/>
      <c r="SGO105" s="813"/>
      <c r="SGP105" s="813"/>
      <c r="SGQ105" s="813"/>
      <c r="SGR105" s="813"/>
      <c r="SGS105" s="813"/>
      <c r="SGT105" s="813"/>
      <c r="SGU105" s="813"/>
      <c r="SGV105" s="813"/>
      <c r="SGW105" s="813"/>
      <c r="SGX105" s="813"/>
      <c r="SGY105" s="813"/>
      <c r="SGZ105" s="813"/>
      <c r="SHA105" s="813"/>
      <c r="SHB105" s="813"/>
      <c r="SHC105" s="813"/>
      <c r="SHD105" s="813"/>
      <c r="SHE105" s="813"/>
      <c r="SHF105" s="813"/>
      <c r="SHG105" s="813"/>
      <c r="SHH105" s="813"/>
      <c r="SHI105" s="813"/>
      <c r="SHJ105" s="813"/>
      <c r="SHK105" s="813"/>
      <c r="SHL105" s="813"/>
      <c r="SHM105" s="813"/>
      <c r="SHN105" s="813"/>
      <c r="SHO105" s="813"/>
      <c r="SHP105" s="813"/>
      <c r="SHQ105" s="813"/>
      <c r="SHR105" s="813"/>
      <c r="SHS105" s="813"/>
      <c r="SHT105" s="813"/>
      <c r="SHU105" s="813"/>
      <c r="SHV105" s="813"/>
      <c r="SHW105" s="813"/>
      <c r="SHX105" s="813"/>
      <c r="SHY105" s="813"/>
      <c r="SHZ105" s="813"/>
      <c r="SIA105" s="813"/>
      <c r="SIB105" s="813"/>
      <c r="SIC105" s="813"/>
      <c r="SID105" s="813"/>
      <c r="SIE105" s="813"/>
      <c r="SIF105" s="813"/>
      <c r="SIG105" s="813"/>
      <c r="SIH105" s="813"/>
      <c r="SII105" s="813"/>
      <c r="SIJ105" s="813"/>
      <c r="SIK105" s="813"/>
      <c r="SIL105" s="813"/>
      <c r="SIM105" s="813"/>
      <c r="SIN105" s="813"/>
      <c r="SIO105" s="813"/>
      <c r="SIP105" s="813"/>
      <c r="SIQ105" s="813"/>
      <c r="SIR105" s="813"/>
      <c r="SIS105" s="813"/>
      <c r="SIT105" s="813"/>
      <c r="SIU105" s="813"/>
      <c r="SIV105" s="813"/>
      <c r="SIW105" s="813"/>
      <c r="SIX105" s="813"/>
      <c r="SIY105" s="813"/>
      <c r="SIZ105" s="813"/>
      <c r="SJA105" s="813"/>
      <c r="SJB105" s="813"/>
      <c r="SJC105" s="813"/>
      <c r="SJD105" s="813"/>
      <c r="SJE105" s="813"/>
      <c r="SJF105" s="813"/>
      <c r="SJG105" s="813"/>
      <c r="SJH105" s="813"/>
      <c r="SJI105" s="813"/>
      <c r="SJJ105" s="813"/>
      <c r="SJK105" s="813"/>
      <c r="SJL105" s="813"/>
      <c r="SJM105" s="813"/>
      <c r="SJN105" s="813"/>
      <c r="SJO105" s="813"/>
      <c r="SJP105" s="813"/>
      <c r="SJQ105" s="813"/>
      <c r="SJR105" s="813"/>
      <c r="SJS105" s="813"/>
      <c r="SJT105" s="813"/>
      <c r="SJU105" s="813"/>
      <c r="SJV105" s="813"/>
      <c r="SJW105" s="813"/>
      <c r="SJX105" s="813"/>
      <c r="SJY105" s="813"/>
      <c r="SJZ105" s="813"/>
      <c r="SKA105" s="813"/>
      <c r="SKB105" s="813"/>
      <c r="SKC105" s="813"/>
      <c r="SKD105" s="813"/>
      <c r="SKE105" s="813"/>
      <c r="SKF105" s="813"/>
      <c r="SKG105" s="813"/>
      <c r="SKH105" s="813"/>
      <c r="SKI105" s="813"/>
      <c r="SKJ105" s="813"/>
      <c r="SKK105" s="813"/>
      <c r="SKL105" s="813"/>
      <c r="SKM105" s="813"/>
      <c r="SKN105" s="813"/>
      <c r="SKO105" s="813"/>
      <c r="SKP105" s="813"/>
      <c r="SKQ105" s="813"/>
      <c r="SKR105" s="813"/>
      <c r="SKS105" s="813"/>
      <c r="SKT105" s="813"/>
      <c r="SKU105" s="813"/>
      <c r="SKV105" s="813"/>
      <c r="SKW105" s="813"/>
      <c r="SKX105" s="813"/>
      <c r="SKY105" s="813"/>
      <c r="SKZ105" s="813"/>
      <c r="SLA105" s="813"/>
      <c r="SLB105" s="813"/>
      <c r="SLC105" s="813"/>
      <c r="SLD105" s="813"/>
      <c r="SLE105" s="813"/>
      <c r="SLF105" s="813"/>
      <c r="SLG105" s="813"/>
      <c r="SLH105" s="813"/>
      <c r="SLI105" s="813"/>
      <c r="SLJ105" s="813"/>
      <c r="SLK105" s="813"/>
      <c r="SLL105" s="813"/>
      <c r="SLM105" s="813"/>
      <c r="SLN105" s="813"/>
      <c r="SLO105" s="813"/>
      <c r="SLP105" s="813"/>
      <c r="SLQ105" s="813"/>
      <c r="SLR105" s="813"/>
      <c r="SLS105" s="813"/>
      <c r="SLT105" s="813"/>
      <c r="SLU105" s="813"/>
      <c r="SLV105" s="813"/>
      <c r="SLW105" s="813"/>
      <c r="SLX105" s="813"/>
      <c r="SLY105" s="813"/>
      <c r="SLZ105" s="813"/>
      <c r="SMA105" s="813"/>
      <c r="SMB105" s="813"/>
      <c r="SMC105" s="813"/>
      <c r="SMD105" s="813"/>
      <c r="SME105" s="813"/>
      <c r="SMF105" s="813"/>
      <c r="SMG105" s="813"/>
      <c r="SMH105" s="813"/>
      <c r="SMI105" s="813"/>
      <c r="SMJ105" s="813"/>
      <c r="SMK105" s="813"/>
      <c r="SML105" s="813"/>
      <c r="SMM105" s="813"/>
      <c r="SMN105" s="813"/>
      <c r="SMO105" s="813"/>
      <c r="SMP105" s="813"/>
      <c r="SMQ105" s="813"/>
      <c r="SMR105" s="813"/>
      <c r="SMS105" s="813"/>
      <c r="SMT105" s="813"/>
      <c r="SMU105" s="813"/>
      <c r="SMV105" s="813"/>
      <c r="SMW105" s="813"/>
      <c r="SMX105" s="813"/>
      <c r="SMY105" s="813"/>
      <c r="SMZ105" s="813"/>
      <c r="SNA105" s="813"/>
      <c r="SNB105" s="813"/>
      <c r="SNC105" s="813"/>
      <c r="SND105" s="813"/>
      <c r="SNE105" s="813"/>
      <c r="SNF105" s="813"/>
      <c r="SNG105" s="813"/>
      <c r="SNH105" s="813"/>
      <c r="SNI105" s="813"/>
      <c r="SNJ105" s="813"/>
      <c r="SNK105" s="813"/>
      <c r="SNL105" s="813"/>
      <c r="SNM105" s="813"/>
      <c r="SNN105" s="813"/>
      <c r="SNO105" s="813"/>
      <c r="SNP105" s="813"/>
      <c r="SNQ105" s="813"/>
      <c r="SNR105" s="813"/>
      <c r="SNS105" s="813"/>
      <c r="SNT105" s="813"/>
      <c r="SNU105" s="813"/>
      <c r="SNV105" s="813"/>
      <c r="SNW105" s="813"/>
      <c r="SNX105" s="813"/>
      <c r="SNY105" s="813"/>
      <c r="SNZ105" s="813"/>
      <c r="SOA105" s="813"/>
      <c r="SOB105" s="813"/>
      <c r="SOC105" s="813"/>
      <c r="SOD105" s="813"/>
      <c r="SOE105" s="813"/>
      <c r="SOF105" s="813"/>
      <c r="SOG105" s="813"/>
      <c r="SOH105" s="813"/>
      <c r="SOI105" s="813"/>
      <c r="SOJ105" s="813"/>
      <c r="SOK105" s="813"/>
      <c r="SOL105" s="813"/>
      <c r="SOM105" s="813"/>
      <c r="SON105" s="813"/>
      <c r="SOO105" s="813"/>
      <c r="SOP105" s="813"/>
      <c r="SOQ105" s="813"/>
      <c r="SOR105" s="813"/>
      <c r="SOS105" s="813"/>
      <c r="SOT105" s="813"/>
      <c r="SOU105" s="813"/>
      <c r="SOV105" s="813"/>
      <c r="SOW105" s="813"/>
      <c r="SOX105" s="813"/>
      <c r="SOY105" s="813"/>
      <c r="SOZ105" s="813"/>
      <c r="SPA105" s="813"/>
      <c r="SPB105" s="813"/>
      <c r="SPC105" s="813"/>
      <c r="SPD105" s="813"/>
      <c r="SPE105" s="813"/>
      <c r="SPF105" s="813"/>
      <c r="SPG105" s="813"/>
      <c r="SPH105" s="813"/>
      <c r="SPI105" s="813"/>
      <c r="SPJ105" s="813"/>
      <c r="SPK105" s="813"/>
      <c r="SPL105" s="813"/>
      <c r="SPM105" s="813"/>
      <c r="SPN105" s="813"/>
      <c r="SPO105" s="813"/>
      <c r="SPP105" s="813"/>
      <c r="SPQ105" s="813"/>
      <c r="SPR105" s="813"/>
      <c r="SPS105" s="813"/>
      <c r="SPT105" s="813"/>
      <c r="SPU105" s="813"/>
      <c r="SPV105" s="813"/>
      <c r="SPW105" s="813"/>
      <c r="SPX105" s="813"/>
      <c r="SPY105" s="813"/>
      <c r="SPZ105" s="813"/>
      <c r="SQA105" s="813"/>
      <c r="SQB105" s="813"/>
      <c r="SQC105" s="813"/>
      <c r="SQD105" s="813"/>
      <c r="SQE105" s="813"/>
      <c r="SQF105" s="813"/>
      <c r="SQG105" s="813"/>
      <c r="SQH105" s="813"/>
      <c r="SQI105" s="813"/>
      <c r="SQJ105" s="813"/>
      <c r="SQK105" s="813"/>
      <c r="SQL105" s="813"/>
      <c r="SQM105" s="813"/>
      <c r="SQN105" s="813"/>
      <c r="SQO105" s="813"/>
      <c r="SQP105" s="813"/>
      <c r="SQQ105" s="813"/>
      <c r="SQR105" s="813"/>
      <c r="SQS105" s="813"/>
      <c r="SQT105" s="813"/>
      <c r="SQU105" s="813"/>
      <c r="SQV105" s="813"/>
      <c r="SQW105" s="813"/>
      <c r="SQX105" s="813"/>
      <c r="SQY105" s="813"/>
      <c r="SQZ105" s="813"/>
      <c r="SRA105" s="813"/>
      <c r="SRB105" s="813"/>
      <c r="SRC105" s="813"/>
      <c r="SRD105" s="813"/>
      <c r="SRE105" s="813"/>
      <c r="SRF105" s="813"/>
      <c r="SRG105" s="813"/>
      <c r="SRH105" s="813"/>
      <c r="SRI105" s="813"/>
      <c r="SRJ105" s="813"/>
      <c r="SRK105" s="813"/>
      <c r="SRL105" s="813"/>
      <c r="SRM105" s="813"/>
      <c r="SRN105" s="813"/>
      <c r="SRO105" s="813"/>
      <c r="SRP105" s="813"/>
      <c r="SRQ105" s="813"/>
      <c r="SRR105" s="813"/>
      <c r="SRS105" s="813"/>
      <c r="SRT105" s="813"/>
      <c r="SRU105" s="813"/>
      <c r="SRV105" s="813"/>
      <c r="SRW105" s="813"/>
      <c r="SRX105" s="813"/>
      <c r="SRY105" s="813"/>
      <c r="SRZ105" s="813"/>
      <c r="SSA105" s="813"/>
      <c r="SSB105" s="813"/>
      <c r="SSC105" s="813"/>
      <c r="SSD105" s="813"/>
      <c r="SSE105" s="813"/>
      <c r="SSF105" s="813"/>
      <c r="SSG105" s="813"/>
      <c r="SSH105" s="813"/>
      <c r="SSI105" s="813"/>
      <c r="SSJ105" s="813"/>
      <c r="SSK105" s="813"/>
      <c r="SSL105" s="813"/>
      <c r="SSM105" s="813"/>
      <c r="SSN105" s="813"/>
      <c r="SSO105" s="813"/>
      <c r="SSP105" s="813"/>
      <c r="SSQ105" s="813"/>
      <c r="SSR105" s="813"/>
      <c r="SSS105" s="813"/>
      <c r="SST105" s="813"/>
      <c r="SSU105" s="813"/>
      <c r="SSV105" s="813"/>
      <c r="SSW105" s="813"/>
      <c r="SSX105" s="813"/>
      <c r="SSY105" s="813"/>
      <c r="SSZ105" s="813"/>
      <c r="STA105" s="813"/>
      <c r="STB105" s="813"/>
      <c r="STC105" s="813"/>
      <c r="STD105" s="813"/>
      <c r="STE105" s="813"/>
      <c r="STF105" s="813"/>
      <c r="STG105" s="813"/>
      <c r="STH105" s="813"/>
      <c r="STI105" s="813"/>
      <c r="STJ105" s="813"/>
      <c r="STK105" s="813"/>
      <c r="STL105" s="813"/>
      <c r="STM105" s="813"/>
      <c r="STN105" s="813"/>
      <c r="STO105" s="813"/>
      <c r="STP105" s="813"/>
      <c r="STQ105" s="813"/>
      <c r="STR105" s="813"/>
      <c r="STS105" s="813"/>
      <c r="STT105" s="813"/>
      <c r="STU105" s="813"/>
      <c r="STV105" s="813"/>
      <c r="STW105" s="813"/>
      <c r="STX105" s="813"/>
      <c r="STY105" s="813"/>
      <c r="STZ105" s="813"/>
      <c r="SUA105" s="813"/>
      <c r="SUB105" s="813"/>
      <c r="SUC105" s="813"/>
      <c r="SUD105" s="813"/>
      <c r="SUE105" s="813"/>
      <c r="SUF105" s="813"/>
      <c r="SUG105" s="813"/>
      <c r="SUH105" s="813"/>
      <c r="SUI105" s="813"/>
      <c r="SUJ105" s="813"/>
      <c r="SUK105" s="813"/>
      <c r="SUL105" s="813"/>
      <c r="SUM105" s="813"/>
      <c r="SUN105" s="813"/>
      <c r="SUO105" s="813"/>
      <c r="SUP105" s="813"/>
      <c r="SUQ105" s="813"/>
      <c r="SUR105" s="813"/>
      <c r="SUS105" s="813"/>
      <c r="SUT105" s="813"/>
      <c r="SUU105" s="813"/>
      <c r="SUV105" s="813"/>
      <c r="SUW105" s="813"/>
      <c r="SUX105" s="813"/>
      <c r="SUY105" s="813"/>
      <c r="SUZ105" s="813"/>
      <c r="SVA105" s="813"/>
      <c r="SVB105" s="813"/>
      <c r="SVC105" s="813"/>
      <c r="SVD105" s="813"/>
      <c r="SVE105" s="813"/>
      <c r="SVF105" s="813"/>
      <c r="SVG105" s="813"/>
      <c r="SVH105" s="813"/>
      <c r="SVI105" s="813"/>
      <c r="SVJ105" s="813"/>
      <c r="SVK105" s="813"/>
      <c r="SVL105" s="813"/>
      <c r="SVM105" s="813"/>
      <c r="SVN105" s="813"/>
      <c r="SVO105" s="813"/>
      <c r="SVP105" s="813"/>
      <c r="SVQ105" s="813"/>
      <c r="SVR105" s="813"/>
      <c r="SVS105" s="813"/>
      <c r="SVT105" s="813"/>
      <c r="SVU105" s="813"/>
      <c r="SVV105" s="813"/>
      <c r="SVW105" s="813"/>
      <c r="SVX105" s="813"/>
      <c r="SVY105" s="813"/>
      <c r="SVZ105" s="813"/>
      <c r="SWA105" s="813"/>
      <c r="SWB105" s="813"/>
      <c r="SWC105" s="813"/>
      <c r="SWD105" s="813"/>
      <c r="SWE105" s="813"/>
      <c r="SWF105" s="813"/>
      <c r="SWG105" s="813"/>
      <c r="SWH105" s="813"/>
      <c r="SWI105" s="813"/>
      <c r="SWJ105" s="813"/>
      <c r="SWK105" s="813"/>
      <c r="SWL105" s="813"/>
      <c r="SWM105" s="813"/>
      <c r="SWN105" s="813"/>
      <c r="SWO105" s="813"/>
      <c r="SWP105" s="813"/>
      <c r="SWQ105" s="813"/>
      <c r="SWR105" s="813"/>
      <c r="SWS105" s="813"/>
      <c r="SWT105" s="813"/>
      <c r="SWU105" s="813"/>
      <c r="SWV105" s="813"/>
      <c r="SWW105" s="813"/>
      <c r="SWX105" s="813"/>
      <c r="SWY105" s="813"/>
      <c r="SWZ105" s="813"/>
      <c r="SXA105" s="813"/>
      <c r="SXB105" s="813"/>
      <c r="SXC105" s="813"/>
      <c r="SXD105" s="813"/>
      <c r="SXE105" s="813"/>
      <c r="SXF105" s="813"/>
      <c r="SXG105" s="813"/>
      <c r="SXH105" s="813"/>
      <c r="SXI105" s="813"/>
      <c r="SXJ105" s="813"/>
      <c r="SXK105" s="813"/>
      <c r="SXL105" s="813"/>
      <c r="SXM105" s="813"/>
      <c r="SXN105" s="813"/>
      <c r="SXO105" s="813"/>
      <c r="SXP105" s="813"/>
      <c r="SXQ105" s="813"/>
      <c r="SXR105" s="813"/>
      <c r="SXS105" s="813"/>
      <c r="SXT105" s="813"/>
      <c r="SXU105" s="813"/>
      <c r="SXV105" s="813"/>
      <c r="SXW105" s="813"/>
      <c r="SXX105" s="813"/>
      <c r="SXY105" s="813"/>
      <c r="SXZ105" s="813"/>
      <c r="SYA105" s="813"/>
      <c r="SYB105" s="813"/>
      <c r="SYC105" s="813"/>
      <c r="SYD105" s="813"/>
      <c r="SYE105" s="813"/>
      <c r="SYF105" s="813"/>
      <c r="SYG105" s="813"/>
      <c r="SYH105" s="813"/>
      <c r="SYI105" s="813"/>
      <c r="SYJ105" s="813"/>
      <c r="SYK105" s="813"/>
      <c r="SYL105" s="813"/>
      <c r="SYM105" s="813"/>
      <c r="SYN105" s="813"/>
      <c r="SYO105" s="813"/>
      <c r="SYP105" s="813"/>
      <c r="SYQ105" s="813"/>
      <c r="SYR105" s="813"/>
      <c r="SYS105" s="813"/>
      <c r="SYT105" s="813"/>
      <c r="SYU105" s="813"/>
      <c r="SYV105" s="813"/>
      <c r="SYW105" s="813"/>
      <c r="SYX105" s="813"/>
      <c r="SYY105" s="813"/>
      <c r="SYZ105" s="813"/>
      <c r="SZA105" s="813"/>
      <c r="SZB105" s="813"/>
      <c r="SZC105" s="813"/>
      <c r="SZD105" s="813"/>
      <c r="SZE105" s="813"/>
      <c r="SZF105" s="813"/>
      <c r="SZG105" s="813"/>
      <c r="SZH105" s="813"/>
      <c r="SZI105" s="813"/>
      <c r="SZJ105" s="813"/>
      <c r="SZK105" s="813"/>
      <c r="SZL105" s="813"/>
      <c r="SZM105" s="813"/>
      <c r="SZN105" s="813"/>
      <c r="SZO105" s="813"/>
      <c r="SZP105" s="813"/>
      <c r="SZQ105" s="813"/>
      <c r="SZR105" s="813"/>
      <c r="SZS105" s="813"/>
      <c r="SZT105" s="813"/>
      <c r="SZU105" s="813"/>
      <c r="SZV105" s="813"/>
      <c r="SZW105" s="813"/>
      <c r="SZX105" s="813"/>
      <c r="SZY105" s="813"/>
      <c r="SZZ105" s="813"/>
      <c r="TAA105" s="813"/>
      <c r="TAB105" s="813"/>
      <c r="TAC105" s="813"/>
      <c r="TAD105" s="813"/>
      <c r="TAE105" s="813"/>
      <c r="TAF105" s="813"/>
      <c r="TAG105" s="813"/>
      <c r="TAH105" s="813"/>
      <c r="TAI105" s="813"/>
      <c r="TAJ105" s="813"/>
      <c r="TAK105" s="813"/>
      <c r="TAL105" s="813"/>
      <c r="TAM105" s="813"/>
      <c r="TAN105" s="813"/>
      <c r="TAO105" s="813"/>
      <c r="TAP105" s="813"/>
      <c r="TAQ105" s="813"/>
      <c r="TAR105" s="813"/>
      <c r="TAS105" s="813"/>
      <c r="TAT105" s="813"/>
      <c r="TAU105" s="813"/>
      <c r="TAV105" s="813"/>
      <c r="TAW105" s="813"/>
      <c r="TAX105" s="813"/>
      <c r="TAY105" s="813"/>
      <c r="TAZ105" s="813"/>
      <c r="TBA105" s="813"/>
      <c r="TBB105" s="813"/>
      <c r="TBC105" s="813"/>
      <c r="TBD105" s="813"/>
      <c r="TBE105" s="813"/>
      <c r="TBF105" s="813"/>
      <c r="TBG105" s="813"/>
      <c r="TBH105" s="813"/>
      <c r="TBI105" s="813"/>
      <c r="TBJ105" s="813"/>
      <c r="TBK105" s="813"/>
      <c r="TBL105" s="813"/>
      <c r="TBM105" s="813"/>
      <c r="TBN105" s="813"/>
      <c r="TBO105" s="813"/>
      <c r="TBP105" s="813"/>
      <c r="TBQ105" s="813"/>
      <c r="TBR105" s="813"/>
      <c r="TBS105" s="813"/>
      <c r="TBT105" s="813"/>
      <c r="TBU105" s="813"/>
      <c r="TBV105" s="813"/>
      <c r="TBW105" s="813"/>
      <c r="TBX105" s="813"/>
      <c r="TBY105" s="813"/>
      <c r="TBZ105" s="813"/>
      <c r="TCA105" s="813"/>
      <c r="TCB105" s="813"/>
      <c r="TCC105" s="813"/>
      <c r="TCD105" s="813"/>
      <c r="TCE105" s="813"/>
      <c r="TCF105" s="813"/>
      <c r="TCG105" s="813"/>
      <c r="TCH105" s="813"/>
      <c r="TCI105" s="813"/>
      <c r="TCJ105" s="813"/>
      <c r="TCK105" s="813"/>
      <c r="TCL105" s="813"/>
      <c r="TCM105" s="813"/>
      <c r="TCN105" s="813"/>
      <c r="TCO105" s="813"/>
      <c r="TCP105" s="813"/>
      <c r="TCQ105" s="813"/>
      <c r="TCR105" s="813"/>
      <c r="TCS105" s="813"/>
      <c r="TCT105" s="813"/>
      <c r="TCU105" s="813"/>
      <c r="TCV105" s="813"/>
      <c r="TCW105" s="813"/>
      <c r="TCX105" s="813"/>
      <c r="TCY105" s="813"/>
      <c r="TCZ105" s="813"/>
      <c r="TDA105" s="813"/>
      <c r="TDB105" s="813"/>
      <c r="TDC105" s="813"/>
      <c r="TDD105" s="813"/>
      <c r="TDE105" s="813"/>
      <c r="TDF105" s="813"/>
      <c r="TDG105" s="813"/>
      <c r="TDH105" s="813"/>
      <c r="TDI105" s="813"/>
      <c r="TDJ105" s="813"/>
      <c r="TDK105" s="813"/>
      <c r="TDL105" s="813"/>
      <c r="TDM105" s="813"/>
      <c r="TDN105" s="813"/>
      <c r="TDO105" s="813"/>
      <c r="TDP105" s="813"/>
      <c r="TDQ105" s="813"/>
      <c r="TDR105" s="813"/>
      <c r="TDS105" s="813"/>
      <c r="TDT105" s="813"/>
      <c r="TDU105" s="813"/>
      <c r="TDV105" s="813"/>
      <c r="TDW105" s="813"/>
      <c r="TDX105" s="813"/>
      <c r="TDY105" s="813"/>
      <c r="TDZ105" s="813"/>
      <c r="TEA105" s="813"/>
      <c r="TEB105" s="813"/>
      <c r="TEC105" s="813"/>
      <c r="TED105" s="813"/>
      <c r="TEE105" s="813"/>
      <c r="TEF105" s="813"/>
      <c r="TEG105" s="813"/>
      <c r="TEH105" s="813"/>
      <c r="TEI105" s="813"/>
      <c r="TEJ105" s="813"/>
      <c r="TEK105" s="813"/>
      <c r="TEL105" s="813"/>
      <c r="TEM105" s="813"/>
      <c r="TEN105" s="813"/>
      <c r="TEO105" s="813"/>
      <c r="TEP105" s="813"/>
      <c r="TEQ105" s="813"/>
      <c r="TER105" s="813"/>
      <c r="TES105" s="813"/>
      <c r="TET105" s="813"/>
      <c r="TEU105" s="813"/>
      <c r="TEV105" s="813"/>
      <c r="TEW105" s="813"/>
      <c r="TEX105" s="813"/>
      <c r="TEY105" s="813"/>
      <c r="TEZ105" s="813"/>
      <c r="TFA105" s="813"/>
      <c r="TFB105" s="813"/>
      <c r="TFC105" s="813"/>
      <c r="TFD105" s="813"/>
      <c r="TFE105" s="813"/>
      <c r="TFF105" s="813"/>
      <c r="TFG105" s="813"/>
      <c r="TFH105" s="813"/>
      <c r="TFI105" s="813"/>
      <c r="TFJ105" s="813"/>
      <c r="TFK105" s="813"/>
      <c r="TFL105" s="813"/>
      <c r="TFM105" s="813"/>
      <c r="TFN105" s="813"/>
      <c r="TFO105" s="813"/>
      <c r="TFP105" s="813"/>
      <c r="TFQ105" s="813"/>
      <c r="TFR105" s="813"/>
      <c r="TFS105" s="813"/>
      <c r="TFT105" s="813"/>
      <c r="TFU105" s="813"/>
      <c r="TFV105" s="813"/>
      <c r="TFW105" s="813"/>
      <c r="TFX105" s="813"/>
      <c r="TFY105" s="813"/>
      <c r="TFZ105" s="813"/>
      <c r="TGA105" s="813"/>
      <c r="TGB105" s="813"/>
      <c r="TGC105" s="813"/>
      <c r="TGD105" s="813"/>
      <c r="TGE105" s="813"/>
      <c r="TGF105" s="813"/>
      <c r="TGG105" s="813"/>
      <c r="TGH105" s="813"/>
      <c r="TGI105" s="813"/>
      <c r="TGJ105" s="813"/>
      <c r="TGK105" s="813"/>
      <c r="TGL105" s="813"/>
      <c r="TGM105" s="813"/>
      <c r="TGN105" s="813"/>
      <c r="TGO105" s="813"/>
      <c r="TGP105" s="813"/>
      <c r="TGQ105" s="813"/>
      <c r="TGR105" s="813"/>
      <c r="TGS105" s="813"/>
      <c r="TGT105" s="813"/>
      <c r="TGU105" s="813"/>
      <c r="TGV105" s="813"/>
      <c r="TGW105" s="813"/>
      <c r="TGX105" s="813"/>
      <c r="TGY105" s="813"/>
      <c r="TGZ105" s="813"/>
      <c r="THA105" s="813"/>
      <c r="THB105" s="813"/>
      <c r="THC105" s="813"/>
      <c r="THD105" s="813"/>
      <c r="THE105" s="813"/>
      <c r="THF105" s="813"/>
      <c r="THG105" s="813"/>
      <c r="THH105" s="813"/>
      <c r="THI105" s="813"/>
      <c r="THJ105" s="813"/>
      <c r="THK105" s="813"/>
      <c r="THL105" s="813"/>
      <c r="THM105" s="813"/>
      <c r="THN105" s="813"/>
      <c r="THO105" s="813"/>
      <c r="THP105" s="813"/>
      <c r="THQ105" s="813"/>
      <c r="THR105" s="813"/>
      <c r="THS105" s="813"/>
      <c r="THT105" s="813"/>
      <c r="THU105" s="813"/>
      <c r="THV105" s="813"/>
      <c r="THW105" s="813"/>
      <c r="THX105" s="813"/>
      <c r="THY105" s="813"/>
      <c r="THZ105" s="813"/>
      <c r="TIA105" s="813"/>
      <c r="TIB105" s="813"/>
      <c r="TIC105" s="813"/>
      <c r="TID105" s="813"/>
      <c r="TIE105" s="813"/>
      <c r="TIF105" s="813"/>
      <c r="TIG105" s="813"/>
      <c r="TIH105" s="813"/>
      <c r="TII105" s="813"/>
      <c r="TIJ105" s="813"/>
      <c r="TIK105" s="813"/>
      <c r="TIL105" s="813"/>
      <c r="TIM105" s="813"/>
      <c r="TIN105" s="813"/>
      <c r="TIO105" s="813"/>
      <c r="TIP105" s="813"/>
      <c r="TIQ105" s="813"/>
      <c r="TIR105" s="813"/>
      <c r="TIS105" s="813"/>
      <c r="TIT105" s="813"/>
      <c r="TIU105" s="813"/>
      <c r="TIV105" s="813"/>
      <c r="TIW105" s="813"/>
      <c r="TIX105" s="813"/>
      <c r="TIY105" s="813"/>
      <c r="TIZ105" s="813"/>
      <c r="TJA105" s="813"/>
      <c r="TJB105" s="813"/>
      <c r="TJC105" s="813"/>
      <c r="TJD105" s="813"/>
      <c r="TJE105" s="813"/>
      <c r="TJF105" s="813"/>
      <c r="TJG105" s="813"/>
      <c r="TJH105" s="813"/>
      <c r="TJI105" s="813"/>
      <c r="TJJ105" s="813"/>
      <c r="TJK105" s="813"/>
      <c r="TJL105" s="813"/>
      <c r="TJM105" s="813"/>
      <c r="TJN105" s="813"/>
      <c r="TJO105" s="813"/>
      <c r="TJP105" s="813"/>
      <c r="TJQ105" s="813"/>
      <c r="TJR105" s="813"/>
      <c r="TJS105" s="813"/>
      <c r="TJT105" s="813"/>
      <c r="TJU105" s="813"/>
      <c r="TJV105" s="813"/>
      <c r="TJW105" s="813"/>
      <c r="TJX105" s="813"/>
      <c r="TJY105" s="813"/>
      <c r="TJZ105" s="813"/>
      <c r="TKA105" s="813"/>
      <c r="TKB105" s="813"/>
      <c r="TKC105" s="813"/>
      <c r="TKD105" s="813"/>
      <c r="TKE105" s="813"/>
      <c r="TKF105" s="813"/>
      <c r="TKG105" s="813"/>
      <c r="TKH105" s="813"/>
      <c r="TKI105" s="813"/>
      <c r="TKJ105" s="813"/>
      <c r="TKK105" s="813"/>
      <c r="TKL105" s="813"/>
      <c r="TKM105" s="813"/>
      <c r="TKN105" s="813"/>
      <c r="TKO105" s="813"/>
      <c r="TKP105" s="813"/>
      <c r="TKQ105" s="813"/>
      <c r="TKR105" s="813"/>
      <c r="TKS105" s="813"/>
      <c r="TKT105" s="813"/>
      <c r="TKU105" s="813"/>
      <c r="TKV105" s="813"/>
      <c r="TKW105" s="813"/>
      <c r="TKX105" s="813"/>
      <c r="TKY105" s="813"/>
      <c r="TKZ105" s="813"/>
      <c r="TLA105" s="813"/>
      <c r="TLB105" s="813"/>
      <c r="TLC105" s="813"/>
      <c r="TLD105" s="813"/>
      <c r="TLE105" s="813"/>
      <c r="TLF105" s="813"/>
      <c r="TLG105" s="813"/>
      <c r="TLH105" s="813"/>
      <c r="TLI105" s="813"/>
      <c r="TLJ105" s="813"/>
      <c r="TLK105" s="813"/>
      <c r="TLL105" s="813"/>
      <c r="TLM105" s="813"/>
      <c r="TLN105" s="813"/>
      <c r="TLO105" s="813"/>
      <c r="TLP105" s="813"/>
      <c r="TLQ105" s="813"/>
      <c r="TLR105" s="813"/>
      <c r="TLS105" s="813"/>
      <c r="TLT105" s="813"/>
      <c r="TLU105" s="813"/>
      <c r="TLV105" s="813"/>
      <c r="TLW105" s="813"/>
      <c r="TLX105" s="813"/>
      <c r="TLY105" s="813"/>
      <c r="TLZ105" s="813"/>
      <c r="TMA105" s="813"/>
      <c r="TMB105" s="813"/>
      <c r="TMC105" s="813"/>
      <c r="TMD105" s="813"/>
      <c r="TME105" s="813"/>
      <c r="TMF105" s="813"/>
      <c r="TMG105" s="813"/>
      <c r="TMH105" s="813"/>
      <c r="TMI105" s="813"/>
      <c r="TMJ105" s="813"/>
      <c r="TMK105" s="813"/>
      <c r="TML105" s="813"/>
      <c r="TMM105" s="813"/>
      <c r="TMN105" s="813"/>
      <c r="TMO105" s="813"/>
      <c r="TMP105" s="813"/>
      <c r="TMQ105" s="813"/>
      <c r="TMR105" s="813"/>
      <c r="TMS105" s="813"/>
      <c r="TMT105" s="813"/>
      <c r="TMU105" s="813"/>
      <c r="TMV105" s="813"/>
      <c r="TMW105" s="813"/>
      <c r="TMX105" s="813"/>
      <c r="TMY105" s="813"/>
      <c r="TMZ105" s="813"/>
      <c r="TNA105" s="813"/>
      <c r="TNB105" s="813"/>
      <c r="TNC105" s="813"/>
      <c r="TND105" s="813"/>
      <c r="TNE105" s="813"/>
      <c r="TNF105" s="813"/>
      <c r="TNG105" s="813"/>
      <c r="TNH105" s="813"/>
      <c r="TNI105" s="813"/>
      <c r="TNJ105" s="813"/>
      <c r="TNK105" s="813"/>
      <c r="TNL105" s="813"/>
      <c r="TNM105" s="813"/>
      <c r="TNN105" s="813"/>
      <c r="TNO105" s="813"/>
      <c r="TNP105" s="813"/>
      <c r="TNQ105" s="813"/>
      <c r="TNR105" s="813"/>
      <c r="TNS105" s="813"/>
      <c r="TNT105" s="813"/>
      <c r="TNU105" s="813"/>
      <c r="TNV105" s="813"/>
      <c r="TNW105" s="813"/>
      <c r="TNX105" s="813"/>
      <c r="TNY105" s="813"/>
      <c r="TNZ105" s="813"/>
      <c r="TOA105" s="813"/>
      <c r="TOB105" s="813"/>
      <c r="TOC105" s="813"/>
      <c r="TOD105" s="813"/>
      <c r="TOE105" s="813"/>
      <c r="TOF105" s="813"/>
      <c r="TOG105" s="813"/>
      <c r="TOH105" s="813"/>
      <c r="TOI105" s="813"/>
      <c r="TOJ105" s="813"/>
      <c r="TOK105" s="813"/>
      <c r="TOL105" s="813"/>
      <c r="TOM105" s="813"/>
      <c r="TON105" s="813"/>
      <c r="TOO105" s="813"/>
      <c r="TOP105" s="813"/>
      <c r="TOQ105" s="813"/>
      <c r="TOR105" s="813"/>
      <c r="TOS105" s="813"/>
      <c r="TOT105" s="813"/>
      <c r="TOU105" s="813"/>
      <c r="TOV105" s="813"/>
      <c r="TOW105" s="813"/>
      <c r="TOX105" s="813"/>
      <c r="TOY105" s="813"/>
      <c r="TOZ105" s="813"/>
      <c r="TPA105" s="813"/>
      <c r="TPB105" s="813"/>
      <c r="TPC105" s="813"/>
      <c r="TPD105" s="813"/>
      <c r="TPE105" s="813"/>
      <c r="TPF105" s="813"/>
      <c r="TPG105" s="813"/>
      <c r="TPH105" s="813"/>
      <c r="TPI105" s="813"/>
      <c r="TPJ105" s="813"/>
      <c r="TPK105" s="813"/>
      <c r="TPL105" s="813"/>
      <c r="TPM105" s="813"/>
      <c r="TPN105" s="813"/>
      <c r="TPO105" s="813"/>
      <c r="TPP105" s="813"/>
      <c r="TPQ105" s="813"/>
      <c r="TPR105" s="813"/>
      <c r="TPS105" s="813"/>
      <c r="TPT105" s="813"/>
      <c r="TPU105" s="813"/>
      <c r="TPV105" s="813"/>
      <c r="TPW105" s="813"/>
      <c r="TPX105" s="813"/>
      <c r="TPY105" s="813"/>
      <c r="TPZ105" s="813"/>
      <c r="TQA105" s="813"/>
      <c r="TQB105" s="813"/>
      <c r="TQC105" s="813"/>
      <c r="TQD105" s="813"/>
      <c r="TQE105" s="813"/>
      <c r="TQF105" s="813"/>
      <c r="TQG105" s="813"/>
      <c r="TQH105" s="813"/>
      <c r="TQI105" s="813"/>
      <c r="TQJ105" s="813"/>
      <c r="TQK105" s="813"/>
      <c r="TQL105" s="813"/>
      <c r="TQM105" s="813"/>
      <c r="TQN105" s="813"/>
      <c r="TQO105" s="813"/>
      <c r="TQP105" s="813"/>
      <c r="TQQ105" s="813"/>
      <c r="TQR105" s="813"/>
      <c r="TQS105" s="813"/>
      <c r="TQT105" s="813"/>
      <c r="TQU105" s="813"/>
      <c r="TQV105" s="813"/>
      <c r="TQW105" s="813"/>
      <c r="TQX105" s="813"/>
      <c r="TQY105" s="813"/>
      <c r="TQZ105" s="813"/>
      <c r="TRA105" s="813"/>
      <c r="TRB105" s="813"/>
      <c r="TRC105" s="813"/>
      <c r="TRD105" s="813"/>
      <c r="TRE105" s="813"/>
      <c r="TRF105" s="813"/>
      <c r="TRG105" s="813"/>
      <c r="TRH105" s="813"/>
      <c r="TRI105" s="813"/>
      <c r="TRJ105" s="813"/>
      <c r="TRK105" s="813"/>
      <c r="TRL105" s="813"/>
      <c r="TRM105" s="813"/>
      <c r="TRN105" s="813"/>
      <c r="TRO105" s="813"/>
      <c r="TRP105" s="813"/>
      <c r="TRQ105" s="813"/>
      <c r="TRR105" s="813"/>
      <c r="TRS105" s="813"/>
      <c r="TRT105" s="813"/>
      <c r="TRU105" s="813"/>
      <c r="TRV105" s="813"/>
      <c r="TRW105" s="813"/>
      <c r="TRX105" s="813"/>
      <c r="TRY105" s="813"/>
      <c r="TRZ105" s="813"/>
      <c r="TSA105" s="813"/>
      <c r="TSB105" s="813"/>
      <c r="TSC105" s="813"/>
      <c r="TSD105" s="813"/>
      <c r="TSE105" s="813"/>
      <c r="TSF105" s="813"/>
      <c r="TSG105" s="813"/>
      <c r="TSH105" s="813"/>
      <c r="TSI105" s="813"/>
      <c r="TSJ105" s="813"/>
      <c r="TSK105" s="813"/>
      <c r="TSL105" s="813"/>
      <c r="TSM105" s="813"/>
      <c r="TSN105" s="813"/>
      <c r="TSO105" s="813"/>
      <c r="TSP105" s="813"/>
      <c r="TSQ105" s="813"/>
      <c r="TSR105" s="813"/>
      <c r="TSS105" s="813"/>
      <c r="TST105" s="813"/>
      <c r="TSU105" s="813"/>
      <c r="TSV105" s="813"/>
      <c r="TSW105" s="813"/>
      <c r="TSX105" s="813"/>
      <c r="TSY105" s="813"/>
      <c r="TSZ105" s="813"/>
      <c r="TTA105" s="813"/>
      <c r="TTB105" s="813"/>
      <c r="TTC105" s="813"/>
      <c r="TTD105" s="813"/>
      <c r="TTE105" s="813"/>
      <c r="TTF105" s="813"/>
      <c r="TTG105" s="813"/>
      <c r="TTH105" s="813"/>
      <c r="TTI105" s="813"/>
      <c r="TTJ105" s="813"/>
      <c r="TTK105" s="813"/>
      <c r="TTL105" s="813"/>
      <c r="TTM105" s="813"/>
      <c r="TTN105" s="813"/>
      <c r="TTO105" s="813"/>
      <c r="TTP105" s="813"/>
      <c r="TTQ105" s="813"/>
      <c r="TTR105" s="813"/>
      <c r="TTS105" s="813"/>
      <c r="TTT105" s="813"/>
      <c r="TTU105" s="813"/>
      <c r="TTV105" s="813"/>
      <c r="TTW105" s="813"/>
      <c r="TTX105" s="813"/>
      <c r="TTY105" s="813"/>
      <c r="TTZ105" s="813"/>
      <c r="TUA105" s="813"/>
      <c r="TUB105" s="813"/>
      <c r="TUC105" s="813"/>
      <c r="TUD105" s="813"/>
      <c r="TUE105" s="813"/>
      <c r="TUF105" s="813"/>
      <c r="TUG105" s="813"/>
      <c r="TUH105" s="813"/>
      <c r="TUI105" s="813"/>
      <c r="TUJ105" s="813"/>
      <c r="TUK105" s="813"/>
      <c r="TUL105" s="813"/>
      <c r="TUM105" s="813"/>
      <c r="TUN105" s="813"/>
      <c r="TUO105" s="813"/>
      <c r="TUP105" s="813"/>
      <c r="TUQ105" s="813"/>
      <c r="TUR105" s="813"/>
      <c r="TUS105" s="813"/>
      <c r="TUT105" s="813"/>
      <c r="TUU105" s="813"/>
      <c r="TUV105" s="813"/>
      <c r="TUW105" s="813"/>
      <c r="TUX105" s="813"/>
      <c r="TUY105" s="813"/>
      <c r="TUZ105" s="813"/>
      <c r="TVA105" s="813"/>
      <c r="TVB105" s="813"/>
      <c r="TVC105" s="813"/>
      <c r="TVD105" s="813"/>
      <c r="TVE105" s="813"/>
      <c r="TVF105" s="813"/>
      <c r="TVG105" s="813"/>
      <c r="TVH105" s="813"/>
      <c r="TVI105" s="813"/>
      <c r="TVJ105" s="813"/>
      <c r="TVK105" s="813"/>
      <c r="TVL105" s="813"/>
      <c r="TVM105" s="813"/>
      <c r="TVN105" s="813"/>
      <c r="TVO105" s="813"/>
      <c r="TVP105" s="813"/>
      <c r="TVQ105" s="813"/>
      <c r="TVR105" s="813"/>
      <c r="TVS105" s="813"/>
      <c r="TVT105" s="813"/>
      <c r="TVU105" s="813"/>
      <c r="TVV105" s="813"/>
      <c r="TVW105" s="813"/>
      <c r="TVX105" s="813"/>
      <c r="TVY105" s="813"/>
      <c r="TVZ105" s="813"/>
      <c r="TWA105" s="813"/>
      <c r="TWB105" s="813"/>
      <c r="TWC105" s="813"/>
      <c r="TWD105" s="813"/>
      <c r="TWE105" s="813"/>
      <c r="TWF105" s="813"/>
      <c r="TWG105" s="813"/>
      <c r="TWH105" s="813"/>
      <c r="TWI105" s="813"/>
      <c r="TWJ105" s="813"/>
      <c r="TWK105" s="813"/>
      <c r="TWL105" s="813"/>
      <c r="TWM105" s="813"/>
      <c r="TWN105" s="813"/>
      <c r="TWO105" s="813"/>
      <c r="TWP105" s="813"/>
      <c r="TWQ105" s="813"/>
      <c r="TWR105" s="813"/>
      <c r="TWS105" s="813"/>
      <c r="TWT105" s="813"/>
      <c r="TWU105" s="813"/>
      <c r="TWV105" s="813"/>
      <c r="TWW105" s="813"/>
      <c r="TWX105" s="813"/>
      <c r="TWY105" s="813"/>
      <c r="TWZ105" s="813"/>
      <c r="TXA105" s="813"/>
      <c r="TXB105" s="813"/>
      <c r="TXC105" s="813"/>
      <c r="TXD105" s="813"/>
      <c r="TXE105" s="813"/>
      <c r="TXF105" s="813"/>
      <c r="TXG105" s="813"/>
      <c r="TXH105" s="813"/>
      <c r="TXI105" s="813"/>
      <c r="TXJ105" s="813"/>
      <c r="TXK105" s="813"/>
      <c r="TXL105" s="813"/>
      <c r="TXM105" s="813"/>
      <c r="TXN105" s="813"/>
      <c r="TXO105" s="813"/>
      <c r="TXP105" s="813"/>
      <c r="TXQ105" s="813"/>
      <c r="TXR105" s="813"/>
      <c r="TXS105" s="813"/>
      <c r="TXT105" s="813"/>
      <c r="TXU105" s="813"/>
      <c r="TXV105" s="813"/>
      <c r="TXW105" s="813"/>
      <c r="TXX105" s="813"/>
      <c r="TXY105" s="813"/>
      <c r="TXZ105" s="813"/>
      <c r="TYA105" s="813"/>
      <c r="TYB105" s="813"/>
      <c r="TYC105" s="813"/>
      <c r="TYD105" s="813"/>
      <c r="TYE105" s="813"/>
      <c r="TYF105" s="813"/>
      <c r="TYG105" s="813"/>
      <c r="TYH105" s="813"/>
      <c r="TYI105" s="813"/>
      <c r="TYJ105" s="813"/>
      <c r="TYK105" s="813"/>
      <c r="TYL105" s="813"/>
      <c r="TYM105" s="813"/>
      <c r="TYN105" s="813"/>
      <c r="TYO105" s="813"/>
      <c r="TYP105" s="813"/>
      <c r="TYQ105" s="813"/>
      <c r="TYR105" s="813"/>
      <c r="TYS105" s="813"/>
      <c r="TYT105" s="813"/>
      <c r="TYU105" s="813"/>
      <c r="TYV105" s="813"/>
      <c r="TYW105" s="813"/>
      <c r="TYX105" s="813"/>
      <c r="TYY105" s="813"/>
      <c r="TYZ105" s="813"/>
      <c r="TZA105" s="813"/>
      <c r="TZB105" s="813"/>
      <c r="TZC105" s="813"/>
      <c r="TZD105" s="813"/>
      <c r="TZE105" s="813"/>
      <c r="TZF105" s="813"/>
      <c r="TZG105" s="813"/>
      <c r="TZH105" s="813"/>
      <c r="TZI105" s="813"/>
      <c r="TZJ105" s="813"/>
      <c r="TZK105" s="813"/>
      <c r="TZL105" s="813"/>
      <c r="TZM105" s="813"/>
      <c r="TZN105" s="813"/>
      <c r="TZO105" s="813"/>
      <c r="TZP105" s="813"/>
      <c r="TZQ105" s="813"/>
      <c r="TZR105" s="813"/>
      <c r="TZS105" s="813"/>
      <c r="TZT105" s="813"/>
      <c r="TZU105" s="813"/>
      <c r="TZV105" s="813"/>
      <c r="TZW105" s="813"/>
      <c r="TZX105" s="813"/>
      <c r="TZY105" s="813"/>
      <c r="TZZ105" s="813"/>
      <c r="UAA105" s="813"/>
      <c r="UAB105" s="813"/>
      <c r="UAC105" s="813"/>
      <c r="UAD105" s="813"/>
      <c r="UAE105" s="813"/>
      <c r="UAF105" s="813"/>
      <c r="UAG105" s="813"/>
      <c r="UAH105" s="813"/>
      <c r="UAI105" s="813"/>
      <c r="UAJ105" s="813"/>
      <c r="UAK105" s="813"/>
      <c r="UAL105" s="813"/>
      <c r="UAM105" s="813"/>
      <c r="UAN105" s="813"/>
      <c r="UAO105" s="813"/>
      <c r="UAP105" s="813"/>
      <c r="UAQ105" s="813"/>
      <c r="UAR105" s="813"/>
      <c r="UAS105" s="813"/>
      <c r="UAT105" s="813"/>
      <c r="UAU105" s="813"/>
      <c r="UAV105" s="813"/>
      <c r="UAW105" s="813"/>
      <c r="UAX105" s="813"/>
      <c r="UAY105" s="813"/>
      <c r="UAZ105" s="813"/>
      <c r="UBA105" s="813"/>
      <c r="UBB105" s="813"/>
      <c r="UBC105" s="813"/>
      <c r="UBD105" s="813"/>
      <c r="UBE105" s="813"/>
      <c r="UBF105" s="813"/>
      <c r="UBG105" s="813"/>
      <c r="UBH105" s="813"/>
      <c r="UBI105" s="813"/>
      <c r="UBJ105" s="813"/>
      <c r="UBK105" s="813"/>
      <c r="UBL105" s="813"/>
      <c r="UBM105" s="813"/>
      <c r="UBN105" s="813"/>
      <c r="UBO105" s="813"/>
      <c r="UBP105" s="813"/>
      <c r="UBQ105" s="813"/>
      <c r="UBR105" s="813"/>
      <c r="UBS105" s="813"/>
      <c r="UBT105" s="813"/>
      <c r="UBU105" s="813"/>
      <c r="UBV105" s="813"/>
      <c r="UBW105" s="813"/>
      <c r="UBX105" s="813"/>
      <c r="UBY105" s="813"/>
      <c r="UBZ105" s="813"/>
      <c r="UCA105" s="813"/>
      <c r="UCB105" s="813"/>
      <c r="UCC105" s="813"/>
      <c r="UCD105" s="813"/>
      <c r="UCE105" s="813"/>
      <c r="UCF105" s="813"/>
      <c r="UCG105" s="813"/>
      <c r="UCH105" s="813"/>
      <c r="UCI105" s="813"/>
      <c r="UCJ105" s="813"/>
      <c r="UCK105" s="813"/>
      <c r="UCL105" s="813"/>
      <c r="UCM105" s="813"/>
      <c r="UCN105" s="813"/>
      <c r="UCO105" s="813"/>
      <c r="UCP105" s="813"/>
      <c r="UCQ105" s="813"/>
      <c r="UCR105" s="813"/>
      <c r="UCS105" s="813"/>
      <c r="UCT105" s="813"/>
      <c r="UCU105" s="813"/>
      <c r="UCV105" s="813"/>
      <c r="UCW105" s="813"/>
      <c r="UCX105" s="813"/>
      <c r="UCY105" s="813"/>
      <c r="UCZ105" s="813"/>
      <c r="UDA105" s="813"/>
      <c r="UDB105" s="813"/>
      <c r="UDC105" s="813"/>
      <c r="UDD105" s="813"/>
      <c r="UDE105" s="813"/>
      <c r="UDF105" s="813"/>
      <c r="UDG105" s="813"/>
      <c r="UDH105" s="813"/>
      <c r="UDI105" s="813"/>
      <c r="UDJ105" s="813"/>
      <c r="UDK105" s="813"/>
      <c r="UDL105" s="813"/>
      <c r="UDM105" s="813"/>
      <c r="UDN105" s="813"/>
      <c r="UDO105" s="813"/>
      <c r="UDP105" s="813"/>
      <c r="UDQ105" s="813"/>
      <c r="UDR105" s="813"/>
      <c r="UDS105" s="813"/>
      <c r="UDT105" s="813"/>
      <c r="UDU105" s="813"/>
      <c r="UDV105" s="813"/>
      <c r="UDW105" s="813"/>
      <c r="UDX105" s="813"/>
      <c r="UDY105" s="813"/>
      <c r="UDZ105" s="813"/>
      <c r="UEA105" s="813"/>
      <c r="UEB105" s="813"/>
      <c r="UEC105" s="813"/>
      <c r="UED105" s="813"/>
      <c r="UEE105" s="813"/>
      <c r="UEF105" s="813"/>
      <c r="UEG105" s="813"/>
      <c r="UEH105" s="813"/>
      <c r="UEI105" s="813"/>
      <c r="UEJ105" s="813"/>
      <c r="UEK105" s="813"/>
      <c r="UEL105" s="813"/>
      <c r="UEM105" s="813"/>
      <c r="UEN105" s="813"/>
      <c r="UEO105" s="813"/>
      <c r="UEP105" s="813"/>
      <c r="UEQ105" s="813"/>
      <c r="UER105" s="813"/>
      <c r="UES105" s="813"/>
      <c r="UET105" s="813"/>
      <c r="UEU105" s="813"/>
      <c r="UEV105" s="813"/>
      <c r="UEW105" s="813"/>
      <c r="UEX105" s="813"/>
      <c r="UEY105" s="813"/>
      <c r="UEZ105" s="813"/>
      <c r="UFA105" s="813"/>
      <c r="UFB105" s="813"/>
      <c r="UFC105" s="813"/>
      <c r="UFD105" s="813"/>
      <c r="UFE105" s="813"/>
      <c r="UFF105" s="813"/>
      <c r="UFG105" s="813"/>
      <c r="UFH105" s="813"/>
      <c r="UFI105" s="813"/>
      <c r="UFJ105" s="813"/>
      <c r="UFK105" s="813"/>
      <c r="UFL105" s="813"/>
      <c r="UFM105" s="813"/>
      <c r="UFN105" s="813"/>
      <c r="UFO105" s="813"/>
      <c r="UFP105" s="813"/>
      <c r="UFQ105" s="813"/>
      <c r="UFR105" s="813"/>
      <c r="UFS105" s="813"/>
      <c r="UFT105" s="813"/>
      <c r="UFU105" s="813"/>
      <c r="UFV105" s="813"/>
      <c r="UFW105" s="813"/>
      <c r="UFX105" s="813"/>
      <c r="UFY105" s="813"/>
      <c r="UFZ105" s="813"/>
      <c r="UGA105" s="813"/>
      <c r="UGB105" s="813"/>
      <c r="UGC105" s="813"/>
      <c r="UGD105" s="813"/>
      <c r="UGE105" s="813"/>
      <c r="UGF105" s="813"/>
      <c r="UGG105" s="813"/>
      <c r="UGH105" s="813"/>
      <c r="UGI105" s="813"/>
      <c r="UGJ105" s="813"/>
      <c r="UGK105" s="813"/>
      <c r="UGL105" s="813"/>
      <c r="UGM105" s="813"/>
      <c r="UGN105" s="813"/>
      <c r="UGO105" s="813"/>
      <c r="UGP105" s="813"/>
      <c r="UGQ105" s="813"/>
      <c r="UGR105" s="813"/>
      <c r="UGS105" s="813"/>
      <c r="UGT105" s="813"/>
      <c r="UGU105" s="813"/>
      <c r="UGV105" s="813"/>
      <c r="UGW105" s="813"/>
      <c r="UGX105" s="813"/>
      <c r="UGY105" s="813"/>
      <c r="UGZ105" s="813"/>
      <c r="UHA105" s="813"/>
      <c r="UHB105" s="813"/>
      <c r="UHC105" s="813"/>
      <c r="UHD105" s="813"/>
      <c r="UHE105" s="813"/>
      <c r="UHF105" s="813"/>
      <c r="UHG105" s="813"/>
      <c r="UHH105" s="813"/>
      <c r="UHI105" s="813"/>
      <c r="UHJ105" s="813"/>
      <c r="UHK105" s="813"/>
      <c r="UHL105" s="813"/>
      <c r="UHM105" s="813"/>
      <c r="UHN105" s="813"/>
      <c r="UHO105" s="813"/>
      <c r="UHP105" s="813"/>
      <c r="UHQ105" s="813"/>
      <c r="UHR105" s="813"/>
      <c r="UHS105" s="813"/>
      <c r="UHT105" s="813"/>
      <c r="UHU105" s="813"/>
      <c r="UHV105" s="813"/>
      <c r="UHW105" s="813"/>
      <c r="UHX105" s="813"/>
      <c r="UHY105" s="813"/>
      <c r="UHZ105" s="813"/>
      <c r="UIA105" s="813"/>
      <c r="UIB105" s="813"/>
      <c r="UIC105" s="813"/>
      <c r="UID105" s="813"/>
      <c r="UIE105" s="813"/>
      <c r="UIF105" s="813"/>
      <c r="UIG105" s="813"/>
      <c r="UIH105" s="813"/>
      <c r="UII105" s="813"/>
      <c r="UIJ105" s="813"/>
      <c r="UIK105" s="813"/>
      <c r="UIL105" s="813"/>
      <c r="UIM105" s="813"/>
      <c r="UIN105" s="813"/>
      <c r="UIO105" s="813"/>
      <c r="UIP105" s="813"/>
      <c r="UIQ105" s="813"/>
      <c r="UIR105" s="813"/>
      <c r="UIS105" s="813"/>
      <c r="UIT105" s="813"/>
      <c r="UIU105" s="813"/>
      <c r="UIV105" s="813"/>
      <c r="UIW105" s="813"/>
      <c r="UIX105" s="813"/>
      <c r="UIY105" s="813"/>
      <c r="UIZ105" s="813"/>
      <c r="UJA105" s="813"/>
      <c r="UJB105" s="813"/>
      <c r="UJC105" s="813"/>
      <c r="UJD105" s="813"/>
      <c r="UJE105" s="813"/>
      <c r="UJF105" s="813"/>
      <c r="UJG105" s="813"/>
      <c r="UJH105" s="813"/>
      <c r="UJI105" s="813"/>
      <c r="UJJ105" s="813"/>
      <c r="UJK105" s="813"/>
      <c r="UJL105" s="813"/>
      <c r="UJM105" s="813"/>
      <c r="UJN105" s="813"/>
      <c r="UJO105" s="813"/>
      <c r="UJP105" s="813"/>
      <c r="UJQ105" s="813"/>
      <c r="UJR105" s="813"/>
      <c r="UJS105" s="813"/>
      <c r="UJT105" s="813"/>
      <c r="UJU105" s="813"/>
      <c r="UJV105" s="813"/>
      <c r="UJW105" s="813"/>
      <c r="UJX105" s="813"/>
      <c r="UJY105" s="813"/>
      <c r="UJZ105" s="813"/>
      <c r="UKA105" s="813"/>
      <c r="UKB105" s="813"/>
      <c r="UKC105" s="813"/>
      <c r="UKD105" s="813"/>
      <c r="UKE105" s="813"/>
      <c r="UKF105" s="813"/>
      <c r="UKG105" s="813"/>
      <c r="UKH105" s="813"/>
      <c r="UKI105" s="813"/>
      <c r="UKJ105" s="813"/>
      <c r="UKK105" s="813"/>
      <c r="UKL105" s="813"/>
      <c r="UKM105" s="813"/>
      <c r="UKN105" s="813"/>
      <c r="UKO105" s="813"/>
      <c r="UKP105" s="813"/>
      <c r="UKQ105" s="813"/>
      <c r="UKR105" s="813"/>
      <c r="UKS105" s="813"/>
      <c r="UKT105" s="813"/>
      <c r="UKU105" s="813"/>
      <c r="UKV105" s="813"/>
      <c r="UKW105" s="813"/>
      <c r="UKX105" s="813"/>
      <c r="UKY105" s="813"/>
      <c r="UKZ105" s="813"/>
      <c r="ULA105" s="813"/>
      <c r="ULB105" s="813"/>
      <c r="ULC105" s="813"/>
      <c r="ULD105" s="813"/>
      <c r="ULE105" s="813"/>
      <c r="ULF105" s="813"/>
      <c r="ULG105" s="813"/>
      <c r="ULH105" s="813"/>
      <c r="ULI105" s="813"/>
      <c r="ULJ105" s="813"/>
      <c r="ULK105" s="813"/>
      <c r="ULL105" s="813"/>
      <c r="ULM105" s="813"/>
      <c r="ULN105" s="813"/>
      <c r="ULO105" s="813"/>
      <c r="ULP105" s="813"/>
      <c r="ULQ105" s="813"/>
      <c r="ULR105" s="813"/>
      <c r="ULS105" s="813"/>
      <c r="ULT105" s="813"/>
      <c r="ULU105" s="813"/>
      <c r="ULV105" s="813"/>
      <c r="ULW105" s="813"/>
      <c r="ULX105" s="813"/>
      <c r="ULY105" s="813"/>
      <c r="ULZ105" s="813"/>
      <c r="UMA105" s="813"/>
      <c r="UMB105" s="813"/>
      <c r="UMC105" s="813"/>
      <c r="UMD105" s="813"/>
      <c r="UME105" s="813"/>
      <c r="UMF105" s="813"/>
      <c r="UMG105" s="813"/>
      <c r="UMH105" s="813"/>
      <c r="UMI105" s="813"/>
      <c r="UMJ105" s="813"/>
      <c r="UMK105" s="813"/>
      <c r="UML105" s="813"/>
      <c r="UMM105" s="813"/>
      <c r="UMN105" s="813"/>
      <c r="UMO105" s="813"/>
      <c r="UMP105" s="813"/>
      <c r="UMQ105" s="813"/>
      <c r="UMR105" s="813"/>
      <c r="UMS105" s="813"/>
      <c r="UMT105" s="813"/>
      <c r="UMU105" s="813"/>
      <c r="UMV105" s="813"/>
      <c r="UMW105" s="813"/>
      <c r="UMX105" s="813"/>
      <c r="UMY105" s="813"/>
      <c r="UMZ105" s="813"/>
      <c r="UNA105" s="813"/>
      <c r="UNB105" s="813"/>
      <c r="UNC105" s="813"/>
      <c r="UND105" s="813"/>
      <c r="UNE105" s="813"/>
      <c r="UNF105" s="813"/>
      <c r="UNG105" s="813"/>
      <c r="UNH105" s="813"/>
      <c r="UNI105" s="813"/>
      <c r="UNJ105" s="813"/>
      <c r="UNK105" s="813"/>
      <c r="UNL105" s="813"/>
      <c r="UNM105" s="813"/>
      <c r="UNN105" s="813"/>
      <c r="UNO105" s="813"/>
      <c r="UNP105" s="813"/>
      <c r="UNQ105" s="813"/>
      <c r="UNR105" s="813"/>
      <c r="UNS105" s="813"/>
      <c r="UNT105" s="813"/>
      <c r="UNU105" s="813"/>
      <c r="UNV105" s="813"/>
      <c r="UNW105" s="813"/>
      <c r="UNX105" s="813"/>
      <c r="UNY105" s="813"/>
      <c r="UNZ105" s="813"/>
      <c r="UOA105" s="813"/>
      <c r="UOB105" s="813"/>
      <c r="UOC105" s="813"/>
      <c r="UOD105" s="813"/>
      <c r="UOE105" s="813"/>
      <c r="UOF105" s="813"/>
      <c r="UOG105" s="813"/>
      <c r="UOH105" s="813"/>
      <c r="UOI105" s="813"/>
      <c r="UOJ105" s="813"/>
      <c r="UOK105" s="813"/>
      <c r="UOL105" s="813"/>
      <c r="UOM105" s="813"/>
      <c r="UON105" s="813"/>
      <c r="UOO105" s="813"/>
      <c r="UOP105" s="813"/>
      <c r="UOQ105" s="813"/>
      <c r="UOR105" s="813"/>
      <c r="UOS105" s="813"/>
      <c r="UOT105" s="813"/>
      <c r="UOU105" s="813"/>
      <c r="UOV105" s="813"/>
      <c r="UOW105" s="813"/>
      <c r="UOX105" s="813"/>
      <c r="UOY105" s="813"/>
      <c r="UOZ105" s="813"/>
      <c r="UPA105" s="813"/>
      <c r="UPB105" s="813"/>
      <c r="UPC105" s="813"/>
      <c r="UPD105" s="813"/>
      <c r="UPE105" s="813"/>
      <c r="UPF105" s="813"/>
      <c r="UPG105" s="813"/>
      <c r="UPH105" s="813"/>
      <c r="UPI105" s="813"/>
      <c r="UPJ105" s="813"/>
      <c r="UPK105" s="813"/>
      <c r="UPL105" s="813"/>
      <c r="UPM105" s="813"/>
      <c r="UPN105" s="813"/>
      <c r="UPO105" s="813"/>
      <c r="UPP105" s="813"/>
      <c r="UPQ105" s="813"/>
      <c r="UPR105" s="813"/>
      <c r="UPS105" s="813"/>
      <c r="UPT105" s="813"/>
      <c r="UPU105" s="813"/>
      <c r="UPV105" s="813"/>
      <c r="UPW105" s="813"/>
      <c r="UPX105" s="813"/>
      <c r="UPY105" s="813"/>
      <c r="UPZ105" s="813"/>
      <c r="UQA105" s="813"/>
      <c r="UQB105" s="813"/>
      <c r="UQC105" s="813"/>
      <c r="UQD105" s="813"/>
      <c r="UQE105" s="813"/>
      <c r="UQF105" s="813"/>
      <c r="UQG105" s="813"/>
      <c r="UQH105" s="813"/>
      <c r="UQI105" s="813"/>
      <c r="UQJ105" s="813"/>
      <c r="UQK105" s="813"/>
      <c r="UQL105" s="813"/>
      <c r="UQM105" s="813"/>
      <c r="UQN105" s="813"/>
      <c r="UQO105" s="813"/>
      <c r="UQP105" s="813"/>
      <c r="UQQ105" s="813"/>
      <c r="UQR105" s="813"/>
      <c r="UQS105" s="813"/>
      <c r="UQT105" s="813"/>
      <c r="UQU105" s="813"/>
      <c r="UQV105" s="813"/>
      <c r="UQW105" s="813"/>
      <c r="UQX105" s="813"/>
      <c r="UQY105" s="813"/>
      <c r="UQZ105" s="813"/>
      <c r="URA105" s="813"/>
      <c r="URB105" s="813"/>
      <c r="URC105" s="813"/>
      <c r="URD105" s="813"/>
      <c r="URE105" s="813"/>
      <c r="URF105" s="813"/>
      <c r="URG105" s="813"/>
      <c r="URH105" s="813"/>
      <c r="URI105" s="813"/>
      <c r="URJ105" s="813"/>
      <c r="URK105" s="813"/>
      <c r="URL105" s="813"/>
      <c r="URM105" s="813"/>
      <c r="URN105" s="813"/>
      <c r="URO105" s="813"/>
      <c r="URP105" s="813"/>
      <c r="URQ105" s="813"/>
      <c r="URR105" s="813"/>
      <c r="URS105" s="813"/>
      <c r="URT105" s="813"/>
      <c r="URU105" s="813"/>
      <c r="URV105" s="813"/>
      <c r="URW105" s="813"/>
      <c r="URX105" s="813"/>
      <c r="URY105" s="813"/>
      <c r="URZ105" s="813"/>
      <c r="USA105" s="813"/>
      <c r="USB105" s="813"/>
      <c r="USC105" s="813"/>
      <c r="USD105" s="813"/>
      <c r="USE105" s="813"/>
      <c r="USF105" s="813"/>
      <c r="USG105" s="813"/>
      <c r="USH105" s="813"/>
      <c r="USI105" s="813"/>
      <c r="USJ105" s="813"/>
      <c r="USK105" s="813"/>
      <c r="USL105" s="813"/>
      <c r="USM105" s="813"/>
      <c r="USN105" s="813"/>
      <c r="USO105" s="813"/>
      <c r="USP105" s="813"/>
      <c r="USQ105" s="813"/>
      <c r="USR105" s="813"/>
      <c r="USS105" s="813"/>
      <c r="UST105" s="813"/>
      <c r="USU105" s="813"/>
      <c r="USV105" s="813"/>
      <c r="USW105" s="813"/>
      <c r="USX105" s="813"/>
      <c r="USY105" s="813"/>
      <c r="USZ105" s="813"/>
      <c r="UTA105" s="813"/>
      <c r="UTB105" s="813"/>
      <c r="UTC105" s="813"/>
      <c r="UTD105" s="813"/>
      <c r="UTE105" s="813"/>
      <c r="UTF105" s="813"/>
      <c r="UTG105" s="813"/>
      <c r="UTH105" s="813"/>
      <c r="UTI105" s="813"/>
      <c r="UTJ105" s="813"/>
      <c r="UTK105" s="813"/>
      <c r="UTL105" s="813"/>
      <c r="UTM105" s="813"/>
      <c r="UTN105" s="813"/>
      <c r="UTO105" s="813"/>
      <c r="UTP105" s="813"/>
      <c r="UTQ105" s="813"/>
      <c r="UTR105" s="813"/>
      <c r="UTS105" s="813"/>
      <c r="UTT105" s="813"/>
      <c r="UTU105" s="813"/>
      <c r="UTV105" s="813"/>
      <c r="UTW105" s="813"/>
      <c r="UTX105" s="813"/>
      <c r="UTY105" s="813"/>
      <c r="UTZ105" s="813"/>
      <c r="UUA105" s="813"/>
      <c r="UUB105" s="813"/>
      <c r="UUC105" s="813"/>
      <c r="UUD105" s="813"/>
      <c r="UUE105" s="813"/>
      <c r="UUF105" s="813"/>
      <c r="UUG105" s="813"/>
      <c r="UUH105" s="813"/>
      <c r="UUI105" s="813"/>
      <c r="UUJ105" s="813"/>
      <c r="UUK105" s="813"/>
      <c r="UUL105" s="813"/>
      <c r="UUM105" s="813"/>
      <c r="UUN105" s="813"/>
      <c r="UUO105" s="813"/>
      <c r="UUP105" s="813"/>
      <c r="UUQ105" s="813"/>
      <c r="UUR105" s="813"/>
      <c r="UUS105" s="813"/>
      <c r="UUT105" s="813"/>
      <c r="UUU105" s="813"/>
      <c r="UUV105" s="813"/>
      <c r="UUW105" s="813"/>
      <c r="UUX105" s="813"/>
      <c r="UUY105" s="813"/>
      <c r="UUZ105" s="813"/>
      <c r="UVA105" s="813"/>
      <c r="UVB105" s="813"/>
      <c r="UVC105" s="813"/>
      <c r="UVD105" s="813"/>
      <c r="UVE105" s="813"/>
      <c r="UVF105" s="813"/>
      <c r="UVG105" s="813"/>
      <c r="UVH105" s="813"/>
      <c r="UVI105" s="813"/>
      <c r="UVJ105" s="813"/>
      <c r="UVK105" s="813"/>
      <c r="UVL105" s="813"/>
      <c r="UVM105" s="813"/>
      <c r="UVN105" s="813"/>
      <c r="UVO105" s="813"/>
      <c r="UVP105" s="813"/>
      <c r="UVQ105" s="813"/>
      <c r="UVR105" s="813"/>
      <c r="UVS105" s="813"/>
      <c r="UVT105" s="813"/>
      <c r="UVU105" s="813"/>
      <c r="UVV105" s="813"/>
      <c r="UVW105" s="813"/>
      <c r="UVX105" s="813"/>
      <c r="UVY105" s="813"/>
      <c r="UVZ105" s="813"/>
      <c r="UWA105" s="813"/>
      <c r="UWB105" s="813"/>
      <c r="UWC105" s="813"/>
      <c r="UWD105" s="813"/>
      <c r="UWE105" s="813"/>
      <c r="UWF105" s="813"/>
      <c r="UWG105" s="813"/>
      <c r="UWH105" s="813"/>
      <c r="UWI105" s="813"/>
      <c r="UWJ105" s="813"/>
      <c r="UWK105" s="813"/>
      <c r="UWL105" s="813"/>
      <c r="UWM105" s="813"/>
      <c r="UWN105" s="813"/>
      <c r="UWO105" s="813"/>
      <c r="UWP105" s="813"/>
      <c r="UWQ105" s="813"/>
      <c r="UWR105" s="813"/>
      <c r="UWS105" s="813"/>
      <c r="UWT105" s="813"/>
      <c r="UWU105" s="813"/>
      <c r="UWV105" s="813"/>
      <c r="UWW105" s="813"/>
      <c r="UWX105" s="813"/>
      <c r="UWY105" s="813"/>
      <c r="UWZ105" s="813"/>
      <c r="UXA105" s="813"/>
      <c r="UXB105" s="813"/>
      <c r="UXC105" s="813"/>
      <c r="UXD105" s="813"/>
      <c r="UXE105" s="813"/>
      <c r="UXF105" s="813"/>
      <c r="UXG105" s="813"/>
      <c r="UXH105" s="813"/>
      <c r="UXI105" s="813"/>
      <c r="UXJ105" s="813"/>
      <c r="UXK105" s="813"/>
      <c r="UXL105" s="813"/>
      <c r="UXM105" s="813"/>
      <c r="UXN105" s="813"/>
      <c r="UXO105" s="813"/>
      <c r="UXP105" s="813"/>
      <c r="UXQ105" s="813"/>
      <c r="UXR105" s="813"/>
      <c r="UXS105" s="813"/>
      <c r="UXT105" s="813"/>
      <c r="UXU105" s="813"/>
      <c r="UXV105" s="813"/>
      <c r="UXW105" s="813"/>
      <c r="UXX105" s="813"/>
      <c r="UXY105" s="813"/>
      <c r="UXZ105" s="813"/>
      <c r="UYA105" s="813"/>
      <c r="UYB105" s="813"/>
      <c r="UYC105" s="813"/>
      <c r="UYD105" s="813"/>
      <c r="UYE105" s="813"/>
      <c r="UYF105" s="813"/>
      <c r="UYG105" s="813"/>
      <c r="UYH105" s="813"/>
      <c r="UYI105" s="813"/>
      <c r="UYJ105" s="813"/>
      <c r="UYK105" s="813"/>
      <c r="UYL105" s="813"/>
      <c r="UYM105" s="813"/>
      <c r="UYN105" s="813"/>
      <c r="UYO105" s="813"/>
      <c r="UYP105" s="813"/>
      <c r="UYQ105" s="813"/>
      <c r="UYR105" s="813"/>
      <c r="UYS105" s="813"/>
      <c r="UYT105" s="813"/>
      <c r="UYU105" s="813"/>
      <c r="UYV105" s="813"/>
      <c r="UYW105" s="813"/>
      <c r="UYX105" s="813"/>
      <c r="UYY105" s="813"/>
      <c r="UYZ105" s="813"/>
      <c r="UZA105" s="813"/>
      <c r="UZB105" s="813"/>
      <c r="UZC105" s="813"/>
      <c r="UZD105" s="813"/>
      <c r="UZE105" s="813"/>
      <c r="UZF105" s="813"/>
      <c r="UZG105" s="813"/>
      <c r="UZH105" s="813"/>
      <c r="UZI105" s="813"/>
      <c r="UZJ105" s="813"/>
      <c r="UZK105" s="813"/>
      <c r="UZL105" s="813"/>
      <c r="UZM105" s="813"/>
      <c r="UZN105" s="813"/>
      <c r="UZO105" s="813"/>
      <c r="UZP105" s="813"/>
      <c r="UZQ105" s="813"/>
      <c r="UZR105" s="813"/>
      <c r="UZS105" s="813"/>
      <c r="UZT105" s="813"/>
      <c r="UZU105" s="813"/>
      <c r="UZV105" s="813"/>
      <c r="UZW105" s="813"/>
      <c r="UZX105" s="813"/>
      <c r="UZY105" s="813"/>
      <c r="UZZ105" s="813"/>
      <c r="VAA105" s="813"/>
      <c r="VAB105" s="813"/>
      <c r="VAC105" s="813"/>
      <c r="VAD105" s="813"/>
      <c r="VAE105" s="813"/>
      <c r="VAF105" s="813"/>
      <c r="VAG105" s="813"/>
      <c r="VAH105" s="813"/>
      <c r="VAI105" s="813"/>
      <c r="VAJ105" s="813"/>
      <c r="VAK105" s="813"/>
      <c r="VAL105" s="813"/>
      <c r="VAM105" s="813"/>
      <c r="VAN105" s="813"/>
      <c r="VAO105" s="813"/>
      <c r="VAP105" s="813"/>
      <c r="VAQ105" s="813"/>
      <c r="VAR105" s="813"/>
      <c r="VAS105" s="813"/>
      <c r="VAT105" s="813"/>
      <c r="VAU105" s="813"/>
      <c r="VAV105" s="813"/>
      <c r="VAW105" s="813"/>
      <c r="VAX105" s="813"/>
      <c r="VAY105" s="813"/>
      <c r="VAZ105" s="813"/>
      <c r="VBA105" s="813"/>
      <c r="VBB105" s="813"/>
      <c r="VBC105" s="813"/>
      <c r="VBD105" s="813"/>
      <c r="VBE105" s="813"/>
      <c r="VBF105" s="813"/>
      <c r="VBG105" s="813"/>
      <c r="VBH105" s="813"/>
      <c r="VBI105" s="813"/>
      <c r="VBJ105" s="813"/>
      <c r="VBK105" s="813"/>
      <c r="VBL105" s="813"/>
      <c r="VBM105" s="813"/>
      <c r="VBN105" s="813"/>
      <c r="VBO105" s="813"/>
      <c r="VBP105" s="813"/>
      <c r="VBQ105" s="813"/>
      <c r="VBR105" s="813"/>
      <c r="VBS105" s="813"/>
      <c r="VBT105" s="813"/>
      <c r="VBU105" s="813"/>
      <c r="VBV105" s="813"/>
      <c r="VBW105" s="813"/>
      <c r="VBX105" s="813"/>
      <c r="VBY105" s="813"/>
      <c r="VBZ105" s="813"/>
      <c r="VCA105" s="813"/>
      <c r="VCB105" s="813"/>
      <c r="VCC105" s="813"/>
      <c r="VCD105" s="813"/>
      <c r="VCE105" s="813"/>
      <c r="VCF105" s="813"/>
      <c r="VCG105" s="813"/>
      <c r="VCH105" s="813"/>
      <c r="VCI105" s="813"/>
      <c r="VCJ105" s="813"/>
      <c r="VCK105" s="813"/>
      <c r="VCL105" s="813"/>
      <c r="VCM105" s="813"/>
      <c r="VCN105" s="813"/>
      <c r="VCO105" s="813"/>
      <c r="VCP105" s="813"/>
      <c r="VCQ105" s="813"/>
      <c r="VCR105" s="813"/>
      <c r="VCS105" s="813"/>
      <c r="VCT105" s="813"/>
      <c r="VCU105" s="813"/>
      <c r="VCV105" s="813"/>
      <c r="VCW105" s="813"/>
      <c r="VCX105" s="813"/>
      <c r="VCY105" s="813"/>
      <c r="VCZ105" s="813"/>
      <c r="VDA105" s="813"/>
      <c r="VDB105" s="813"/>
      <c r="VDC105" s="813"/>
      <c r="VDD105" s="813"/>
      <c r="VDE105" s="813"/>
      <c r="VDF105" s="813"/>
      <c r="VDG105" s="813"/>
      <c r="VDH105" s="813"/>
      <c r="VDI105" s="813"/>
      <c r="VDJ105" s="813"/>
      <c r="VDK105" s="813"/>
      <c r="VDL105" s="813"/>
      <c r="VDM105" s="813"/>
      <c r="VDN105" s="813"/>
      <c r="VDO105" s="813"/>
      <c r="VDP105" s="813"/>
      <c r="VDQ105" s="813"/>
      <c r="VDR105" s="813"/>
      <c r="VDS105" s="813"/>
      <c r="VDT105" s="813"/>
      <c r="VDU105" s="813"/>
      <c r="VDV105" s="813"/>
      <c r="VDW105" s="813"/>
      <c r="VDX105" s="813"/>
      <c r="VDY105" s="813"/>
      <c r="VDZ105" s="813"/>
      <c r="VEA105" s="813"/>
      <c r="VEB105" s="813"/>
      <c r="VEC105" s="813"/>
      <c r="VED105" s="813"/>
      <c r="VEE105" s="813"/>
      <c r="VEF105" s="813"/>
      <c r="VEG105" s="813"/>
      <c r="VEH105" s="813"/>
      <c r="VEI105" s="813"/>
      <c r="VEJ105" s="813"/>
      <c r="VEK105" s="813"/>
      <c r="VEL105" s="813"/>
      <c r="VEM105" s="813"/>
      <c r="VEN105" s="813"/>
      <c r="VEO105" s="813"/>
      <c r="VEP105" s="813"/>
      <c r="VEQ105" s="813"/>
      <c r="VER105" s="813"/>
      <c r="VES105" s="813"/>
      <c r="VET105" s="813"/>
      <c r="VEU105" s="813"/>
      <c r="VEV105" s="813"/>
      <c r="VEW105" s="813"/>
      <c r="VEX105" s="813"/>
      <c r="VEY105" s="813"/>
      <c r="VEZ105" s="813"/>
      <c r="VFA105" s="813"/>
      <c r="VFB105" s="813"/>
      <c r="VFC105" s="813"/>
      <c r="VFD105" s="813"/>
      <c r="VFE105" s="813"/>
      <c r="VFF105" s="813"/>
      <c r="VFG105" s="813"/>
      <c r="VFH105" s="813"/>
      <c r="VFI105" s="813"/>
      <c r="VFJ105" s="813"/>
      <c r="VFK105" s="813"/>
      <c r="VFL105" s="813"/>
      <c r="VFM105" s="813"/>
      <c r="VFN105" s="813"/>
      <c r="VFO105" s="813"/>
      <c r="VFP105" s="813"/>
      <c r="VFQ105" s="813"/>
      <c r="VFR105" s="813"/>
      <c r="VFS105" s="813"/>
      <c r="VFT105" s="813"/>
      <c r="VFU105" s="813"/>
      <c r="VFV105" s="813"/>
      <c r="VFW105" s="813"/>
      <c r="VFX105" s="813"/>
      <c r="VFY105" s="813"/>
      <c r="VFZ105" s="813"/>
      <c r="VGA105" s="813"/>
      <c r="VGB105" s="813"/>
      <c r="VGC105" s="813"/>
      <c r="VGD105" s="813"/>
      <c r="VGE105" s="813"/>
      <c r="VGF105" s="813"/>
      <c r="VGG105" s="813"/>
      <c r="VGH105" s="813"/>
      <c r="VGI105" s="813"/>
      <c r="VGJ105" s="813"/>
      <c r="VGK105" s="813"/>
      <c r="VGL105" s="813"/>
      <c r="VGM105" s="813"/>
      <c r="VGN105" s="813"/>
      <c r="VGO105" s="813"/>
      <c r="VGP105" s="813"/>
      <c r="VGQ105" s="813"/>
      <c r="VGR105" s="813"/>
      <c r="VGS105" s="813"/>
      <c r="VGT105" s="813"/>
      <c r="VGU105" s="813"/>
      <c r="VGV105" s="813"/>
      <c r="VGW105" s="813"/>
      <c r="VGX105" s="813"/>
      <c r="VGY105" s="813"/>
      <c r="VGZ105" s="813"/>
      <c r="VHA105" s="813"/>
      <c r="VHB105" s="813"/>
      <c r="VHC105" s="813"/>
      <c r="VHD105" s="813"/>
      <c r="VHE105" s="813"/>
      <c r="VHF105" s="813"/>
      <c r="VHG105" s="813"/>
      <c r="VHH105" s="813"/>
      <c r="VHI105" s="813"/>
      <c r="VHJ105" s="813"/>
      <c r="VHK105" s="813"/>
      <c r="VHL105" s="813"/>
      <c r="VHM105" s="813"/>
      <c r="VHN105" s="813"/>
      <c r="VHO105" s="813"/>
      <c r="VHP105" s="813"/>
      <c r="VHQ105" s="813"/>
      <c r="VHR105" s="813"/>
      <c r="VHS105" s="813"/>
      <c r="VHT105" s="813"/>
      <c r="VHU105" s="813"/>
      <c r="VHV105" s="813"/>
      <c r="VHW105" s="813"/>
      <c r="VHX105" s="813"/>
      <c r="VHY105" s="813"/>
      <c r="VHZ105" s="813"/>
      <c r="VIA105" s="813"/>
      <c r="VIB105" s="813"/>
      <c r="VIC105" s="813"/>
      <c r="VID105" s="813"/>
      <c r="VIE105" s="813"/>
      <c r="VIF105" s="813"/>
      <c r="VIG105" s="813"/>
      <c r="VIH105" s="813"/>
      <c r="VII105" s="813"/>
      <c r="VIJ105" s="813"/>
      <c r="VIK105" s="813"/>
      <c r="VIL105" s="813"/>
      <c r="VIM105" s="813"/>
      <c r="VIN105" s="813"/>
      <c r="VIO105" s="813"/>
      <c r="VIP105" s="813"/>
      <c r="VIQ105" s="813"/>
      <c r="VIR105" s="813"/>
      <c r="VIS105" s="813"/>
      <c r="VIT105" s="813"/>
      <c r="VIU105" s="813"/>
      <c r="VIV105" s="813"/>
      <c r="VIW105" s="813"/>
      <c r="VIX105" s="813"/>
      <c r="VIY105" s="813"/>
      <c r="VIZ105" s="813"/>
      <c r="VJA105" s="813"/>
      <c r="VJB105" s="813"/>
      <c r="VJC105" s="813"/>
      <c r="VJD105" s="813"/>
      <c r="VJE105" s="813"/>
      <c r="VJF105" s="813"/>
      <c r="VJG105" s="813"/>
      <c r="VJH105" s="813"/>
      <c r="VJI105" s="813"/>
      <c r="VJJ105" s="813"/>
      <c r="VJK105" s="813"/>
      <c r="VJL105" s="813"/>
      <c r="VJM105" s="813"/>
      <c r="VJN105" s="813"/>
      <c r="VJO105" s="813"/>
      <c r="VJP105" s="813"/>
      <c r="VJQ105" s="813"/>
      <c r="VJR105" s="813"/>
      <c r="VJS105" s="813"/>
      <c r="VJT105" s="813"/>
      <c r="VJU105" s="813"/>
      <c r="VJV105" s="813"/>
      <c r="VJW105" s="813"/>
      <c r="VJX105" s="813"/>
      <c r="VJY105" s="813"/>
      <c r="VJZ105" s="813"/>
      <c r="VKA105" s="813"/>
      <c r="VKB105" s="813"/>
      <c r="VKC105" s="813"/>
      <c r="VKD105" s="813"/>
      <c r="VKE105" s="813"/>
      <c r="VKF105" s="813"/>
      <c r="VKG105" s="813"/>
      <c r="VKH105" s="813"/>
      <c r="VKI105" s="813"/>
      <c r="VKJ105" s="813"/>
      <c r="VKK105" s="813"/>
      <c r="VKL105" s="813"/>
      <c r="VKM105" s="813"/>
      <c r="VKN105" s="813"/>
      <c r="VKO105" s="813"/>
      <c r="VKP105" s="813"/>
      <c r="VKQ105" s="813"/>
      <c r="VKR105" s="813"/>
      <c r="VKS105" s="813"/>
      <c r="VKT105" s="813"/>
      <c r="VKU105" s="813"/>
      <c r="VKV105" s="813"/>
      <c r="VKW105" s="813"/>
      <c r="VKX105" s="813"/>
      <c r="VKY105" s="813"/>
      <c r="VKZ105" s="813"/>
      <c r="VLA105" s="813"/>
      <c r="VLB105" s="813"/>
      <c r="VLC105" s="813"/>
      <c r="VLD105" s="813"/>
      <c r="VLE105" s="813"/>
      <c r="VLF105" s="813"/>
      <c r="VLG105" s="813"/>
      <c r="VLH105" s="813"/>
      <c r="VLI105" s="813"/>
      <c r="VLJ105" s="813"/>
      <c r="VLK105" s="813"/>
      <c r="VLL105" s="813"/>
      <c r="VLM105" s="813"/>
      <c r="VLN105" s="813"/>
      <c r="VLO105" s="813"/>
      <c r="VLP105" s="813"/>
      <c r="VLQ105" s="813"/>
      <c r="VLR105" s="813"/>
      <c r="VLS105" s="813"/>
      <c r="VLT105" s="813"/>
      <c r="VLU105" s="813"/>
      <c r="VLV105" s="813"/>
      <c r="VLW105" s="813"/>
      <c r="VLX105" s="813"/>
      <c r="VLY105" s="813"/>
      <c r="VLZ105" s="813"/>
      <c r="VMA105" s="813"/>
      <c r="VMB105" s="813"/>
      <c r="VMC105" s="813"/>
      <c r="VMD105" s="813"/>
      <c r="VME105" s="813"/>
      <c r="VMF105" s="813"/>
      <c r="VMG105" s="813"/>
      <c r="VMH105" s="813"/>
      <c r="VMI105" s="813"/>
      <c r="VMJ105" s="813"/>
      <c r="VMK105" s="813"/>
      <c r="VML105" s="813"/>
      <c r="VMM105" s="813"/>
      <c r="VMN105" s="813"/>
      <c r="VMO105" s="813"/>
      <c r="VMP105" s="813"/>
      <c r="VMQ105" s="813"/>
      <c r="VMR105" s="813"/>
      <c r="VMS105" s="813"/>
      <c r="VMT105" s="813"/>
      <c r="VMU105" s="813"/>
      <c r="VMV105" s="813"/>
      <c r="VMW105" s="813"/>
      <c r="VMX105" s="813"/>
      <c r="VMY105" s="813"/>
      <c r="VMZ105" s="813"/>
      <c r="VNA105" s="813"/>
      <c r="VNB105" s="813"/>
      <c r="VNC105" s="813"/>
      <c r="VND105" s="813"/>
      <c r="VNE105" s="813"/>
      <c r="VNF105" s="813"/>
      <c r="VNG105" s="813"/>
      <c r="VNH105" s="813"/>
      <c r="VNI105" s="813"/>
      <c r="VNJ105" s="813"/>
      <c r="VNK105" s="813"/>
      <c r="VNL105" s="813"/>
      <c r="VNM105" s="813"/>
      <c r="VNN105" s="813"/>
      <c r="VNO105" s="813"/>
      <c r="VNP105" s="813"/>
      <c r="VNQ105" s="813"/>
      <c r="VNR105" s="813"/>
      <c r="VNS105" s="813"/>
      <c r="VNT105" s="813"/>
      <c r="VNU105" s="813"/>
      <c r="VNV105" s="813"/>
      <c r="VNW105" s="813"/>
      <c r="VNX105" s="813"/>
      <c r="VNY105" s="813"/>
      <c r="VNZ105" s="813"/>
      <c r="VOA105" s="813"/>
      <c r="VOB105" s="813"/>
      <c r="VOC105" s="813"/>
      <c r="VOD105" s="813"/>
      <c r="VOE105" s="813"/>
      <c r="VOF105" s="813"/>
      <c r="VOG105" s="813"/>
      <c r="VOH105" s="813"/>
      <c r="VOI105" s="813"/>
      <c r="VOJ105" s="813"/>
      <c r="VOK105" s="813"/>
      <c r="VOL105" s="813"/>
      <c r="VOM105" s="813"/>
      <c r="VON105" s="813"/>
      <c r="VOO105" s="813"/>
      <c r="VOP105" s="813"/>
      <c r="VOQ105" s="813"/>
      <c r="VOR105" s="813"/>
      <c r="VOS105" s="813"/>
      <c r="VOT105" s="813"/>
      <c r="VOU105" s="813"/>
      <c r="VOV105" s="813"/>
      <c r="VOW105" s="813"/>
      <c r="VOX105" s="813"/>
      <c r="VOY105" s="813"/>
      <c r="VOZ105" s="813"/>
      <c r="VPA105" s="813"/>
      <c r="VPB105" s="813"/>
      <c r="VPC105" s="813"/>
      <c r="VPD105" s="813"/>
      <c r="VPE105" s="813"/>
      <c r="VPF105" s="813"/>
      <c r="VPG105" s="813"/>
      <c r="VPH105" s="813"/>
      <c r="VPI105" s="813"/>
      <c r="VPJ105" s="813"/>
      <c r="VPK105" s="813"/>
      <c r="VPL105" s="813"/>
      <c r="VPM105" s="813"/>
      <c r="VPN105" s="813"/>
      <c r="VPO105" s="813"/>
      <c r="VPP105" s="813"/>
      <c r="VPQ105" s="813"/>
      <c r="VPR105" s="813"/>
      <c r="VPS105" s="813"/>
      <c r="VPT105" s="813"/>
      <c r="VPU105" s="813"/>
      <c r="VPV105" s="813"/>
      <c r="VPW105" s="813"/>
      <c r="VPX105" s="813"/>
      <c r="VPY105" s="813"/>
      <c r="VPZ105" s="813"/>
      <c r="VQA105" s="813"/>
      <c r="VQB105" s="813"/>
      <c r="VQC105" s="813"/>
      <c r="VQD105" s="813"/>
      <c r="VQE105" s="813"/>
      <c r="VQF105" s="813"/>
      <c r="VQG105" s="813"/>
      <c r="VQH105" s="813"/>
      <c r="VQI105" s="813"/>
      <c r="VQJ105" s="813"/>
      <c r="VQK105" s="813"/>
      <c r="VQL105" s="813"/>
      <c r="VQM105" s="813"/>
      <c r="VQN105" s="813"/>
      <c r="VQO105" s="813"/>
      <c r="VQP105" s="813"/>
      <c r="VQQ105" s="813"/>
      <c r="VQR105" s="813"/>
      <c r="VQS105" s="813"/>
      <c r="VQT105" s="813"/>
      <c r="VQU105" s="813"/>
      <c r="VQV105" s="813"/>
      <c r="VQW105" s="813"/>
      <c r="VQX105" s="813"/>
      <c r="VQY105" s="813"/>
      <c r="VQZ105" s="813"/>
      <c r="VRA105" s="813"/>
      <c r="VRB105" s="813"/>
      <c r="VRC105" s="813"/>
      <c r="VRD105" s="813"/>
      <c r="VRE105" s="813"/>
      <c r="VRF105" s="813"/>
      <c r="VRG105" s="813"/>
      <c r="VRH105" s="813"/>
      <c r="VRI105" s="813"/>
      <c r="VRJ105" s="813"/>
      <c r="VRK105" s="813"/>
      <c r="VRL105" s="813"/>
      <c r="VRM105" s="813"/>
      <c r="VRN105" s="813"/>
      <c r="VRO105" s="813"/>
      <c r="VRP105" s="813"/>
      <c r="VRQ105" s="813"/>
      <c r="VRR105" s="813"/>
      <c r="VRS105" s="813"/>
      <c r="VRT105" s="813"/>
      <c r="VRU105" s="813"/>
      <c r="VRV105" s="813"/>
      <c r="VRW105" s="813"/>
      <c r="VRX105" s="813"/>
      <c r="VRY105" s="813"/>
      <c r="VRZ105" s="813"/>
      <c r="VSA105" s="813"/>
      <c r="VSB105" s="813"/>
      <c r="VSC105" s="813"/>
      <c r="VSD105" s="813"/>
      <c r="VSE105" s="813"/>
      <c r="VSF105" s="813"/>
      <c r="VSG105" s="813"/>
      <c r="VSH105" s="813"/>
      <c r="VSI105" s="813"/>
      <c r="VSJ105" s="813"/>
      <c r="VSK105" s="813"/>
      <c r="VSL105" s="813"/>
      <c r="VSM105" s="813"/>
      <c r="VSN105" s="813"/>
      <c r="VSO105" s="813"/>
      <c r="VSP105" s="813"/>
      <c r="VSQ105" s="813"/>
      <c r="VSR105" s="813"/>
      <c r="VSS105" s="813"/>
      <c r="VST105" s="813"/>
      <c r="VSU105" s="813"/>
      <c r="VSV105" s="813"/>
      <c r="VSW105" s="813"/>
      <c r="VSX105" s="813"/>
      <c r="VSY105" s="813"/>
      <c r="VSZ105" s="813"/>
      <c r="VTA105" s="813"/>
      <c r="VTB105" s="813"/>
      <c r="VTC105" s="813"/>
      <c r="VTD105" s="813"/>
      <c r="VTE105" s="813"/>
      <c r="VTF105" s="813"/>
      <c r="VTG105" s="813"/>
      <c r="VTH105" s="813"/>
      <c r="VTI105" s="813"/>
      <c r="VTJ105" s="813"/>
      <c r="VTK105" s="813"/>
      <c r="VTL105" s="813"/>
      <c r="VTM105" s="813"/>
      <c r="VTN105" s="813"/>
      <c r="VTO105" s="813"/>
      <c r="VTP105" s="813"/>
      <c r="VTQ105" s="813"/>
      <c r="VTR105" s="813"/>
      <c r="VTS105" s="813"/>
      <c r="VTT105" s="813"/>
      <c r="VTU105" s="813"/>
      <c r="VTV105" s="813"/>
      <c r="VTW105" s="813"/>
      <c r="VTX105" s="813"/>
      <c r="VTY105" s="813"/>
      <c r="VTZ105" s="813"/>
      <c r="VUA105" s="813"/>
      <c r="VUB105" s="813"/>
      <c r="VUC105" s="813"/>
      <c r="VUD105" s="813"/>
      <c r="VUE105" s="813"/>
      <c r="VUF105" s="813"/>
      <c r="VUG105" s="813"/>
      <c r="VUH105" s="813"/>
      <c r="VUI105" s="813"/>
      <c r="VUJ105" s="813"/>
      <c r="VUK105" s="813"/>
      <c r="VUL105" s="813"/>
      <c r="VUM105" s="813"/>
      <c r="VUN105" s="813"/>
      <c r="VUO105" s="813"/>
      <c r="VUP105" s="813"/>
      <c r="VUQ105" s="813"/>
      <c r="VUR105" s="813"/>
      <c r="VUS105" s="813"/>
      <c r="VUT105" s="813"/>
      <c r="VUU105" s="813"/>
      <c r="VUV105" s="813"/>
      <c r="VUW105" s="813"/>
      <c r="VUX105" s="813"/>
      <c r="VUY105" s="813"/>
      <c r="VUZ105" s="813"/>
      <c r="VVA105" s="813"/>
      <c r="VVB105" s="813"/>
      <c r="VVC105" s="813"/>
      <c r="VVD105" s="813"/>
      <c r="VVE105" s="813"/>
      <c r="VVF105" s="813"/>
      <c r="VVG105" s="813"/>
      <c r="VVH105" s="813"/>
      <c r="VVI105" s="813"/>
      <c r="VVJ105" s="813"/>
      <c r="VVK105" s="813"/>
      <c r="VVL105" s="813"/>
      <c r="VVM105" s="813"/>
      <c r="VVN105" s="813"/>
      <c r="VVO105" s="813"/>
      <c r="VVP105" s="813"/>
      <c r="VVQ105" s="813"/>
      <c r="VVR105" s="813"/>
      <c r="VVS105" s="813"/>
      <c r="VVT105" s="813"/>
      <c r="VVU105" s="813"/>
      <c r="VVV105" s="813"/>
      <c r="VVW105" s="813"/>
      <c r="VVX105" s="813"/>
      <c r="VVY105" s="813"/>
      <c r="VVZ105" s="813"/>
      <c r="VWA105" s="813"/>
      <c r="VWB105" s="813"/>
      <c r="VWC105" s="813"/>
      <c r="VWD105" s="813"/>
      <c r="VWE105" s="813"/>
      <c r="VWF105" s="813"/>
      <c r="VWG105" s="813"/>
      <c r="VWH105" s="813"/>
      <c r="VWI105" s="813"/>
      <c r="VWJ105" s="813"/>
      <c r="VWK105" s="813"/>
      <c r="VWL105" s="813"/>
      <c r="VWM105" s="813"/>
      <c r="VWN105" s="813"/>
      <c r="VWO105" s="813"/>
      <c r="VWP105" s="813"/>
      <c r="VWQ105" s="813"/>
      <c r="VWR105" s="813"/>
      <c r="VWS105" s="813"/>
      <c r="VWT105" s="813"/>
      <c r="VWU105" s="813"/>
      <c r="VWV105" s="813"/>
      <c r="VWW105" s="813"/>
      <c r="VWX105" s="813"/>
      <c r="VWY105" s="813"/>
      <c r="VWZ105" s="813"/>
      <c r="VXA105" s="813"/>
      <c r="VXB105" s="813"/>
      <c r="VXC105" s="813"/>
      <c r="VXD105" s="813"/>
      <c r="VXE105" s="813"/>
      <c r="VXF105" s="813"/>
      <c r="VXG105" s="813"/>
      <c r="VXH105" s="813"/>
      <c r="VXI105" s="813"/>
      <c r="VXJ105" s="813"/>
      <c r="VXK105" s="813"/>
      <c r="VXL105" s="813"/>
      <c r="VXM105" s="813"/>
      <c r="VXN105" s="813"/>
      <c r="VXO105" s="813"/>
      <c r="VXP105" s="813"/>
      <c r="VXQ105" s="813"/>
      <c r="VXR105" s="813"/>
      <c r="VXS105" s="813"/>
      <c r="VXT105" s="813"/>
      <c r="VXU105" s="813"/>
      <c r="VXV105" s="813"/>
      <c r="VXW105" s="813"/>
      <c r="VXX105" s="813"/>
      <c r="VXY105" s="813"/>
      <c r="VXZ105" s="813"/>
      <c r="VYA105" s="813"/>
      <c r="VYB105" s="813"/>
      <c r="VYC105" s="813"/>
      <c r="VYD105" s="813"/>
      <c r="VYE105" s="813"/>
      <c r="VYF105" s="813"/>
      <c r="VYG105" s="813"/>
      <c r="VYH105" s="813"/>
      <c r="VYI105" s="813"/>
      <c r="VYJ105" s="813"/>
      <c r="VYK105" s="813"/>
      <c r="VYL105" s="813"/>
      <c r="VYM105" s="813"/>
      <c r="VYN105" s="813"/>
      <c r="VYO105" s="813"/>
      <c r="VYP105" s="813"/>
      <c r="VYQ105" s="813"/>
      <c r="VYR105" s="813"/>
      <c r="VYS105" s="813"/>
      <c r="VYT105" s="813"/>
      <c r="VYU105" s="813"/>
      <c r="VYV105" s="813"/>
      <c r="VYW105" s="813"/>
      <c r="VYX105" s="813"/>
      <c r="VYY105" s="813"/>
      <c r="VYZ105" s="813"/>
      <c r="VZA105" s="813"/>
      <c r="VZB105" s="813"/>
      <c r="VZC105" s="813"/>
      <c r="VZD105" s="813"/>
      <c r="VZE105" s="813"/>
      <c r="VZF105" s="813"/>
      <c r="VZG105" s="813"/>
      <c r="VZH105" s="813"/>
      <c r="VZI105" s="813"/>
      <c r="VZJ105" s="813"/>
      <c r="VZK105" s="813"/>
      <c r="VZL105" s="813"/>
      <c r="VZM105" s="813"/>
      <c r="VZN105" s="813"/>
      <c r="VZO105" s="813"/>
      <c r="VZP105" s="813"/>
      <c r="VZQ105" s="813"/>
      <c r="VZR105" s="813"/>
      <c r="VZS105" s="813"/>
      <c r="VZT105" s="813"/>
      <c r="VZU105" s="813"/>
      <c r="VZV105" s="813"/>
      <c r="VZW105" s="813"/>
      <c r="VZX105" s="813"/>
      <c r="VZY105" s="813"/>
      <c r="VZZ105" s="813"/>
      <c r="WAA105" s="813"/>
      <c r="WAB105" s="813"/>
      <c r="WAC105" s="813"/>
      <c r="WAD105" s="813"/>
      <c r="WAE105" s="813"/>
      <c r="WAF105" s="813"/>
      <c r="WAG105" s="813"/>
      <c r="WAH105" s="813"/>
      <c r="WAI105" s="813"/>
      <c r="WAJ105" s="813"/>
      <c r="WAK105" s="813"/>
      <c r="WAL105" s="813"/>
      <c r="WAM105" s="813"/>
      <c r="WAN105" s="813"/>
      <c r="WAO105" s="813"/>
      <c r="WAP105" s="813"/>
      <c r="WAQ105" s="813"/>
      <c r="WAR105" s="813"/>
      <c r="WAS105" s="813"/>
      <c r="WAT105" s="813"/>
      <c r="WAU105" s="813"/>
      <c r="WAV105" s="813"/>
      <c r="WAW105" s="813"/>
      <c r="WAX105" s="813"/>
      <c r="WAY105" s="813"/>
      <c r="WAZ105" s="813"/>
      <c r="WBA105" s="813"/>
      <c r="WBB105" s="813"/>
      <c r="WBC105" s="813"/>
      <c r="WBD105" s="813"/>
      <c r="WBE105" s="813"/>
      <c r="WBF105" s="813"/>
      <c r="WBG105" s="813"/>
      <c r="WBH105" s="813"/>
      <c r="WBI105" s="813"/>
      <c r="WBJ105" s="813"/>
      <c r="WBK105" s="813"/>
      <c r="WBL105" s="813"/>
      <c r="WBM105" s="813"/>
      <c r="WBN105" s="813"/>
      <c r="WBO105" s="813"/>
      <c r="WBP105" s="813"/>
      <c r="WBQ105" s="813"/>
      <c r="WBR105" s="813"/>
      <c r="WBS105" s="813"/>
      <c r="WBT105" s="813"/>
      <c r="WBU105" s="813"/>
      <c r="WBV105" s="813"/>
      <c r="WBW105" s="813"/>
      <c r="WBX105" s="813"/>
      <c r="WBY105" s="813"/>
      <c r="WBZ105" s="813"/>
      <c r="WCA105" s="813"/>
      <c r="WCB105" s="813"/>
      <c r="WCC105" s="813"/>
      <c r="WCD105" s="813"/>
      <c r="WCE105" s="813"/>
      <c r="WCF105" s="813"/>
      <c r="WCG105" s="813"/>
      <c r="WCH105" s="813"/>
      <c r="WCI105" s="813"/>
      <c r="WCJ105" s="813"/>
      <c r="WCK105" s="813"/>
      <c r="WCL105" s="813"/>
      <c r="WCM105" s="813"/>
      <c r="WCN105" s="813"/>
      <c r="WCO105" s="813"/>
      <c r="WCP105" s="813"/>
      <c r="WCQ105" s="813"/>
      <c r="WCR105" s="813"/>
      <c r="WCS105" s="813"/>
      <c r="WCT105" s="813"/>
      <c r="WCU105" s="813"/>
      <c r="WCV105" s="813"/>
      <c r="WCW105" s="813"/>
      <c r="WCX105" s="813"/>
      <c r="WCY105" s="813"/>
      <c r="WCZ105" s="813"/>
      <c r="WDA105" s="813"/>
      <c r="WDB105" s="813"/>
      <c r="WDC105" s="813"/>
      <c r="WDD105" s="813"/>
      <c r="WDE105" s="813"/>
      <c r="WDF105" s="813"/>
      <c r="WDG105" s="813"/>
      <c r="WDH105" s="813"/>
      <c r="WDI105" s="813"/>
      <c r="WDJ105" s="813"/>
      <c r="WDK105" s="813"/>
      <c r="WDL105" s="813"/>
      <c r="WDM105" s="813"/>
      <c r="WDN105" s="813"/>
      <c r="WDO105" s="813"/>
      <c r="WDP105" s="813"/>
      <c r="WDQ105" s="813"/>
      <c r="WDR105" s="813"/>
      <c r="WDS105" s="813"/>
      <c r="WDT105" s="813"/>
      <c r="WDU105" s="813"/>
      <c r="WDV105" s="813"/>
      <c r="WDW105" s="813"/>
      <c r="WDX105" s="813"/>
      <c r="WDY105" s="813"/>
      <c r="WDZ105" s="813"/>
      <c r="WEA105" s="813"/>
      <c r="WEB105" s="813"/>
      <c r="WEC105" s="813"/>
      <c r="WED105" s="813"/>
      <c r="WEE105" s="813"/>
      <c r="WEF105" s="813"/>
      <c r="WEG105" s="813"/>
      <c r="WEH105" s="813"/>
      <c r="WEI105" s="813"/>
      <c r="WEJ105" s="813"/>
      <c r="WEK105" s="813"/>
      <c r="WEL105" s="813"/>
      <c r="WEM105" s="813"/>
      <c r="WEN105" s="813"/>
      <c r="WEO105" s="813"/>
      <c r="WEP105" s="813"/>
      <c r="WEQ105" s="813"/>
      <c r="WER105" s="813"/>
      <c r="WES105" s="813"/>
      <c r="WET105" s="813"/>
      <c r="WEU105" s="813"/>
      <c r="WEV105" s="813"/>
      <c r="WEW105" s="813"/>
      <c r="WEX105" s="813"/>
      <c r="WEY105" s="813"/>
      <c r="WEZ105" s="813"/>
      <c r="WFA105" s="813"/>
      <c r="WFB105" s="813"/>
      <c r="WFC105" s="813"/>
      <c r="WFD105" s="813"/>
      <c r="WFE105" s="813"/>
      <c r="WFF105" s="813"/>
      <c r="WFG105" s="813"/>
      <c r="WFH105" s="813"/>
      <c r="WFI105" s="813"/>
      <c r="WFJ105" s="813"/>
      <c r="WFK105" s="813"/>
      <c r="WFL105" s="813"/>
      <c r="WFM105" s="813"/>
      <c r="WFN105" s="813"/>
      <c r="WFO105" s="813"/>
      <c r="WFP105" s="813"/>
      <c r="WFQ105" s="813"/>
      <c r="WFR105" s="813"/>
      <c r="WFS105" s="813"/>
      <c r="WFT105" s="813"/>
      <c r="WFU105" s="813"/>
      <c r="WFV105" s="813"/>
      <c r="WFW105" s="813"/>
      <c r="WFX105" s="813"/>
      <c r="WFY105" s="813"/>
      <c r="WFZ105" s="813"/>
      <c r="WGA105" s="813"/>
      <c r="WGB105" s="813"/>
      <c r="WGC105" s="813"/>
      <c r="WGD105" s="813"/>
      <c r="WGE105" s="813"/>
      <c r="WGF105" s="813"/>
      <c r="WGG105" s="813"/>
      <c r="WGH105" s="813"/>
      <c r="WGI105" s="813"/>
      <c r="WGJ105" s="813"/>
      <c r="WGK105" s="813"/>
      <c r="WGL105" s="813"/>
      <c r="WGM105" s="813"/>
      <c r="WGN105" s="813"/>
      <c r="WGO105" s="813"/>
      <c r="WGP105" s="813"/>
      <c r="WGQ105" s="813"/>
      <c r="WGR105" s="813"/>
      <c r="WGS105" s="813"/>
      <c r="WGT105" s="813"/>
      <c r="WGU105" s="813"/>
      <c r="WGV105" s="813"/>
      <c r="WGW105" s="813"/>
      <c r="WGX105" s="813"/>
      <c r="WGY105" s="813"/>
      <c r="WGZ105" s="813"/>
      <c r="WHA105" s="813"/>
      <c r="WHB105" s="813"/>
      <c r="WHC105" s="813"/>
      <c r="WHD105" s="813"/>
      <c r="WHE105" s="813"/>
      <c r="WHF105" s="813"/>
      <c r="WHG105" s="813"/>
      <c r="WHH105" s="813"/>
      <c r="WHI105" s="813"/>
      <c r="WHJ105" s="813"/>
      <c r="WHK105" s="813"/>
      <c r="WHL105" s="813"/>
      <c r="WHM105" s="813"/>
      <c r="WHN105" s="813"/>
      <c r="WHO105" s="813"/>
      <c r="WHP105" s="813"/>
      <c r="WHQ105" s="813"/>
      <c r="WHR105" s="813"/>
      <c r="WHS105" s="813"/>
      <c r="WHT105" s="813"/>
      <c r="WHU105" s="813"/>
      <c r="WHV105" s="813"/>
      <c r="WHW105" s="813"/>
      <c r="WHX105" s="813"/>
      <c r="WHY105" s="813"/>
      <c r="WHZ105" s="813"/>
      <c r="WIA105" s="813"/>
      <c r="WIB105" s="813"/>
      <c r="WIC105" s="813"/>
      <c r="WID105" s="813"/>
      <c r="WIE105" s="813"/>
      <c r="WIF105" s="813"/>
      <c r="WIG105" s="813"/>
      <c r="WIH105" s="813"/>
      <c r="WII105" s="813"/>
      <c r="WIJ105" s="813"/>
      <c r="WIK105" s="813"/>
      <c r="WIL105" s="813"/>
      <c r="WIM105" s="813"/>
      <c r="WIN105" s="813"/>
      <c r="WIO105" s="813"/>
      <c r="WIP105" s="813"/>
      <c r="WIQ105" s="813"/>
      <c r="WIR105" s="813"/>
      <c r="WIS105" s="813"/>
      <c r="WIT105" s="813"/>
      <c r="WIU105" s="813"/>
      <c r="WIV105" s="813"/>
      <c r="WIW105" s="813"/>
      <c r="WIX105" s="813"/>
      <c r="WIY105" s="813"/>
      <c r="WIZ105" s="813"/>
      <c r="WJA105" s="813"/>
      <c r="WJB105" s="813"/>
      <c r="WJC105" s="813"/>
      <c r="WJD105" s="813"/>
      <c r="WJE105" s="813"/>
      <c r="WJF105" s="813"/>
      <c r="WJG105" s="813"/>
      <c r="WJH105" s="813"/>
      <c r="WJI105" s="813"/>
      <c r="WJJ105" s="813"/>
      <c r="WJK105" s="813"/>
      <c r="WJL105" s="813"/>
      <c r="WJM105" s="813"/>
      <c r="WJN105" s="813"/>
      <c r="WJO105" s="813"/>
      <c r="WJP105" s="813"/>
      <c r="WJQ105" s="813"/>
      <c r="WJR105" s="813"/>
      <c r="WJS105" s="813"/>
      <c r="WJT105" s="813"/>
      <c r="WJU105" s="813"/>
      <c r="WJV105" s="813"/>
      <c r="WJW105" s="813"/>
      <c r="WJX105" s="813"/>
      <c r="WJY105" s="813"/>
      <c r="WJZ105" s="813"/>
      <c r="WKA105" s="813"/>
      <c r="WKB105" s="813"/>
      <c r="WKC105" s="813"/>
      <c r="WKD105" s="813"/>
      <c r="WKE105" s="813"/>
      <c r="WKF105" s="813"/>
      <c r="WKG105" s="813"/>
      <c r="WKH105" s="813"/>
      <c r="WKI105" s="813"/>
      <c r="WKJ105" s="813"/>
      <c r="WKK105" s="813"/>
      <c r="WKL105" s="813"/>
      <c r="WKM105" s="813"/>
      <c r="WKN105" s="813"/>
      <c r="WKO105" s="813"/>
      <c r="WKP105" s="813"/>
      <c r="WKQ105" s="813"/>
      <c r="WKR105" s="813"/>
      <c r="WKS105" s="813"/>
      <c r="WKT105" s="813"/>
      <c r="WKU105" s="813"/>
      <c r="WKV105" s="813"/>
      <c r="WKW105" s="813"/>
      <c r="WKX105" s="813"/>
      <c r="WKY105" s="813"/>
      <c r="WKZ105" s="813"/>
      <c r="WLA105" s="813"/>
      <c r="WLB105" s="813"/>
      <c r="WLC105" s="813"/>
      <c r="WLD105" s="813"/>
      <c r="WLE105" s="813"/>
      <c r="WLF105" s="813"/>
      <c r="WLG105" s="813"/>
      <c r="WLH105" s="813"/>
      <c r="WLI105" s="813"/>
      <c r="WLJ105" s="813"/>
      <c r="WLK105" s="813"/>
      <c r="WLL105" s="813"/>
      <c r="WLM105" s="813"/>
      <c r="WLN105" s="813"/>
      <c r="WLO105" s="813"/>
      <c r="WLP105" s="813"/>
      <c r="WLQ105" s="813"/>
      <c r="WLR105" s="813"/>
      <c r="WLS105" s="813"/>
      <c r="WLT105" s="813"/>
      <c r="WLU105" s="813"/>
      <c r="WLV105" s="813"/>
      <c r="WLW105" s="813"/>
      <c r="WLX105" s="813"/>
      <c r="WLY105" s="813"/>
      <c r="WLZ105" s="813"/>
      <c r="WMA105" s="813"/>
      <c r="WMB105" s="813"/>
      <c r="WMC105" s="813"/>
      <c r="WMD105" s="813"/>
      <c r="WME105" s="813"/>
      <c r="WMF105" s="813"/>
      <c r="WMG105" s="813"/>
      <c r="WMH105" s="813"/>
      <c r="WMI105" s="813"/>
      <c r="WMJ105" s="813"/>
      <c r="WMK105" s="813"/>
      <c r="WML105" s="813"/>
      <c r="WMM105" s="813"/>
      <c r="WMN105" s="813"/>
      <c r="WMO105" s="813"/>
      <c r="WMP105" s="813"/>
      <c r="WMQ105" s="813"/>
      <c r="WMR105" s="813"/>
      <c r="WMS105" s="813"/>
      <c r="WMT105" s="813"/>
      <c r="WMU105" s="813"/>
      <c r="WMV105" s="813"/>
      <c r="WMW105" s="813"/>
      <c r="WMX105" s="813"/>
      <c r="WMY105" s="813"/>
      <c r="WMZ105" s="813"/>
      <c r="WNA105" s="813"/>
      <c r="WNB105" s="813"/>
      <c r="WNC105" s="813"/>
      <c r="WND105" s="813"/>
      <c r="WNE105" s="813"/>
      <c r="WNF105" s="813"/>
      <c r="WNG105" s="813"/>
      <c r="WNH105" s="813"/>
      <c r="WNI105" s="813"/>
      <c r="WNJ105" s="813"/>
      <c r="WNK105" s="813"/>
      <c r="WNL105" s="813"/>
      <c r="WNM105" s="813"/>
      <c r="WNN105" s="813"/>
      <c r="WNO105" s="813"/>
      <c r="WNP105" s="813"/>
      <c r="WNQ105" s="813"/>
      <c r="WNR105" s="813"/>
      <c r="WNS105" s="813"/>
      <c r="WNT105" s="813"/>
      <c r="WNU105" s="813"/>
      <c r="WNV105" s="813"/>
      <c r="WNW105" s="813"/>
      <c r="WNX105" s="813"/>
      <c r="WNY105" s="813"/>
      <c r="WNZ105" s="813"/>
      <c r="WOA105" s="813"/>
      <c r="WOB105" s="813"/>
      <c r="WOC105" s="813"/>
      <c r="WOD105" s="813"/>
      <c r="WOE105" s="813"/>
      <c r="WOF105" s="813"/>
      <c r="WOG105" s="813"/>
      <c r="WOH105" s="813"/>
      <c r="WOI105" s="813"/>
      <c r="WOJ105" s="813"/>
      <c r="WOK105" s="813"/>
      <c r="WOL105" s="813"/>
      <c r="WOM105" s="813"/>
      <c r="WON105" s="813"/>
      <c r="WOO105" s="813"/>
      <c r="WOP105" s="813"/>
      <c r="WOQ105" s="813"/>
      <c r="WOR105" s="813"/>
      <c r="WOS105" s="813"/>
      <c r="WOT105" s="813"/>
      <c r="WOU105" s="813"/>
      <c r="WOV105" s="813"/>
      <c r="WOW105" s="813"/>
      <c r="WOX105" s="813"/>
      <c r="WOY105" s="813"/>
      <c r="WOZ105" s="813"/>
      <c r="WPA105" s="813"/>
      <c r="WPB105" s="813"/>
      <c r="WPC105" s="813"/>
      <c r="WPD105" s="813"/>
      <c r="WPE105" s="813"/>
      <c r="WPF105" s="813"/>
      <c r="WPG105" s="813"/>
      <c r="WPH105" s="813"/>
      <c r="WPI105" s="813"/>
      <c r="WPJ105" s="813"/>
      <c r="WPK105" s="813"/>
      <c r="WPL105" s="813"/>
      <c r="WPM105" s="813"/>
      <c r="WPN105" s="813"/>
      <c r="WPO105" s="813"/>
      <c r="WPP105" s="813"/>
      <c r="WPQ105" s="813"/>
      <c r="WPR105" s="813"/>
      <c r="WPS105" s="813"/>
      <c r="WPT105" s="813"/>
      <c r="WPU105" s="813"/>
      <c r="WPV105" s="813"/>
      <c r="WPW105" s="813"/>
      <c r="WPX105" s="813"/>
      <c r="WPY105" s="813"/>
      <c r="WPZ105" s="813"/>
      <c r="WQA105" s="813"/>
      <c r="WQB105" s="813"/>
      <c r="WQC105" s="813"/>
      <c r="WQD105" s="813"/>
      <c r="WQE105" s="813"/>
      <c r="WQF105" s="813"/>
      <c r="WQG105" s="813"/>
      <c r="WQH105" s="813"/>
      <c r="WQI105" s="813"/>
      <c r="WQJ105" s="813"/>
      <c r="WQK105" s="813"/>
      <c r="WQL105" s="813"/>
      <c r="WQM105" s="813"/>
      <c r="WQN105" s="813"/>
      <c r="WQO105" s="813"/>
      <c r="WQP105" s="813"/>
      <c r="WQQ105" s="813"/>
      <c r="WQR105" s="813"/>
      <c r="WQS105" s="813"/>
      <c r="WQT105" s="813"/>
      <c r="WQU105" s="813"/>
      <c r="WQV105" s="813"/>
      <c r="WQW105" s="813"/>
      <c r="WQX105" s="813"/>
      <c r="WQY105" s="813"/>
      <c r="WQZ105" s="813"/>
      <c r="WRA105" s="813"/>
      <c r="WRB105" s="813"/>
      <c r="WRC105" s="813"/>
      <c r="WRD105" s="813"/>
      <c r="WRE105" s="813"/>
      <c r="WRF105" s="813"/>
      <c r="WRG105" s="813"/>
      <c r="WRH105" s="813"/>
      <c r="WRI105" s="813"/>
      <c r="WRJ105" s="813"/>
      <c r="WRK105" s="813"/>
      <c r="WRL105" s="813"/>
      <c r="WRM105" s="813"/>
      <c r="WRN105" s="813"/>
      <c r="WRO105" s="813"/>
      <c r="WRP105" s="813"/>
      <c r="WRQ105" s="813"/>
      <c r="WRR105" s="813"/>
      <c r="WRS105" s="813"/>
      <c r="WRT105" s="813"/>
      <c r="WRU105" s="813"/>
      <c r="WRV105" s="813"/>
      <c r="WRW105" s="813"/>
      <c r="WRX105" s="813"/>
      <c r="WRY105" s="813"/>
      <c r="WRZ105" s="813"/>
      <c r="WSA105" s="813"/>
      <c r="WSB105" s="813"/>
      <c r="WSC105" s="813"/>
      <c r="WSD105" s="813"/>
      <c r="WSE105" s="813"/>
      <c r="WSF105" s="813"/>
      <c r="WSG105" s="813"/>
      <c r="WSH105" s="813"/>
      <c r="WSI105" s="813"/>
      <c r="WSJ105" s="813"/>
      <c r="WSK105" s="813"/>
      <c r="WSL105" s="813"/>
      <c r="WSM105" s="813"/>
      <c r="WSN105" s="813"/>
      <c r="WSO105" s="813"/>
      <c r="WSP105" s="813"/>
      <c r="WSQ105" s="813"/>
      <c r="WSR105" s="813"/>
      <c r="WSS105" s="813"/>
      <c r="WST105" s="813"/>
      <c r="WSU105" s="813"/>
      <c r="WSV105" s="813"/>
      <c r="WSW105" s="813"/>
      <c r="WSX105" s="813"/>
      <c r="WSY105" s="813"/>
      <c r="WSZ105" s="813"/>
      <c r="WTA105" s="813"/>
      <c r="WTB105" s="813"/>
      <c r="WTC105" s="813"/>
      <c r="WTD105" s="813"/>
      <c r="WTE105" s="813"/>
      <c r="WTF105" s="813"/>
      <c r="WTG105" s="813"/>
      <c r="WTH105" s="813"/>
      <c r="WTI105" s="813"/>
      <c r="WTJ105" s="813"/>
      <c r="WTK105" s="813"/>
      <c r="WTL105" s="813"/>
      <c r="WTM105" s="813"/>
      <c r="WTN105" s="813"/>
      <c r="WTO105" s="813"/>
      <c r="WTP105" s="813"/>
      <c r="WTQ105" s="813"/>
      <c r="WTR105" s="813"/>
      <c r="WTS105" s="813"/>
      <c r="WTT105" s="813"/>
      <c r="WTU105" s="813"/>
      <c r="WTV105" s="813"/>
      <c r="WTW105" s="813"/>
      <c r="WTX105" s="813"/>
      <c r="WTY105" s="813"/>
      <c r="WTZ105" s="813"/>
      <c r="WUA105" s="813"/>
      <c r="WUB105" s="813"/>
      <c r="WUC105" s="813"/>
      <c r="WUD105" s="813"/>
      <c r="WUE105" s="813"/>
      <c r="WUF105" s="813"/>
      <c r="WUG105" s="813"/>
      <c r="WUH105" s="813"/>
      <c r="WUI105" s="813"/>
      <c r="WUJ105" s="813"/>
      <c r="WUK105" s="813"/>
      <c r="WUL105" s="813"/>
      <c r="WUM105" s="813"/>
      <c r="WUN105" s="813"/>
      <c r="WUO105" s="813"/>
      <c r="WUP105" s="813"/>
      <c r="WUQ105" s="813"/>
      <c r="WUR105" s="813"/>
      <c r="WUS105" s="813"/>
      <c r="WUT105" s="813"/>
      <c r="WUU105" s="813"/>
      <c r="WUV105" s="813"/>
      <c r="WUW105" s="813"/>
      <c r="WUX105" s="813"/>
      <c r="WUY105" s="813"/>
      <c r="WUZ105" s="813"/>
      <c r="WVA105" s="813"/>
      <c r="WVB105" s="813"/>
      <c r="WVC105" s="813"/>
      <c r="WVD105" s="813"/>
      <c r="WVE105" s="813"/>
      <c r="WVF105" s="813"/>
      <c r="WVG105" s="813"/>
      <c r="WVH105" s="813"/>
      <c r="WVI105" s="813"/>
      <c r="WVJ105" s="813"/>
      <c r="WVK105" s="813"/>
      <c r="WVL105" s="813"/>
      <c r="WVM105" s="813"/>
      <c r="WVN105" s="813"/>
      <c r="WVO105" s="813"/>
      <c r="WVP105" s="813"/>
      <c r="WVQ105" s="813"/>
      <c r="WVR105" s="813"/>
      <c r="WVS105" s="813"/>
      <c r="WVT105" s="813"/>
      <c r="WVU105" s="813"/>
      <c r="WVV105" s="813"/>
      <c r="WVW105" s="813"/>
      <c r="WVX105" s="813"/>
      <c r="WVY105" s="813"/>
      <c r="WVZ105" s="813"/>
      <c r="WWA105" s="813"/>
      <c r="WWB105" s="813"/>
      <c r="WWC105" s="813"/>
      <c r="WWD105" s="813"/>
      <c r="WWE105" s="813"/>
      <c r="WWF105" s="813"/>
      <c r="WWG105" s="813"/>
      <c r="WWH105" s="813"/>
      <c r="WWI105" s="813"/>
      <c r="WWJ105" s="813"/>
      <c r="WWK105" s="813"/>
      <c r="WWL105" s="813"/>
      <c r="WWM105" s="813"/>
      <c r="WWN105" s="813"/>
      <c r="WWO105" s="813"/>
      <c r="WWP105" s="813"/>
      <c r="WWQ105" s="813"/>
      <c r="WWR105" s="813"/>
      <c r="WWS105" s="813"/>
      <c r="WWT105" s="813"/>
      <c r="WWU105" s="813"/>
      <c r="WWV105" s="813"/>
      <c r="WWW105" s="813"/>
      <c r="WWX105" s="813"/>
      <c r="WWY105" s="813"/>
      <c r="WWZ105" s="813"/>
      <c r="WXA105" s="813"/>
      <c r="WXB105" s="813"/>
      <c r="WXC105" s="813"/>
      <c r="WXD105" s="813"/>
      <c r="WXE105" s="813"/>
      <c r="WXF105" s="813"/>
      <c r="WXG105" s="813"/>
      <c r="WXH105" s="813"/>
      <c r="WXI105" s="813"/>
      <c r="WXJ105" s="813"/>
      <c r="WXK105" s="813"/>
      <c r="WXL105" s="813"/>
      <c r="WXM105" s="813"/>
      <c r="WXN105" s="813"/>
      <c r="WXO105" s="813"/>
      <c r="WXP105" s="813"/>
      <c r="WXQ105" s="813"/>
      <c r="WXR105" s="813"/>
      <c r="WXS105" s="813"/>
      <c r="WXT105" s="813"/>
      <c r="WXU105" s="813"/>
      <c r="WXV105" s="813"/>
      <c r="WXW105" s="813"/>
      <c r="WXX105" s="813"/>
      <c r="WXY105" s="813"/>
      <c r="WXZ105" s="813"/>
      <c r="WYA105" s="813"/>
      <c r="WYB105" s="813"/>
      <c r="WYC105" s="813"/>
      <c r="WYD105" s="813"/>
      <c r="WYE105" s="813"/>
      <c r="WYF105" s="813"/>
      <c r="WYG105" s="813"/>
      <c r="WYH105" s="813"/>
      <c r="WYI105" s="813"/>
      <c r="WYJ105" s="813"/>
      <c r="WYK105" s="813"/>
      <c r="WYL105" s="813"/>
      <c r="WYM105" s="813"/>
      <c r="WYN105" s="813"/>
      <c r="WYO105" s="813"/>
      <c r="WYP105" s="813"/>
      <c r="WYQ105" s="813"/>
      <c r="WYR105" s="813"/>
      <c r="WYS105" s="813"/>
      <c r="WYT105" s="813"/>
      <c r="WYU105" s="813"/>
      <c r="WYV105" s="813"/>
      <c r="WYW105" s="813"/>
      <c r="WYX105" s="813"/>
      <c r="WYY105" s="813"/>
      <c r="WYZ105" s="813"/>
      <c r="WZA105" s="813"/>
      <c r="WZB105" s="813"/>
      <c r="WZC105" s="813"/>
      <c r="WZD105" s="813"/>
      <c r="WZE105" s="813"/>
      <c r="WZF105" s="813"/>
      <c r="WZG105" s="813"/>
      <c r="WZH105" s="813"/>
      <c r="WZI105" s="813"/>
      <c r="WZJ105" s="813"/>
      <c r="WZK105" s="813"/>
      <c r="WZL105" s="813"/>
      <c r="WZM105" s="813"/>
      <c r="WZN105" s="813"/>
      <c r="WZO105" s="813"/>
      <c r="WZP105" s="813"/>
      <c r="WZQ105" s="813"/>
      <c r="WZR105" s="813"/>
      <c r="WZS105" s="813"/>
      <c r="WZT105" s="813"/>
      <c r="WZU105" s="813"/>
      <c r="WZV105" s="813"/>
      <c r="WZW105" s="813"/>
      <c r="WZX105" s="813"/>
      <c r="WZY105" s="813"/>
      <c r="WZZ105" s="813"/>
      <c r="XAA105" s="813"/>
      <c r="XAB105" s="813"/>
      <c r="XAC105" s="813"/>
      <c r="XAD105" s="813"/>
      <c r="XAE105" s="813"/>
      <c r="XAF105" s="813"/>
      <c r="XAG105" s="813"/>
      <c r="XAH105" s="813"/>
      <c r="XAI105" s="813"/>
      <c r="XAJ105" s="813"/>
      <c r="XAK105" s="813"/>
      <c r="XAL105" s="813"/>
      <c r="XAM105" s="813"/>
      <c r="XAN105" s="813"/>
      <c r="XAO105" s="813"/>
      <c r="XAP105" s="813"/>
      <c r="XAQ105" s="813"/>
      <c r="XAR105" s="813"/>
      <c r="XAS105" s="813"/>
      <c r="XAT105" s="813"/>
      <c r="XAU105" s="813"/>
      <c r="XAV105" s="813"/>
      <c r="XAW105" s="813"/>
      <c r="XAX105" s="813"/>
      <c r="XAY105" s="813"/>
      <c r="XAZ105" s="813"/>
      <c r="XBA105" s="813"/>
      <c r="XBB105" s="813"/>
      <c r="XBC105" s="813"/>
      <c r="XBD105" s="813"/>
      <c r="XBE105" s="813"/>
      <c r="XBF105" s="813"/>
      <c r="XBG105" s="813"/>
      <c r="XBH105" s="813"/>
      <c r="XBI105" s="813"/>
      <c r="XBJ105" s="813"/>
      <c r="XBK105" s="813"/>
      <c r="XBL105" s="813"/>
      <c r="XBM105" s="813"/>
      <c r="XBN105" s="813"/>
      <c r="XBO105" s="813"/>
      <c r="XBP105" s="813"/>
      <c r="XBQ105" s="813"/>
      <c r="XBR105" s="813"/>
      <c r="XBS105" s="813"/>
      <c r="XBT105" s="813"/>
      <c r="XBU105" s="813"/>
      <c r="XBV105" s="813"/>
      <c r="XBW105" s="813"/>
      <c r="XBX105" s="813"/>
      <c r="XBY105" s="813"/>
      <c r="XBZ105" s="813"/>
      <c r="XCA105" s="813"/>
      <c r="XCB105" s="813"/>
      <c r="XCC105" s="813"/>
      <c r="XCD105" s="813"/>
      <c r="XCE105" s="813"/>
      <c r="XCF105" s="813"/>
      <c r="XCG105" s="813"/>
      <c r="XCH105" s="813"/>
      <c r="XCI105" s="813"/>
    </row>
    <row r="106" spans="1:16311" s="812" customFormat="1" ht="47.25" customHeight="1" x14ac:dyDescent="0.2">
      <c r="B106" s="1128" t="s">
        <v>1575</v>
      </c>
      <c r="C106" s="1129"/>
      <c r="D106" s="1129"/>
      <c r="E106" s="1129"/>
      <c r="F106" s="1129"/>
      <c r="G106" s="1129"/>
      <c r="H106" s="1130"/>
      <c r="I106" s="816"/>
      <c r="GB106" s="813"/>
      <c r="GC106" s="813"/>
      <c r="GD106" s="813"/>
      <c r="GE106" s="813"/>
      <c r="GF106" s="813"/>
      <c r="GG106" s="813"/>
      <c r="GH106" s="813"/>
      <c r="GI106" s="813"/>
      <c r="GJ106" s="813"/>
      <c r="GK106" s="813"/>
      <c r="GL106" s="813"/>
      <c r="GM106" s="813"/>
      <c r="GN106" s="813"/>
      <c r="GO106" s="813"/>
      <c r="GP106" s="813"/>
      <c r="GQ106" s="813"/>
      <c r="GR106" s="813"/>
      <c r="GS106" s="813"/>
      <c r="GT106" s="813"/>
      <c r="GU106" s="813"/>
      <c r="GV106" s="813"/>
      <c r="GW106" s="813"/>
      <c r="GX106" s="813"/>
      <c r="GY106" s="813"/>
      <c r="GZ106" s="813"/>
      <c r="HA106" s="813"/>
      <c r="HB106" s="813"/>
      <c r="HC106" s="813"/>
      <c r="HD106" s="813"/>
      <c r="HE106" s="813"/>
      <c r="HF106" s="813"/>
      <c r="HG106" s="813"/>
      <c r="HH106" s="813"/>
      <c r="HI106" s="813"/>
      <c r="HJ106" s="813"/>
      <c r="HK106" s="813"/>
      <c r="HL106" s="813"/>
      <c r="HM106" s="813"/>
      <c r="HN106" s="813"/>
      <c r="HO106" s="813"/>
      <c r="HP106" s="813"/>
      <c r="HQ106" s="813"/>
      <c r="HR106" s="813"/>
      <c r="HS106" s="813"/>
      <c r="HT106" s="813"/>
      <c r="HU106" s="813"/>
      <c r="HV106" s="813"/>
      <c r="HW106" s="813"/>
      <c r="HX106" s="813"/>
      <c r="HY106" s="813"/>
      <c r="HZ106" s="813"/>
      <c r="IA106" s="813"/>
      <c r="IB106" s="813"/>
      <c r="IC106" s="813"/>
      <c r="ID106" s="813"/>
      <c r="IE106" s="813"/>
      <c r="IF106" s="813"/>
      <c r="IG106" s="813"/>
      <c r="IH106" s="813"/>
      <c r="II106" s="813"/>
      <c r="IJ106" s="813"/>
      <c r="IK106" s="813"/>
      <c r="IL106" s="813"/>
      <c r="IM106" s="813"/>
      <c r="IN106" s="813"/>
      <c r="IO106" s="813"/>
      <c r="IP106" s="813"/>
      <c r="IQ106" s="813"/>
      <c r="IR106" s="813"/>
      <c r="IS106" s="813"/>
      <c r="IT106" s="813"/>
      <c r="IU106" s="813"/>
      <c r="IV106" s="813"/>
      <c r="IW106" s="813"/>
      <c r="IX106" s="813"/>
      <c r="IY106" s="813"/>
      <c r="IZ106" s="813"/>
      <c r="JA106" s="813"/>
      <c r="JB106" s="813"/>
      <c r="JC106" s="813"/>
      <c r="JD106" s="813"/>
      <c r="JE106" s="813"/>
      <c r="JF106" s="813"/>
      <c r="JG106" s="813"/>
      <c r="JH106" s="813"/>
      <c r="JI106" s="813"/>
      <c r="JJ106" s="813"/>
      <c r="JK106" s="813"/>
      <c r="JL106" s="813"/>
      <c r="JM106" s="813"/>
      <c r="JN106" s="813"/>
      <c r="JO106" s="813"/>
      <c r="JP106" s="813"/>
      <c r="JQ106" s="813"/>
      <c r="JR106" s="813"/>
      <c r="JS106" s="813"/>
      <c r="JT106" s="813"/>
      <c r="JU106" s="813"/>
      <c r="JV106" s="813"/>
      <c r="JW106" s="813"/>
      <c r="JX106" s="813"/>
      <c r="JY106" s="813"/>
      <c r="JZ106" s="813"/>
      <c r="KA106" s="813"/>
      <c r="KB106" s="813"/>
      <c r="KC106" s="813"/>
      <c r="KD106" s="813"/>
      <c r="KE106" s="813"/>
      <c r="KF106" s="813"/>
      <c r="KG106" s="813"/>
      <c r="KH106" s="813"/>
      <c r="KI106" s="813"/>
      <c r="KJ106" s="813"/>
      <c r="KK106" s="813"/>
      <c r="KL106" s="813"/>
      <c r="KM106" s="813"/>
      <c r="KN106" s="813"/>
      <c r="KO106" s="813"/>
      <c r="KP106" s="813"/>
      <c r="KQ106" s="813"/>
      <c r="KR106" s="813"/>
      <c r="KS106" s="813"/>
      <c r="KT106" s="813"/>
      <c r="KU106" s="813"/>
      <c r="KV106" s="813"/>
      <c r="KW106" s="813"/>
      <c r="KX106" s="813"/>
      <c r="KY106" s="813"/>
      <c r="KZ106" s="813"/>
      <c r="LA106" s="813"/>
      <c r="LB106" s="813"/>
      <c r="LC106" s="813"/>
      <c r="LD106" s="813"/>
      <c r="LE106" s="813"/>
      <c r="LF106" s="813"/>
      <c r="LG106" s="813"/>
      <c r="LH106" s="813"/>
      <c r="LI106" s="813"/>
      <c r="LJ106" s="813"/>
      <c r="LK106" s="813"/>
      <c r="LL106" s="813"/>
      <c r="LM106" s="813"/>
      <c r="LN106" s="813"/>
      <c r="LO106" s="813"/>
      <c r="LP106" s="813"/>
      <c r="LQ106" s="813"/>
      <c r="LR106" s="813"/>
      <c r="LS106" s="813"/>
      <c r="LT106" s="813"/>
      <c r="LU106" s="813"/>
      <c r="LV106" s="813"/>
      <c r="LW106" s="813"/>
      <c r="LX106" s="813"/>
      <c r="LY106" s="813"/>
      <c r="LZ106" s="813"/>
      <c r="MA106" s="813"/>
      <c r="MB106" s="813"/>
      <c r="MC106" s="813"/>
      <c r="MD106" s="813"/>
      <c r="ME106" s="813"/>
      <c r="MF106" s="813"/>
      <c r="MG106" s="813"/>
      <c r="MH106" s="813"/>
      <c r="MI106" s="813"/>
      <c r="MJ106" s="813"/>
      <c r="MK106" s="813"/>
      <c r="ML106" s="813"/>
      <c r="MM106" s="813"/>
      <c r="MN106" s="813"/>
      <c r="MO106" s="813"/>
      <c r="MP106" s="813"/>
      <c r="MQ106" s="813"/>
      <c r="MR106" s="813"/>
      <c r="MS106" s="813"/>
      <c r="MT106" s="813"/>
      <c r="MU106" s="813"/>
      <c r="MV106" s="813"/>
      <c r="MW106" s="813"/>
      <c r="MX106" s="813"/>
      <c r="MY106" s="813"/>
      <c r="MZ106" s="813"/>
      <c r="NA106" s="813"/>
      <c r="NB106" s="813"/>
      <c r="NC106" s="813"/>
      <c r="ND106" s="813"/>
      <c r="NE106" s="813"/>
      <c r="NF106" s="813"/>
      <c r="NG106" s="813"/>
      <c r="NH106" s="813"/>
      <c r="NI106" s="813"/>
      <c r="NJ106" s="813"/>
      <c r="NK106" s="813"/>
      <c r="NL106" s="813"/>
      <c r="NM106" s="813"/>
      <c r="NN106" s="813"/>
      <c r="NO106" s="813"/>
      <c r="NP106" s="813"/>
      <c r="NQ106" s="813"/>
      <c r="NR106" s="813"/>
      <c r="NS106" s="813"/>
      <c r="NT106" s="813"/>
      <c r="NU106" s="813"/>
      <c r="NV106" s="813"/>
      <c r="NW106" s="813"/>
      <c r="NX106" s="813"/>
      <c r="NY106" s="813"/>
      <c r="NZ106" s="813"/>
      <c r="OA106" s="813"/>
      <c r="OB106" s="813"/>
      <c r="OC106" s="813"/>
      <c r="OD106" s="813"/>
      <c r="OE106" s="813"/>
      <c r="OF106" s="813"/>
      <c r="OG106" s="813"/>
      <c r="OH106" s="813"/>
      <c r="OI106" s="813"/>
      <c r="OJ106" s="813"/>
      <c r="OK106" s="813"/>
      <c r="OL106" s="813"/>
      <c r="OM106" s="813"/>
      <c r="ON106" s="813"/>
      <c r="OO106" s="813"/>
      <c r="OP106" s="813"/>
      <c r="OQ106" s="813"/>
      <c r="OR106" s="813"/>
      <c r="OS106" s="813"/>
      <c r="OT106" s="813"/>
      <c r="OU106" s="813"/>
      <c r="OV106" s="813"/>
      <c r="OW106" s="813"/>
      <c r="OX106" s="813"/>
      <c r="OY106" s="813"/>
      <c r="OZ106" s="813"/>
      <c r="PA106" s="813"/>
      <c r="PB106" s="813"/>
      <c r="PC106" s="813"/>
      <c r="PD106" s="813"/>
      <c r="PE106" s="813"/>
      <c r="PF106" s="813"/>
      <c r="PG106" s="813"/>
      <c r="PH106" s="813"/>
      <c r="PI106" s="813"/>
      <c r="PJ106" s="813"/>
      <c r="PK106" s="813"/>
      <c r="PL106" s="813"/>
      <c r="PM106" s="813"/>
      <c r="PN106" s="813"/>
      <c r="PO106" s="813"/>
      <c r="PP106" s="813"/>
      <c r="PQ106" s="813"/>
      <c r="PR106" s="813"/>
      <c r="PS106" s="813"/>
      <c r="PT106" s="813"/>
      <c r="PU106" s="813"/>
      <c r="PV106" s="813"/>
      <c r="PW106" s="813"/>
      <c r="PX106" s="813"/>
      <c r="PY106" s="813"/>
      <c r="PZ106" s="813"/>
      <c r="QA106" s="813"/>
      <c r="QB106" s="813"/>
      <c r="QC106" s="813"/>
      <c r="QD106" s="813"/>
      <c r="QE106" s="813"/>
      <c r="QF106" s="813"/>
      <c r="QG106" s="813"/>
      <c r="QH106" s="813"/>
      <c r="QI106" s="813"/>
      <c r="QJ106" s="813"/>
      <c r="QK106" s="813"/>
      <c r="QL106" s="813"/>
      <c r="QM106" s="813"/>
      <c r="QN106" s="813"/>
      <c r="QO106" s="813"/>
      <c r="QP106" s="813"/>
      <c r="QQ106" s="813"/>
      <c r="QR106" s="813"/>
      <c r="QS106" s="813"/>
      <c r="QT106" s="813"/>
      <c r="QU106" s="813"/>
      <c r="QV106" s="813"/>
      <c r="QW106" s="813"/>
      <c r="QX106" s="813"/>
      <c r="QY106" s="813"/>
      <c r="QZ106" s="813"/>
      <c r="RA106" s="813"/>
      <c r="RB106" s="813"/>
      <c r="RC106" s="813"/>
      <c r="RD106" s="813"/>
      <c r="RE106" s="813"/>
      <c r="RF106" s="813"/>
      <c r="RG106" s="813"/>
      <c r="RH106" s="813"/>
      <c r="RI106" s="813"/>
      <c r="RJ106" s="813"/>
      <c r="RK106" s="813"/>
      <c r="RL106" s="813"/>
      <c r="RM106" s="813"/>
      <c r="RN106" s="813"/>
      <c r="RO106" s="813"/>
      <c r="RP106" s="813"/>
      <c r="RQ106" s="813"/>
      <c r="RR106" s="813"/>
      <c r="RS106" s="813"/>
      <c r="RT106" s="813"/>
      <c r="RU106" s="813"/>
      <c r="RV106" s="813"/>
      <c r="RW106" s="813"/>
      <c r="RX106" s="813"/>
      <c r="RY106" s="813"/>
      <c r="RZ106" s="813"/>
      <c r="SA106" s="813"/>
      <c r="SB106" s="813"/>
      <c r="SC106" s="813"/>
      <c r="SD106" s="813"/>
      <c r="SE106" s="813"/>
      <c r="SF106" s="813"/>
      <c r="SG106" s="813"/>
      <c r="SH106" s="813"/>
      <c r="SI106" s="813"/>
      <c r="SJ106" s="813"/>
      <c r="SK106" s="813"/>
      <c r="SL106" s="813"/>
      <c r="SM106" s="813"/>
      <c r="SN106" s="813"/>
      <c r="SO106" s="813"/>
      <c r="SP106" s="813"/>
      <c r="SQ106" s="813"/>
      <c r="SR106" s="813"/>
      <c r="SS106" s="813"/>
      <c r="ST106" s="813"/>
      <c r="SU106" s="813"/>
      <c r="SV106" s="813"/>
      <c r="SW106" s="813"/>
      <c r="SX106" s="813"/>
      <c r="SY106" s="813"/>
      <c r="SZ106" s="813"/>
      <c r="TA106" s="813"/>
      <c r="TB106" s="813"/>
      <c r="TC106" s="813"/>
      <c r="TD106" s="813"/>
      <c r="TE106" s="813"/>
      <c r="TF106" s="813"/>
      <c r="TG106" s="813"/>
      <c r="TH106" s="813"/>
      <c r="TI106" s="813"/>
      <c r="TJ106" s="813"/>
      <c r="TK106" s="813"/>
      <c r="TL106" s="813"/>
      <c r="TM106" s="813"/>
      <c r="TN106" s="813"/>
      <c r="TO106" s="813"/>
      <c r="TP106" s="813"/>
      <c r="TQ106" s="813"/>
      <c r="TR106" s="813"/>
      <c r="TS106" s="813"/>
      <c r="TT106" s="813"/>
      <c r="TU106" s="813"/>
      <c r="TV106" s="813"/>
      <c r="TW106" s="813"/>
      <c r="TX106" s="813"/>
      <c r="TY106" s="813"/>
      <c r="TZ106" s="813"/>
      <c r="UA106" s="813"/>
      <c r="UB106" s="813"/>
      <c r="UC106" s="813"/>
      <c r="UD106" s="813"/>
      <c r="UE106" s="813"/>
      <c r="UF106" s="813"/>
      <c r="UG106" s="813"/>
      <c r="UH106" s="813"/>
      <c r="UI106" s="813"/>
      <c r="UJ106" s="813"/>
      <c r="UK106" s="813"/>
      <c r="UL106" s="813"/>
      <c r="UM106" s="813"/>
      <c r="UN106" s="813"/>
      <c r="UO106" s="813"/>
      <c r="UP106" s="813"/>
      <c r="UQ106" s="813"/>
      <c r="UR106" s="813"/>
      <c r="US106" s="813"/>
      <c r="UT106" s="813"/>
      <c r="UU106" s="813"/>
      <c r="UV106" s="813"/>
      <c r="UW106" s="813"/>
      <c r="UX106" s="813"/>
      <c r="UY106" s="813"/>
      <c r="UZ106" s="813"/>
      <c r="VA106" s="813"/>
      <c r="VB106" s="813"/>
      <c r="VC106" s="813"/>
      <c r="VD106" s="813"/>
      <c r="VE106" s="813"/>
      <c r="VF106" s="813"/>
      <c r="VG106" s="813"/>
      <c r="VH106" s="813"/>
      <c r="VI106" s="813"/>
      <c r="VJ106" s="813"/>
      <c r="VK106" s="813"/>
      <c r="VL106" s="813"/>
      <c r="VM106" s="813"/>
      <c r="VN106" s="813"/>
      <c r="VO106" s="813"/>
      <c r="VP106" s="813"/>
      <c r="VQ106" s="813"/>
      <c r="VR106" s="813"/>
      <c r="VS106" s="813"/>
      <c r="VT106" s="813"/>
      <c r="VU106" s="813"/>
      <c r="VV106" s="813"/>
      <c r="VW106" s="813"/>
      <c r="VX106" s="813"/>
      <c r="VY106" s="813"/>
      <c r="VZ106" s="813"/>
      <c r="WA106" s="813"/>
      <c r="WB106" s="813"/>
      <c r="WC106" s="813"/>
      <c r="WD106" s="813"/>
      <c r="WE106" s="813"/>
      <c r="WF106" s="813"/>
      <c r="WG106" s="813"/>
      <c r="WH106" s="813"/>
      <c r="WI106" s="813"/>
      <c r="WJ106" s="813"/>
      <c r="WK106" s="813"/>
      <c r="WL106" s="813"/>
      <c r="WM106" s="813"/>
      <c r="WN106" s="813"/>
      <c r="WO106" s="813"/>
      <c r="WP106" s="813"/>
      <c r="WQ106" s="813"/>
      <c r="WR106" s="813"/>
      <c r="WS106" s="813"/>
      <c r="WT106" s="813"/>
      <c r="WU106" s="813"/>
      <c r="WV106" s="813"/>
      <c r="WW106" s="813"/>
      <c r="WX106" s="813"/>
      <c r="WY106" s="813"/>
      <c r="WZ106" s="813"/>
      <c r="XA106" s="813"/>
      <c r="XB106" s="813"/>
      <c r="XC106" s="813"/>
      <c r="XD106" s="813"/>
      <c r="XE106" s="813"/>
      <c r="XF106" s="813"/>
      <c r="XG106" s="813"/>
      <c r="XH106" s="813"/>
      <c r="XI106" s="813"/>
      <c r="XJ106" s="813"/>
      <c r="XK106" s="813"/>
      <c r="XL106" s="813"/>
      <c r="XM106" s="813"/>
      <c r="XN106" s="813"/>
      <c r="XO106" s="813"/>
      <c r="XP106" s="813"/>
      <c r="XQ106" s="813"/>
      <c r="XR106" s="813"/>
      <c r="XS106" s="813"/>
      <c r="XT106" s="813"/>
      <c r="XU106" s="813"/>
      <c r="XV106" s="813"/>
      <c r="XW106" s="813"/>
      <c r="XX106" s="813"/>
      <c r="XY106" s="813"/>
      <c r="XZ106" s="813"/>
      <c r="YA106" s="813"/>
      <c r="YB106" s="813"/>
      <c r="YC106" s="813"/>
      <c r="YD106" s="813"/>
      <c r="YE106" s="813"/>
      <c r="YF106" s="813"/>
      <c r="YG106" s="813"/>
      <c r="YH106" s="813"/>
      <c r="YI106" s="813"/>
      <c r="YJ106" s="813"/>
      <c r="YK106" s="813"/>
      <c r="YL106" s="813"/>
      <c r="YM106" s="813"/>
      <c r="YN106" s="813"/>
      <c r="YO106" s="813"/>
      <c r="YP106" s="813"/>
      <c r="YQ106" s="813"/>
      <c r="YR106" s="813"/>
      <c r="YS106" s="813"/>
      <c r="YT106" s="813"/>
      <c r="YU106" s="813"/>
      <c r="YV106" s="813"/>
      <c r="YW106" s="813"/>
      <c r="YX106" s="813"/>
      <c r="YY106" s="813"/>
      <c r="YZ106" s="813"/>
      <c r="ZA106" s="813"/>
      <c r="ZB106" s="813"/>
      <c r="ZC106" s="813"/>
      <c r="ZD106" s="813"/>
      <c r="ZE106" s="813"/>
      <c r="ZF106" s="813"/>
      <c r="ZG106" s="813"/>
      <c r="ZH106" s="813"/>
      <c r="ZI106" s="813"/>
      <c r="ZJ106" s="813"/>
      <c r="ZK106" s="813"/>
      <c r="ZL106" s="813"/>
      <c r="ZM106" s="813"/>
      <c r="ZN106" s="813"/>
      <c r="ZO106" s="813"/>
      <c r="ZP106" s="813"/>
      <c r="ZQ106" s="813"/>
      <c r="ZR106" s="813"/>
      <c r="ZS106" s="813"/>
      <c r="ZT106" s="813"/>
      <c r="ZU106" s="813"/>
      <c r="ZV106" s="813"/>
      <c r="ZW106" s="813"/>
      <c r="ZX106" s="813"/>
      <c r="ZY106" s="813"/>
      <c r="ZZ106" s="813"/>
      <c r="AAA106" s="813"/>
      <c r="AAB106" s="813"/>
      <c r="AAC106" s="813"/>
      <c r="AAD106" s="813"/>
      <c r="AAE106" s="813"/>
      <c r="AAF106" s="813"/>
      <c r="AAG106" s="813"/>
      <c r="AAH106" s="813"/>
      <c r="AAI106" s="813"/>
      <c r="AAJ106" s="813"/>
      <c r="AAK106" s="813"/>
      <c r="AAL106" s="813"/>
      <c r="AAM106" s="813"/>
      <c r="AAN106" s="813"/>
      <c r="AAO106" s="813"/>
      <c r="AAP106" s="813"/>
      <c r="AAQ106" s="813"/>
      <c r="AAR106" s="813"/>
      <c r="AAS106" s="813"/>
      <c r="AAT106" s="813"/>
      <c r="AAU106" s="813"/>
      <c r="AAV106" s="813"/>
      <c r="AAW106" s="813"/>
      <c r="AAX106" s="813"/>
      <c r="AAY106" s="813"/>
      <c r="AAZ106" s="813"/>
      <c r="ABA106" s="813"/>
      <c r="ABB106" s="813"/>
      <c r="ABC106" s="813"/>
      <c r="ABD106" s="813"/>
      <c r="ABE106" s="813"/>
      <c r="ABF106" s="813"/>
      <c r="ABG106" s="813"/>
      <c r="ABH106" s="813"/>
      <c r="ABI106" s="813"/>
      <c r="ABJ106" s="813"/>
      <c r="ABK106" s="813"/>
      <c r="ABL106" s="813"/>
      <c r="ABM106" s="813"/>
      <c r="ABN106" s="813"/>
      <c r="ABO106" s="813"/>
      <c r="ABP106" s="813"/>
      <c r="ABQ106" s="813"/>
      <c r="ABR106" s="813"/>
      <c r="ABS106" s="813"/>
      <c r="ABT106" s="813"/>
      <c r="ABU106" s="813"/>
      <c r="ABV106" s="813"/>
      <c r="ABW106" s="813"/>
      <c r="ABX106" s="813"/>
      <c r="ABY106" s="813"/>
      <c r="ABZ106" s="813"/>
      <c r="ACA106" s="813"/>
      <c r="ACB106" s="813"/>
      <c r="ACC106" s="813"/>
      <c r="ACD106" s="813"/>
      <c r="ACE106" s="813"/>
      <c r="ACF106" s="813"/>
      <c r="ACG106" s="813"/>
      <c r="ACH106" s="813"/>
      <c r="ACI106" s="813"/>
      <c r="ACJ106" s="813"/>
      <c r="ACK106" s="813"/>
      <c r="ACL106" s="813"/>
      <c r="ACM106" s="813"/>
      <c r="ACN106" s="813"/>
      <c r="ACO106" s="813"/>
      <c r="ACP106" s="813"/>
      <c r="ACQ106" s="813"/>
      <c r="ACR106" s="813"/>
      <c r="ACS106" s="813"/>
      <c r="ACT106" s="813"/>
      <c r="ACU106" s="813"/>
      <c r="ACV106" s="813"/>
      <c r="ACW106" s="813"/>
      <c r="ACX106" s="813"/>
      <c r="ACY106" s="813"/>
      <c r="ACZ106" s="813"/>
      <c r="ADA106" s="813"/>
      <c r="ADB106" s="813"/>
      <c r="ADC106" s="813"/>
      <c r="ADD106" s="813"/>
      <c r="ADE106" s="813"/>
      <c r="ADF106" s="813"/>
      <c r="ADG106" s="813"/>
      <c r="ADH106" s="813"/>
      <c r="ADI106" s="813"/>
      <c r="ADJ106" s="813"/>
      <c r="ADK106" s="813"/>
      <c r="ADL106" s="813"/>
      <c r="ADM106" s="813"/>
      <c r="ADN106" s="813"/>
      <c r="ADO106" s="813"/>
      <c r="ADP106" s="813"/>
      <c r="ADQ106" s="813"/>
      <c r="ADR106" s="813"/>
      <c r="ADS106" s="813"/>
      <c r="ADT106" s="813"/>
      <c r="ADU106" s="813"/>
      <c r="ADV106" s="813"/>
      <c r="ADW106" s="813"/>
      <c r="ADX106" s="813"/>
      <c r="ADY106" s="813"/>
      <c r="ADZ106" s="813"/>
      <c r="AEA106" s="813"/>
      <c r="AEB106" s="813"/>
      <c r="AEC106" s="813"/>
      <c r="AED106" s="813"/>
      <c r="AEE106" s="813"/>
      <c r="AEF106" s="813"/>
      <c r="AEG106" s="813"/>
      <c r="AEH106" s="813"/>
      <c r="AEI106" s="813"/>
      <c r="AEJ106" s="813"/>
      <c r="AEK106" s="813"/>
      <c r="AEL106" s="813"/>
      <c r="AEM106" s="813"/>
      <c r="AEN106" s="813"/>
      <c r="AEO106" s="813"/>
      <c r="AEP106" s="813"/>
      <c r="AEQ106" s="813"/>
      <c r="AER106" s="813"/>
      <c r="AES106" s="813"/>
      <c r="AET106" s="813"/>
      <c r="AEU106" s="813"/>
      <c r="AEV106" s="813"/>
      <c r="AEW106" s="813"/>
      <c r="AEX106" s="813"/>
      <c r="AEY106" s="813"/>
      <c r="AEZ106" s="813"/>
      <c r="AFA106" s="813"/>
      <c r="AFB106" s="813"/>
      <c r="AFC106" s="813"/>
      <c r="AFD106" s="813"/>
      <c r="AFE106" s="813"/>
      <c r="AFF106" s="813"/>
      <c r="AFG106" s="813"/>
      <c r="AFH106" s="813"/>
      <c r="AFI106" s="813"/>
      <c r="AFJ106" s="813"/>
      <c r="AFK106" s="813"/>
      <c r="AFL106" s="813"/>
      <c r="AFM106" s="813"/>
      <c r="AFN106" s="813"/>
      <c r="AFO106" s="813"/>
      <c r="AFP106" s="813"/>
      <c r="AFQ106" s="813"/>
      <c r="AFR106" s="813"/>
      <c r="AFS106" s="813"/>
      <c r="AFT106" s="813"/>
      <c r="AFU106" s="813"/>
      <c r="AFV106" s="813"/>
      <c r="AFW106" s="813"/>
      <c r="AFX106" s="813"/>
      <c r="AFY106" s="813"/>
      <c r="AFZ106" s="813"/>
      <c r="AGA106" s="813"/>
      <c r="AGB106" s="813"/>
      <c r="AGC106" s="813"/>
      <c r="AGD106" s="813"/>
      <c r="AGE106" s="813"/>
      <c r="AGF106" s="813"/>
      <c r="AGG106" s="813"/>
      <c r="AGH106" s="813"/>
      <c r="AGI106" s="813"/>
      <c r="AGJ106" s="813"/>
      <c r="AGK106" s="813"/>
      <c r="AGL106" s="813"/>
      <c r="AGM106" s="813"/>
      <c r="AGN106" s="813"/>
      <c r="AGO106" s="813"/>
      <c r="AGP106" s="813"/>
      <c r="AGQ106" s="813"/>
      <c r="AGR106" s="813"/>
      <c r="AGS106" s="813"/>
      <c r="AGT106" s="813"/>
      <c r="AGU106" s="813"/>
      <c r="AGV106" s="813"/>
      <c r="AGW106" s="813"/>
      <c r="AGX106" s="813"/>
      <c r="AGY106" s="813"/>
      <c r="AGZ106" s="813"/>
      <c r="AHA106" s="813"/>
      <c r="AHB106" s="813"/>
      <c r="AHC106" s="813"/>
      <c r="AHD106" s="813"/>
      <c r="AHE106" s="813"/>
      <c r="AHF106" s="813"/>
      <c r="AHG106" s="813"/>
      <c r="AHH106" s="813"/>
      <c r="AHI106" s="813"/>
      <c r="AHJ106" s="813"/>
      <c r="AHK106" s="813"/>
      <c r="AHL106" s="813"/>
      <c r="AHM106" s="813"/>
      <c r="AHN106" s="813"/>
      <c r="AHO106" s="813"/>
      <c r="AHP106" s="813"/>
      <c r="AHQ106" s="813"/>
      <c r="AHR106" s="813"/>
      <c r="AHS106" s="813"/>
      <c r="AHT106" s="813"/>
      <c r="AHU106" s="813"/>
      <c r="AHV106" s="813"/>
      <c r="AHW106" s="813"/>
      <c r="AHX106" s="813"/>
      <c r="AHY106" s="813"/>
      <c r="AHZ106" s="813"/>
      <c r="AIA106" s="813"/>
      <c r="AIB106" s="813"/>
      <c r="AIC106" s="813"/>
      <c r="AID106" s="813"/>
      <c r="AIE106" s="813"/>
      <c r="AIF106" s="813"/>
      <c r="AIG106" s="813"/>
      <c r="AIH106" s="813"/>
      <c r="AII106" s="813"/>
      <c r="AIJ106" s="813"/>
      <c r="AIK106" s="813"/>
      <c r="AIL106" s="813"/>
      <c r="AIM106" s="813"/>
      <c r="AIN106" s="813"/>
      <c r="AIO106" s="813"/>
      <c r="AIP106" s="813"/>
      <c r="AIQ106" s="813"/>
      <c r="AIR106" s="813"/>
      <c r="AIS106" s="813"/>
      <c r="AIT106" s="813"/>
      <c r="AIU106" s="813"/>
      <c r="AIV106" s="813"/>
      <c r="AIW106" s="813"/>
      <c r="AIX106" s="813"/>
      <c r="AIY106" s="813"/>
      <c r="AIZ106" s="813"/>
      <c r="AJA106" s="813"/>
      <c r="AJB106" s="813"/>
      <c r="AJC106" s="813"/>
      <c r="AJD106" s="813"/>
      <c r="AJE106" s="813"/>
      <c r="AJF106" s="813"/>
      <c r="AJG106" s="813"/>
      <c r="AJH106" s="813"/>
      <c r="AJI106" s="813"/>
      <c r="AJJ106" s="813"/>
      <c r="AJK106" s="813"/>
      <c r="AJL106" s="813"/>
      <c r="AJM106" s="813"/>
      <c r="AJN106" s="813"/>
      <c r="AJO106" s="813"/>
      <c r="AJP106" s="813"/>
      <c r="AJQ106" s="813"/>
      <c r="AJR106" s="813"/>
      <c r="AJS106" s="813"/>
      <c r="AJT106" s="813"/>
      <c r="AJU106" s="813"/>
      <c r="AJV106" s="813"/>
      <c r="AJW106" s="813"/>
      <c r="AJX106" s="813"/>
      <c r="AJY106" s="813"/>
      <c r="AJZ106" s="813"/>
      <c r="AKA106" s="813"/>
      <c r="AKB106" s="813"/>
      <c r="AKC106" s="813"/>
      <c r="AKD106" s="813"/>
      <c r="AKE106" s="813"/>
      <c r="AKF106" s="813"/>
      <c r="AKG106" s="813"/>
      <c r="AKH106" s="813"/>
      <c r="AKI106" s="813"/>
      <c r="AKJ106" s="813"/>
      <c r="AKK106" s="813"/>
      <c r="AKL106" s="813"/>
      <c r="AKM106" s="813"/>
      <c r="AKN106" s="813"/>
      <c r="AKO106" s="813"/>
      <c r="AKP106" s="813"/>
      <c r="AKQ106" s="813"/>
      <c r="AKR106" s="813"/>
      <c r="AKS106" s="813"/>
      <c r="AKT106" s="813"/>
      <c r="AKU106" s="813"/>
      <c r="AKV106" s="813"/>
      <c r="AKW106" s="813"/>
      <c r="AKX106" s="813"/>
      <c r="AKY106" s="813"/>
      <c r="AKZ106" s="813"/>
      <c r="ALA106" s="813"/>
      <c r="ALB106" s="813"/>
      <c r="ALC106" s="813"/>
      <c r="ALD106" s="813"/>
      <c r="ALE106" s="813"/>
      <c r="ALF106" s="813"/>
      <c r="ALG106" s="813"/>
      <c r="ALH106" s="813"/>
      <c r="ALI106" s="813"/>
      <c r="ALJ106" s="813"/>
      <c r="ALK106" s="813"/>
      <c r="ALL106" s="813"/>
      <c r="ALM106" s="813"/>
      <c r="ALN106" s="813"/>
      <c r="ALO106" s="813"/>
      <c r="ALP106" s="813"/>
      <c r="ALQ106" s="813"/>
      <c r="ALR106" s="813"/>
      <c r="ALS106" s="813"/>
      <c r="ALT106" s="813"/>
      <c r="ALU106" s="813"/>
      <c r="ALV106" s="813"/>
      <c r="ALW106" s="813"/>
      <c r="ALX106" s="813"/>
      <c r="ALY106" s="813"/>
      <c r="ALZ106" s="813"/>
      <c r="AMA106" s="813"/>
      <c r="AMB106" s="813"/>
      <c r="AMC106" s="813"/>
      <c r="AMD106" s="813"/>
      <c r="AME106" s="813"/>
      <c r="AMF106" s="813"/>
      <c r="AMG106" s="813"/>
      <c r="AMH106" s="813"/>
      <c r="AMI106" s="813"/>
      <c r="AMJ106" s="813"/>
      <c r="AMK106" s="813"/>
      <c r="AML106" s="813"/>
      <c r="AMM106" s="813"/>
      <c r="AMN106" s="813"/>
      <c r="AMO106" s="813"/>
      <c r="AMP106" s="813"/>
      <c r="AMQ106" s="813"/>
      <c r="AMR106" s="813"/>
      <c r="AMS106" s="813"/>
      <c r="AMT106" s="813"/>
      <c r="AMU106" s="813"/>
      <c r="AMV106" s="813"/>
      <c r="AMW106" s="813"/>
      <c r="AMX106" s="813"/>
      <c r="AMY106" s="813"/>
      <c r="AMZ106" s="813"/>
      <c r="ANA106" s="813"/>
      <c r="ANB106" s="813"/>
      <c r="ANC106" s="813"/>
      <c r="AND106" s="813"/>
      <c r="ANE106" s="813"/>
      <c r="ANF106" s="813"/>
      <c r="ANG106" s="813"/>
      <c r="ANH106" s="813"/>
      <c r="ANI106" s="813"/>
      <c r="ANJ106" s="813"/>
      <c r="ANK106" s="813"/>
      <c r="ANL106" s="813"/>
      <c r="ANM106" s="813"/>
      <c r="ANN106" s="813"/>
      <c r="ANO106" s="813"/>
      <c r="ANP106" s="813"/>
      <c r="ANQ106" s="813"/>
      <c r="ANR106" s="813"/>
      <c r="ANS106" s="813"/>
      <c r="ANT106" s="813"/>
      <c r="ANU106" s="813"/>
      <c r="ANV106" s="813"/>
      <c r="ANW106" s="813"/>
      <c r="ANX106" s="813"/>
      <c r="ANY106" s="813"/>
      <c r="ANZ106" s="813"/>
      <c r="AOA106" s="813"/>
      <c r="AOB106" s="813"/>
      <c r="AOC106" s="813"/>
      <c r="AOD106" s="813"/>
      <c r="AOE106" s="813"/>
      <c r="AOF106" s="813"/>
      <c r="AOG106" s="813"/>
      <c r="AOH106" s="813"/>
      <c r="AOI106" s="813"/>
      <c r="AOJ106" s="813"/>
      <c r="AOK106" s="813"/>
      <c r="AOL106" s="813"/>
      <c r="AOM106" s="813"/>
      <c r="AON106" s="813"/>
      <c r="AOO106" s="813"/>
      <c r="AOP106" s="813"/>
      <c r="AOQ106" s="813"/>
      <c r="AOR106" s="813"/>
      <c r="AOS106" s="813"/>
      <c r="AOT106" s="813"/>
      <c r="AOU106" s="813"/>
      <c r="AOV106" s="813"/>
      <c r="AOW106" s="813"/>
      <c r="AOX106" s="813"/>
      <c r="AOY106" s="813"/>
      <c r="AOZ106" s="813"/>
      <c r="APA106" s="813"/>
      <c r="APB106" s="813"/>
      <c r="APC106" s="813"/>
      <c r="APD106" s="813"/>
      <c r="APE106" s="813"/>
      <c r="APF106" s="813"/>
      <c r="APG106" s="813"/>
      <c r="APH106" s="813"/>
      <c r="API106" s="813"/>
      <c r="APJ106" s="813"/>
      <c r="APK106" s="813"/>
      <c r="APL106" s="813"/>
      <c r="APM106" s="813"/>
      <c r="APN106" s="813"/>
      <c r="APO106" s="813"/>
      <c r="APP106" s="813"/>
      <c r="APQ106" s="813"/>
      <c r="APR106" s="813"/>
      <c r="APS106" s="813"/>
      <c r="APT106" s="813"/>
      <c r="APU106" s="813"/>
      <c r="APV106" s="813"/>
      <c r="APW106" s="813"/>
      <c r="APX106" s="813"/>
      <c r="APY106" s="813"/>
      <c r="APZ106" s="813"/>
      <c r="AQA106" s="813"/>
      <c r="AQB106" s="813"/>
      <c r="AQC106" s="813"/>
      <c r="AQD106" s="813"/>
      <c r="AQE106" s="813"/>
      <c r="AQF106" s="813"/>
      <c r="AQG106" s="813"/>
      <c r="AQH106" s="813"/>
      <c r="AQI106" s="813"/>
      <c r="AQJ106" s="813"/>
      <c r="AQK106" s="813"/>
      <c r="AQL106" s="813"/>
      <c r="AQM106" s="813"/>
      <c r="AQN106" s="813"/>
      <c r="AQO106" s="813"/>
      <c r="AQP106" s="813"/>
      <c r="AQQ106" s="813"/>
      <c r="AQR106" s="813"/>
      <c r="AQS106" s="813"/>
      <c r="AQT106" s="813"/>
      <c r="AQU106" s="813"/>
      <c r="AQV106" s="813"/>
      <c r="AQW106" s="813"/>
      <c r="AQX106" s="813"/>
      <c r="AQY106" s="813"/>
      <c r="AQZ106" s="813"/>
      <c r="ARA106" s="813"/>
      <c r="ARB106" s="813"/>
      <c r="ARC106" s="813"/>
      <c r="ARD106" s="813"/>
      <c r="ARE106" s="813"/>
      <c r="ARF106" s="813"/>
      <c r="ARG106" s="813"/>
      <c r="ARH106" s="813"/>
      <c r="ARI106" s="813"/>
      <c r="ARJ106" s="813"/>
      <c r="ARK106" s="813"/>
      <c r="ARL106" s="813"/>
      <c r="ARM106" s="813"/>
      <c r="ARN106" s="813"/>
      <c r="ARO106" s="813"/>
      <c r="ARP106" s="813"/>
      <c r="ARQ106" s="813"/>
      <c r="ARR106" s="813"/>
      <c r="ARS106" s="813"/>
      <c r="ART106" s="813"/>
      <c r="ARU106" s="813"/>
      <c r="ARV106" s="813"/>
      <c r="ARW106" s="813"/>
      <c r="ARX106" s="813"/>
      <c r="ARY106" s="813"/>
      <c r="ARZ106" s="813"/>
      <c r="ASA106" s="813"/>
      <c r="ASB106" s="813"/>
      <c r="ASC106" s="813"/>
      <c r="ASD106" s="813"/>
      <c r="ASE106" s="813"/>
      <c r="ASF106" s="813"/>
      <c r="ASG106" s="813"/>
      <c r="ASH106" s="813"/>
      <c r="ASI106" s="813"/>
      <c r="ASJ106" s="813"/>
      <c r="ASK106" s="813"/>
      <c r="ASL106" s="813"/>
      <c r="ASM106" s="813"/>
      <c r="ASN106" s="813"/>
      <c r="ASO106" s="813"/>
      <c r="ASP106" s="813"/>
      <c r="ASQ106" s="813"/>
      <c r="ASR106" s="813"/>
      <c r="ASS106" s="813"/>
      <c r="AST106" s="813"/>
      <c r="ASU106" s="813"/>
      <c r="ASV106" s="813"/>
      <c r="ASW106" s="813"/>
      <c r="ASX106" s="813"/>
      <c r="ASY106" s="813"/>
      <c r="ASZ106" s="813"/>
      <c r="ATA106" s="813"/>
      <c r="ATB106" s="813"/>
      <c r="ATC106" s="813"/>
      <c r="ATD106" s="813"/>
      <c r="ATE106" s="813"/>
      <c r="ATF106" s="813"/>
      <c r="ATG106" s="813"/>
      <c r="ATH106" s="813"/>
      <c r="ATI106" s="813"/>
      <c r="ATJ106" s="813"/>
      <c r="ATK106" s="813"/>
      <c r="ATL106" s="813"/>
      <c r="ATM106" s="813"/>
      <c r="ATN106" s="813"/>
      <c r="ATO106" s="813"/>
      <c r="ATP106" s="813"/>
      <c r="ATQ106" s="813"/>
      <c r="ATR106" s="813"/>
      <c r="ATS106" s="813"/>
      <c r="ATT106" s="813"/>
      <c r="ATU106" s="813"/>
      <c r="ATV106" s="813"/>
      <c r="ATW106" s="813"/>
      <c r="ATX106" s="813"/>
      <c r="ATY106" s="813"/>
      <c r="ATZ106" s="813"/>
      <c r="AUA106" s="813"/>
      <c r="AUB106" s="813"/>
      <c r="AUC106" s="813"/>
      <c r="AUD106" s="813"/>
      <c r="AUE106" s="813"/>
      <c r="AUF106" s="813"/>
      <c r="AUG106" s="813"/>
      <c r="AUH106" s="813"/>
      <c r="AUI106" s="813"/>
      <c r="AUJ106" s="813"/>
      <c r="AUK106" s="813"/>
      <c r="AUL106" s="813"/>
      <c r="AUM106" s="813"/>
      <c r="AUN106" s="813"/>
      <c r="AUO106" s="813"/>
      <c r="AUP106" s="813"/>
      <c r="AUQ106" s="813"/>
      <c r="AUR106" s="813"/>
      <c r="AUS106" s="813"/>
      <c r="AUT106" s="813"/>
      <c r="AUU106" s="813"/>
      <c r="AUV106" s="813"/>
      <c r="AUW106" s="813"/>
      <c r="AUX106" s="813"/>
      <c r="AUY106" s="813"/>
      <c r="AUZ106" s="813"/>
      <c r="AVA106" s="813"/>
      <c r="AVB106" s="813"/>
      <c r="AVC106" s="813"/>
      <c r="AVD106" s="813"/>
      <c r="AVE106" s="813"/>
      <c r="AVF106" s="813"/>
      <c r="AVG106" s="813"/>
      <c r="AVH106" s="813"/>
      <c r="AVI106" s="813"/>
      <c r="AVJ106" s="813"/>
      <c r="AVK106" s="813"/>
      <c r="AVL106" s="813"/>
      <c r="AVM106" s="813"/>
      <c r="AVN106" s="813"/>
      <c r="AVO106" s="813"/>
      <c r="AVP106" s="813"/>
      <c r="AVQ106" s="813"/>
      <c r="AVR106" s="813"/>
      <c r="AVS106" s="813"/>
      <c r="AVT106" s="813"/>
      <c r="AVU106" s="813"/>
      <c r="AVV106" s="813"/>
      <c r="AVW106" s="813"/>
      <c r="AVX106" s="813"/>
      <c r="AVY106" s="813"/>
      <c r="AVZ106" s="813"/>
      <c r="AWA106" s="813"/>
      <c r="AWB106" s="813"/>
      <c r="AWC106" s="813"/>
      <c r="AWD106" s="813"/>
      <c r="AWE106" s="813"/>
      <c r="AWF106" s="813"/>
      <c r="AWG106" s="813"/>
      <c r="AWH106" s="813"/>
      <c r="AWI106" s="813"/>
      <c r="AWJ106" s="813"/>
      <c r="AWK106" s="813"/>
      <c r="AWL106" s="813"/>
      <c r="AWM106" s="813"/>
      <c r="AWN106" s="813"/>
      <c r="AWO106" s="813"/>
      <c r="AWP106" s="813"/>
      <c r="AWQ106" s="813"/>
      <c r="AWR106" s="813"/>
      <c r="AWS106" s="813"/>
      <c r="AWT106" s="813"/>
      <c r="AWU106" s="813"/>
      <c r="AWV106" s="813"/>
      <c r="AWW106" s="813"/>
      <c r="AWX106" s="813"/>
      <c r="AWY106" s="813"/>
      <c r="AWZ106" s="813"/>
      <c r="AXA106" s="813"/>
      <c r="AXB106" s="813"/>
      <c r="AXC106" s="813"/>
      <c r="AXD106" s="813"/>
      <c r="AXE106" s="813"/>
      <c r="AXF106" s="813"/>
      <c r="AXG106" s="813"/>
      <c r="AXH106" s="813"/>
      <c r="AXI106" s="813"/>
      <c r="AXJ106" s="813"/>
      <c r="AXK106" s="813"/>
      <c r="AXL106" s="813"/>
      <c r="AXM106" s="813"/>
      <c r="AXN106" s="813"/>
      <c r="AXO106" s="813"/>
      <c r="AXP106" s="813"/>
      <c r="AXQ106" s="813"/>
      <c r="AXR106" s="813"/>
      <c r="AXS106" s="813"/>
      <c r="AXT106" s="813"/>
      <c r="AXU106" s="813"/>
      <c r="AXV106" s="813"/>
      <c r="AXW106" s="813"/>
      <c r="AXX106" s="813"/>
      <c r="AXY106" s="813"/>
      <c r="AXZ106" s="813"/>
      <c r="AYA106" s="813"/>
      <c r="AYB106" s="813"/>
      <c r="AYC106" s="813"/>
      <c r="AYD106" s="813"/>
      <c r="AYE106" s="813"/>
      <c r="AYF106" s="813"/>
      <c r="AYG106" s="813"/>
      <c r="AYH106" s="813"/>
      <c r="AYI106" s="813"/>
      <c r="AYJ106" s="813"/>
      <c r="AYK106" s="813"/>
      <c r="AYL106" s="813"/>
      <c r="AYM106" s="813"/>
      <c r="AYN106" s="813"/>
      <c r="AYO106" s="813"/>
      <c r="AYP106" s="813"/>
      <c r="AYQ106" s="813"/>
      <c r="AYR106" s="813"/>
      <c r="AYS106" s="813"/>
      <c r="AYT106" s="813"/>
      <c r="AYU106" s="813"/>
      <c r="AYV106" s="813"/>
      <c r="AYW106" s="813"/>
      <c r="AYX106" s="813"/>
      <c r="AYY106" s="813"/>
      <c r="AYZ106" s="813"/>
      <c r="AZA106" s="813"/>
      <c r="AZB106" s="813"/>
      <c r="AZC106" s="813"/>
      <c r="AZD106" s="813"/>
      <c r="AZE106" s="813"/>
      <c r="AZF106" s="813"/>
      <c r="AZG106" s="813"/>
      <c r="AZH106" s="813"/>
      <c r="AZI106" s="813"/>
      <c r="AZJ106" s="813"/>
      <c r="AZK106" s="813"/>
      <c r="AZL106" s="813"/>
      <c r="AZM106" s="813"/>
      <c r="AZN106" s="813"/>
      <c r="AZO106" s="813"/>
      <c r="AZP106" s="813"/>
      <c r="AZQ106" s="813"/>
      <c r="AZR106" s="813"/>
      <c r="AZS106" s="813"/>
      <c r="AZT106" s="813"/>
      <c r="AZU106" s="813"/>
      <c r="AZV106" s="813"/>
      <c r="AZW106" s="813"/>
      <c r="AZX106" s="813"/>
      <c r="AZY106" s="813"/>
      <c r="AZZ106" s="813"/>
      <c r="BAA106" s="813"/>
      <c r="BAB106" s="813"/>
      <c r="BAC106" s="813"/>
      <c r="BAD106" s="813"/>
      <c r="BAE106" s="813"/>
      <c r="BAF106" s="813"/>
      <c r="BAG106" s="813"/>
      <c r="BAH106" s="813"/>
      <c r="BAI106" s="813"/>
      <c r="BAJ106" s="813"/>
      <c r="BAK106" s="813"/>
      <c r="BAL106" s="813"/>
      <c r="BAM106" s="813"/>
      <c r="BAN106" s="813"/>
      <c r="BAO106" s="813"/>
      <c r="BAP106" s="813"/>
      <c r="BAQ106" s="813"/>
      <c r="BAR106" s="813"/>
      <c r="BAS106" s="813"/>
      <c r="BAT106" s="813"/>
      <c r="BAU106" s="813"/>
      <c r="BAV106" s="813"/>
      <c r="BAW106" s="813"/>
      <c r="BAX106" s="813"/>
      <c r="BAY106" s="813"/>
      <c r="BAZ106" s="813"/>
      <c r="BBA106" s="813"/>
      <c r="BBB106" s="813"/>
      <c r="BBC106" s="813"/>
      <c r="BBD106" s="813"/>
      <c r="BBE106" s="813"/>
      <c r="BBF106" s="813"/>
      <c r="BBG106" s="813"/>
      <c r="BBH106" s="813"/>
      <c r="BBI106" s="813"/>
      <c r="BBJ106" s="813"/>
      <c r="BBK106" s="813"/>
      <c r="BBL106" s="813"/>
      <c r="BBM106" s="813"/>
      <c r="BBN106" s="813"/>
      <c r="BBO106" s="813"/>
      <c r="BBP106" s="813"/>
      <c r="BBQ106" s="813"/>
      <c r="BBR106" s="813"/>
      <c r="BBS106" s="813"/>
      <c r="BBT106" s="813"/>
      <c r="BBU106" s="813"/>
      <c r="BBV106" s="813"/>
      <c r="BBW106" s="813"/>
      <c r="BBX106" s="813"/>
      <c r="BBY106" s="813"/>
      <c r="BBZ106" s="813"/>
      <c r="BCA106" s="813"/>
      <c r="BCB106" s="813"/>
      <c r="BCC106" s="813"/>
      <c r="BCD106" s="813"/>
      <c r="BCE106" s="813"/>
      <c r="BCF106" s="813"/>
      <c r="BCG106" s="813"/>
      <c r="BCH106" s="813"/>
      <c r="BCI106" s="813"/>
      <c r="BCJ106" s="813"/>
      <c r="BCK106" s="813"/>
      <c r="BCL106" s="813"/>
      <c r="BCM106" s="813"/>
      <c r="BCN106" s="813"/>
      <c r="BCO106" s="813"/>
      <c r="BCP106" s="813"/>
      <c r="BCQ106" s="813"/>
      <c r="BCR106" s="813"/>
      <c r="BCS106" s="813"/>
      <c r="BCT106" s="813"/>
      <c r="BCU106" s="813"/>
      <c r="BCV106" s="813"/>
      <c r="BCW106" s="813"/>
      <c r="BCX106" s="813"/>
      <c r="BCY106" s="813"/>
      <c r="BCZ106" s="813"/>
      <c r="BDA106" s="813"/>
      <c r="BDB106" s="813"/>
      <c r="BDC106" s="813"/>
      <c r="BDD106" s="813"/>
      <c r="BDE106" s="813"/>
      <c r="BDF106" s="813"/>
      <c r="BDG106" s="813"/>
      <c r="BDH106" s="813"/>
      <c r="BDI106" s="813"/>
      <c r="BDJ106" s="813"/>
      <c r="BDK106" s="813"/>
      <c r="BDL106" s="813"/>
      <c r="BDM106" s="813"/>
      <c r="BDN106" s="813"/>
      <c r="BDO106" s="813"/>
      <c r="BDP106" s="813"/>
      <c r="BDQ106" s="813"/>
      <c r="BDR106" s="813"/>
      <c r="BDS106" s="813"/>
      <c r="BDT106" s="813"/>
      <c r="BDU106" s="813"/>
      <c r="BDV106" s="813"/>
      <c r="BDW106" s="813"/>
      <c r="BDX106" s="813"/>
      <c r="BDY106" s="813"/>
      <c r="BDZ106" s="813"/>
      <c r="BEA106" s="813"/>
      <c r="BEB106" s="813"/>
      <c r="BEC106" s="813"/>
      <c r="BED106" s="813"/>
      <c r="BEE106" s="813"/>
      <c r="BEF106" s="813"/>
      <c r="BEG106" s="813"/>
      <c r="BEH106" s="813"/>
      <c r="BEI106" s="813"/>
      <c r="BEJ106" s="813"/>
      <c r="BEK106" s="813"/>
      <c r="BEL106" s="813"/>
      <c r="BEM106" s="813"/>
      <c r="BEN106" s="813"/>
      <c r="BEO106" s="813"/>
      <c r="BEP106" s="813"/>
      <c r="BEQ106" s="813"/>
      <c r="BER106" s="813"/>
      <c r="BES106" s="813"/>
      <c r="BET106" s="813"/>
      <c r="BEU106" s="813"/>
      <c r="BEV106" s="813"/>
      <c r="BEW106" s="813"/>
      <c r="BEX106" s="813"/>
      <c r="BEY106" s="813"/>
      <c r="BEZ106" s="813"/>
      <c r="BFA106" s="813"/>
      <c r="BFB106" s="813"/>
      <c r="BFC106" s="813"/>
      <c r="BFD106" s="813"/>
      <c r="BFE106" s="813"/>
      <c r="BFF106" s="813"/>
      <c r="BFG106" s="813"/>
      <c r="BFH106" s="813"/>
      <c r="BFI106" s="813"/>
      <c r="BFJ106" s="813"/>
      <c r="BFK106" s="813"/>
      <c r="BFL106" s="813"/>
      <c r="BFM106" s="813"/>
      <c r="BFN106" s="813"/>
      <c r="BFO106" s="813"/>
      <c r="BFP106" s="813"/>
      <c r="BFQ106" s="813"/>
      <c r="BFR106" s="813"/>
      <c r="BFS106" s="813"/>
      <c r="BFT106" s="813"/>
      <c r="BFU106" s="813"/>
      <c r="BFV106" s="813"/>
      <c r="BFW106" s="813"/>
      <c r="BFX106" s="813"/>
      <c r="BFY106" s="813"/>
      <c r="BFZ106" s="813"/>
      <c r="BGA106" s="813"/>
      <c r="BGB106" s="813"/>
      <c r="BGC106" s="813"/>
      <c r="BGD106" s="813"/>
      <c r="BGE106" s="813"/>
      <c r="BGF106" s="813"/>
      <c r="BGG106" s="813"/>
      <c r="BGH106" s="813"/>
      <c r="BGI106" s="813"/>
      <c r="BGJ106" s="813"/>
      <c r="BGK106" s="813"/>
      <c r="BGL106" s="813"/>
      <c r="BGM106" s="813"/>
      <c r="BGN106" s="813"/>
      <c r="BGO106" s="813"/>
      <c r="BGP106" s="813"/>
      <c r="BGQ106" s="813"/>
      <c r="BGR106" s="813"/>
      <c r="BGS106" s="813"/>
      <c r="BGT106" s="813"/>
      <c r="BGU106" s="813"/>
      <c r="BGV106" s="813"/>
      <c r="BGW106" s="813"/>
      <c r="BGX106" s="813"/>
      <c r="BGY106" s="813"/>
      <c r="BGZ106" s="813"/>
      <c r="BHA106" s="813"/>
      <c r="BHB106" s="813"/>
      <c r="BHC106" s="813"/>
      <c r="BHD106" s="813"/>
      <c r="BHE106" s="813"/>
      <c r="BHF106" s="813"/>
      <c r="BHG106" s="813"/>
      <c r="BHH106" s="813"/>
      <c r="BHI106" s="813"/>
      <c r="BHJ106" s="813"/>
      <c r="BHK106" s="813"/>
      <c r="BHL106" s="813"/>
      <c r="BHM106" s="813"/>
      <c r="BHN106" s="813"/>
      <c r="BHO106" s="813"/>
      <c r="BHP106" s="813"/>
      <c r="BHQ106" s="813"/>
      <c r="BHR106" s="813"/>
      <c r="BHS106" s="813"/>
      <c r="BHT106" s="813"/>
      <c r="BHU106" s="813"/>
      <c r="BHV106" s="813"/>
      <c r="BHW106" s="813"/>
      <c r="BHX106" s="813"/>
      <c r="BHY106" s="813"/>
      <c r="BHZ106" s="813"/>
      <c r="BIA106" s="813"/>
      <c r="BIB106" s="813"/>
      <c r="BIC106" s="813"/>
      <c r="BID106" s="813"/>
      <c r="BIE106" s="813"/>
      <c r="BIF106" s="813"/>
      <c r="BIG106" s="813"/>
      <c r="BIH106" s="813"/>
      <c r="BII106" s="813"/>
      <c r="BIJ106" s="813"/>
      <c r="BIK106" s="813"/>
      <c r="BIL106" s="813"/>
      <c r="BIM106" s="813"/>
      <c r="BIN106" s="813"/>
      <c r="BIO106" s="813"/>
      <c r="BIP106" s="813"/>
      <c r="BIQ106" s="813"/>
      <c r="BIR106" s="813"/>
      <c r="BIS106" s="813"/>
      <c r="BIT106" s="813"/>
      <c r="BIU106" s="813"/>
      <c r="BIV106" s="813"/>
      <c r="BIW106" s="813"/>
      <c r="BIX106" s="813"/>
      <c r="BIY106" s="813"/>
      <c r="BIZ106" s="813"/>
      <c r="BJA106" s="813"/>
      <c r="BJB106" s="813"/>
      <c r="BJC106" s="813"/>
      <c r="BJD106" s="813"/>
      <c r="BJE106" s="813"/>
      <c r="BJF106" s="813"/>
      <c r="BJG106" s="813"/>
      <c r="BJH106" s="813"/>
      <c r="BJI106" s="813"/>
      <c r="BJJ106" s="813"/>
      <c r="BJK106" s="813"/>
      <c r="BJL106" s="813"/>
      <c r="BJM106" s="813"/>
      <c r="BJN106" s="813"/>
      <c r="BJO106" s="813"/>
      <c r="BJP106" s="813"/>
      <c r="BJQ106" s="813"/>
      <c r="BJR106" s="813"/>
      <c r="BJS106" s="813"/>
      <c r="BJT106" s="813"/>
      <c r="BJU106" s="813"/>
      <c r="BJV106" s="813"/>
      <c r="BJW106" s="813"/>
      <c r="BJX106" s="813"/>
      <c r="BJY106" s="813"/>
      <c r="BJZ106" s="813"/>
      <c r="BKA106" s="813"/>
      <c r="BKB106" s="813"/>
      <c r="BKC106" s="813"/>
      <c r="BKD106" s="813"/>
      <c r="BKE106" s="813"/>
      <c r="BKF106" s="813"/>
      <c r="BKG106" s="813"/>
      <c r="BKH106" s="813"/>
      <c r="BKI106" s="813"/>
      <c r="BKJ106" s="813"/>
      <c r="BKK106" s="813"/>
      <c r="BKL106" s="813"/>
      <c r="BKM106" s="813"/>
      <c r="BKN106" s="813"/>
      <c r="BKO106" s="813"/>
      <c r="BKP106" s="813"/>
      <c r="BKQ106" s="813"/>
      <c r="BKR106" s="813"/>
      <c r="BKS106" s="813"/>
      <c r="BKT106" s="813"/>
      <c r="BKU106" s="813"/>
      <c r="BKV106" s="813"/>
      <c r="BKW106" s="813"/>
      <c r="BKX106" s="813"/>
      <c r="BKY106" s="813"/>
      <c r="BKZ106" s="813"/>
      <c r="BLA106" s="813"/>
      <c r="BLB106" s="813"/>
      <c r="BLC106" s="813"/>
      <c r="BLD106" s="813"/>
      <c r="BLE106" s="813"/>
      <c r="BLF106" s="813"/>
      <c r="BLG106" s="813"/>
      <c r="BLH106" s="813"/>
      <c r="BLI106" s="813"/>
      <c r="BLJ106" s="813"/>
      <c r="BLK106" s="813"/>
      <c r="BLL106" s="813"/>
      <c r="BLM106" s="813"/>
      <c r="BLN106" s="813"/>
      <c r="BLO106" s="813"/>
      <c r="BLP106" s="813"/>
      <c r="BLQ106" s="813"/>
      <c r="BLR106" s="813"/>
      <c r="BLS106" s="813"/>
      <c r="BLT106" s="813"/>
      <c r="BLU106" s="813"/>
      <c r="BLV106" s="813"/>
      <c r="BLW106" s="813"/>
      <c r="BLX106" s="813"/>
      <c r="BLY106" s="813"/>
      <c r="BLZ106" s="813"/>
      <c r="BMA106" s="813"/>
      <c r="BMB106" s="813"/>
      <c r="BMC106" s="813"/>
      <c r="BMD106" s="813"/>
      <c r="BME106" s="813"/>
      <c r="BMF106" s="813"/>
      <c r="BMG106" s="813"/>
      <c r="BMH106" s="813"/>
      <c r="BMI106" s="813"/>
      <c r="BMJ106" s="813"/>
      <c r="BMK106" s="813"/>
      <c r="BML106" s="813"/>
      <c r="BMM106" s="813"/>
      <c r="BMN106" s="813"/>
      <c r="BMO106" s="813"/>
      <c r="BMP106" s="813"/>
      <c r="BMQ106" s="813"/>
      <c r="BMR106" s="813"/>
      <c r="BMS106" s="813"/>
      <c r="BMT106" s="813"/>
      <c r="BMU106" s="813"/>
      <c r="BMV106" s="813"/>
      <c r="BMW106" s="813"/>
      <c r="BMX106" s="813"/>
      <c r="BMY106" s="813"/>
      <c r="BMZ106" s="813"/>
      <c r="BNA106" s="813"/>
      <c r="BNB106" s="813"/>
      <c r="BNC106" s="813"/>
      <c r="BND106" s="813"/>
      <c r="BNE106" s="813"/>
      <c r="BNF106" s="813"/>
      <c r="BNG106" s="813"/>
      <c r="BNH106" s="813"/>
      <c r="BNI106" s="813"/>
      <c r="BNJ106" s="813"/>
      <c r="BNK106" s="813"/>
      <c r="BNL106" s="813"/>
      <c r="BNM106" s="813"/>
      <c r="BNN106" s="813"/>
      <c r="BNO106" s="813"/>
      <c r="BNP106" s="813"/>
      <c r="BNQ106" s="813"/>
      <c r="BNR106" s="813"/>
      <c r="BNS106" s="813"/>
      <c r="BNT106" s="813"/>
      <c r="BNU106" s="813"/>
      <c r="BNV106" s="813"/>
      <c r="BNW106" s="813"/>
      <c r="BNX106" s="813"/>
      <c r="BNY106" s="813"/>
      <c r="BNZ106" s="813"/>
      <c r="BOA106" s="813"/>
      <c r="BOB106" s="813"/>
      <c r="BOC106" s="813"/>
      <c r="BOD106" s="813"/>
      <c r="BOE106" s="813"/>
      <c r="BOF106" s="813"/>
      <c r="BOG106" s="813"/>
      <c r="BOH106" s="813"/>
      <c r="BOI106" s="813"/>
      <c r="BOJ106" s="813"/>
      <c r="BOK106" s="813"/>
      <c r="BOL106" s="813"/>
      <c r="BOM106" s="813"/>
      <c r="BON106" s="813"/>
      <c r="BOO106" s="813"/>
      <c r="BOP106" s="813"/>
      <c r="BOQ106" s="813"/>
      <c r="BOR106" s="813"/>
      <c r="BOS106" s="813"/>
      <c r="BOT106" s="813"/>
      <c r="BOU106" s="813"/>
      <c r="BOV106" s="813"/>
      <c r="BOW106" s="813"/>
      <c r="BOX106" s="813"/>
      <c r="BOY106" s="813"/>
      <c r="BOZ106" s="813"/>
      <c r="BPA106" s="813"/>
      <c r="BPB106" s="813"/>
      <c r="BPC106" s="813"/>
      <c r="BPD106" s="813"/>
      <c r="BPE106" s="813"/>
      <c r="BPF106" s="813"/>
      <c r="BPG106" s="813"/>
      <c r="BPH106" s="813"/>
      <c r="BPI106" s="813"/>
      <c r="BPJ106" s="813"/>
      <c r="BPK106" s="813"/>
      <c r="BPL106" s="813"/>
      <c r="BPM106" s="813"/>
      <c r="BPN106" s="813"/>
      <c r="BPO106" s="813"/>
      <c r="BPP106" s="813"/>
      <c r="BPQ106" s="813"/>
      <c r="BPR106" s="813"/>
      <c r="BPS106" s="813"/>
      <c r="BPT106" s="813"/>
      <c r="BPU106" s="813"/>
      <c r="BPV106" s="813"/>
      <c r="BPW106" s="813"/>
      <c r="BPX106" s="813"/>
      <c r="BPY106" s="813"/>
      <c r="BPZ106" s="813"/>
      <c r="BQA106" s="813"/>
      <c r="BQB106" s="813"/>
      <c r="BQC106" s="813"/>
      <c r="BQD106" s="813"/>
      <c r="BQE106" s="813"/>
      <c r="BQF106" s="813"/>
      <c r="BQG106" s="813"/>
      <c r="BQH106" s="813"/>
      <c r="BQI106" s="813"/>
      <c r="BQJ106" s="813"/>
      <c r="BQK106" s="813"/>
      <c r="BQL106" s="813"/>
      <c r="BQM106" s="813"/>
      <c r="BQN106" s="813"/>
      <c r="BQO106" s="813"/>
      <c r="BQP106" s="813"/>
      <c r="BQQ106" s="813"/>
      <c r="BQR106" s="813"/>
      <c r="BQS106" s="813"/>
      <c r="BQT106" s="813"/>
      <c r="BQU106" s="813"/>
      <c r="BQV106" s="813"/>
      <c r="BQW106" s="813"/>
      <c r="BQX106" s="813"/>
      <c r="BQY106" s="813"/>
      <c r="BQZ106" s="813"/>
      <c r="BRA106" s="813"/>
      <c r="BRB106" s="813"/>
      <c r="BRC106" s="813"/>
      <c r="BRD106" s="813"/>
      <c r="BRE106" s="813"/>
      <c r="BRF106" s="813"/>
      <c r="BRG106" s="813"/>
      <c r="BRH106" s="813"/>
      <c r="BRI106" s="813"/>
      <c r="BRJ106" s="813"/>
      <c r="BRK106" s="813"/>
      <c r="BRL106" s="813"/>
      <c r="BRM106" s="813"/>
      <c r="BRN106" s="813"/>
      <c r="BRO106" s="813"/>
      <c r="BRP106" s="813"/>
      <c r="BRQ106" s="813"/>
      <c r="BRR106" s="813"/>
      <c r="BRS106" s="813"/>
      <c r="BRT106" s="813"/>
      <c r="BRU106" s="813"/>
      <c r="BRV106" s="813"/>
      <c r="BRW106" s="813"/>
      <c r="BRX106" s="813"/>
      <c r="BRY106" s="813"/>
      <c r="BRZ106" s="813"/>
      <c r="BSA106" s="813"/>
      <c r="BSB106" s="813"/>
      <c r="BSC106" s="813"/>
      <c r="BSD106" s="813"/>
      <c r="BSE106" s="813"/>
      <c r="BSF106" s="813"/>
      <c r="BSG106" s="813"/>
      <c r="BSH106" s="813"/>
      <c r="BSI106" s="813"/>
      <c r="BSJ106" s="813"/>
      <c r="BSK106" s="813"/>
      <c r="BSL106" s="813"/>
      <c r="BSM106" s="813"/>
      <c r="BSN106" s="813"/>
      <c r="BSO106" s="813"/>
      <c r="BSP106" s="813"/>
      <c r="BSQ106" s="813"/>
      <c r="BSR106" s="813"/>
      <c r="BSS106" s="813"/>
      <c r="BST106" s="813"/>
      <c r="BSU106" s="813"/>
      <c r="BSV106" s="813"/>
      <c r="BSW106" s="813"/>
      <c r="BSX106" s="813"/>
      <c r="BSY106" s="813"/>
      <c r="BSZ106" s="813"/>
      <c r="BTA106" s="813"/>
      <c r="BTB106" s="813"/>
      <c r="BTC106" s="813"/>
      <c r="BTD106" s="813"/>
      <c r="BTE106" s="813"/>
      <c r="BTF106" s="813"/>
      <c r="BTG106" s="813"/>
      <c r="BTH106" s="813"/>
      <c r="BTI106" s="813"/>
      <c r="BTJ106" s="813"/>
      <c r="BTK106" s="813"/>
      <c r="BTL106" s="813"/>
      <c r="BTM106" s="813"/>
      <c r="BTN106" s="813"/>
      <c r="BTO106" s="813"/>
      <c r="BTP106" s="813"/>
      <c r="BTQ106" s="813"/>
      <c r="BTR106" s="813"/>
      <c r="BTS106" s="813"/>
      <c r="BTT106" s="813"/>
      <c r="BTU106" s="813"/>
      <c r="BTV106" s="813"/>
      <c r="BTW106" s="813"/>
      <c r="BTX106" s="813"/>
      <c r="BTY106" s="813"/>
      <c r="BTZ106" s="813"/>
      <c r="BUA106" s="813"/>
      <c r="BUB106" s="813"/>
      <c r="BUC106" s="813"/>
      <c r="BUD106" s="813"/>
      <c r="BUE106" s="813"/>
      <c r="BUF106" s="813"/>
      <c r="BUG106" s="813"/>
      <c r="BUH106" s="813"/>
      <c r="BUI106" s="813"/>
      <c r="BUJ106" s="813"/>
      <c r="BUK106" s="813"/>
      <c r="BUL106" s="813"/>
      <c r="BUM106" s="813"/>
      <c r="BUN106" s="813"/>
      <c r="BUO106" s="813"/>
      <c r="BUP106" s="813"/>
      <c r="BUQ106" s="813"/>
      <c r="BUR106" s="813"/>
      <c r="BUS106" s="813"/>
      <c r="BUT106" s="813"/>
      <c r="BUU106" s="813"/>
      <c r="BUV106" s="813"/>
      <c r="BUW106" s="813"/>
      <c r="BUX106" s="813"/>
      <c r="BUY106" s="813"/>
      <c r="BUZ106" s="813"/>
      <c r="BVA106" s="813"/>
      <c r="BVB106" s="813"/>
      <c r="BVC106" s="813"/>
      <c r="BVD106" s="813"/>
      <c r="BVE106" s="813"/>
      <c r="BVF106" s="813"/>
      <c r="BVG106" s="813"/>
      <c r="BVH106" s="813"/>
      <c r="BVI106" s="813"/>
      <c r="BVJ106" s="813"/>
      <c r="BVK106" s="813"/>
      <c r="BVL106" s="813"/>
      <c r="BVM106" s="813"/>
      <c r="BVN106" s="813"/>
      <c r="BVO106" s="813"/>
      <c r="BVP106" s="813"/>
      <c r="BVQ106" s="813"/>
      <c r="BVR106" s="813"/>
      <c r="BVS106" s="813"/>
      <c r="BVT106" s="813"/>
      <c r="BVU106" s="813"/>
      <c r="BVV106" s="813"/>
      <c r="BVW106" s="813"/>
      <c r="BVX106" s="813"/>
      <c r="BVY106" s="813"/>
      <c r="BVZ106" s="813"/>
      <c r="BWA106" s="813"/>
      <c r="BWB106" s="813"/>
      <c r="BWC106" s="813"/>
      <c r="BWD106" s="813"/>
      <c r="BWE106" s="813"/>
      <c r="BWF106" s="813"/>
      <c r="BWG106" s="813"/>
      <c r="BWH106" s="813"/>
      <c r="BWI106" s="813"/>
      <c r="BWJ106" s="813"/>
      <c r="BWK106" s="813"/>
      <c r="BWL106" s="813"/>
      <c r="BWM106" s="813"/>
      <c r="BWN106" s="813"/>
      <c r="BWO106" s="813"/>
      <c r="BWP106" s="813"/>
      <c r="BWQ106" s="813"/>
      <c r="BWR106" s="813"/>
      <c r="BWS106" s="813"/>
      <c r="BWT106" s="813"/>
      <c r="BWU106" s="813"/>
      <c r="BWV106" s="813"/>
      <c r="BWW106" s="813"/>
      <c r="BWX106" s="813"/>
      <c r="BWY106" s="813"/>
      <c r="BWZ106" s="813"/>
      <c r="BXA106" s="813"/>
      <c r="BXB106" s="813"/>
      <c r="BXC106" s="813"/>
      <c r="BXD106" s="813"/>
      <c r="BXE106" s="813"/>
      <c r="BXF106" s="813"/>
      <c r="BXG106" s="813"/>
      <c r="BXH106" s="813"/>
      <c r="BXI106" s="813"/>
      <c r="BXJ106" s="813"/>
      <c r="BXK106" s="813"/>
      <c r="BXL106" s="813"/>
      <c r="BXM106" s="813"/>
      <c r="BXN106" s="813"/>
      <c r="BXO106" s="813"/>
      <c r="BXP106" s="813"/>
      <c r="BXQ106" s="813"/>
      <c r="BXR106" s="813"/>
      <c r="BXS106" s="813"/>
      <c r="BXT106" s="813"/>
      <c r="BXU106" s="813"/>
      <c r="BXV106" s="813"/>
      <c r="BXW106" s="813"/>
      <c r="BXX106" s="813"/>
      <c r="BXY106" s="813"/>
      <c r="BXZ106" s="813"/>
      <c r="BYA106" s="813"/>
      <c r="BYB106" s="813"/>
      <c r="BYC106" s="813"/>
      <c r="BYD106" s="813"/>
      <c r="BYE106" s="813"/>
      <c r="BYF106" s="813"/>
      <c r="BYG106" s="813"/>
      <c r="BYH106" s="813"/>
      <c r="BYI106" s="813"/>
      <c r="BYJ106" s="813"/>
      <c r="BYK106" s="813"/>
      <c r="BYL106" s="813"/>
      <c r="BYM106" s="813"/>
      <c r="BYN106" s="813"/>
      <c r="BYO106" s="813"/>
      <c r="BYP106" s="813"/>
      <c r="BYQ106" s="813"/>
      <c r="BYR106" s="813"/>
      <c r="BYS106" s="813"/>
      <c r="BYT106" s="813"/>
      <c r="BYU106" s="813"/>
      <c r="BYV106" s="813"/>
      <c r="BYW106" s="813"/>
      <c r="BYX106" s="813"/>
      <c r="BYY106" s="813"/>
      <c r="BYZ106" s="813"/>
      <c r="BZA106" s="813"/>
      <c r="BZB106" s="813"/>
      <c r="BZC106" s="813"/>
      <c r="BZD106" s="813"/>
      <c r="BZE106" s="813"/>
      <c r="BZF106" s="813"/>
      <c r="BZG106" s="813"/>
      <c r="BZH106" s="813"/>
      <c r="BZI106" s="813"/>
      <c r="BZJ106" s="813"/>
      <c r="BZK106" s="813"/>
      <c r="BZL106" s="813"/>
      <c r="BZM106" s="813"/>
      <c r="BZN106" s="813"/>
      <c r="BZO106" s="813"/>
      <c r="BZP106" s="813"/>
      <c r="BZQ106" s="813"/>
      <c r="BZR106" s="813"/>
      <c r="BZS106" s="813"/>
      <c r="BZT106" s="813"/>
      <c r="BZU106" s="813"/>
      <c r="BZV106" s="813"/>
      <c r="BZW106" s="813"/>
      <c r="BZX106" s="813"/>
      <c r="BZY106" s="813"/>
      <c r="BZZ106" s="813"/>
      <c r="CAA106" s="813"/>
      <c r="CAB106" s="813"/>
      <c r="CAC106" s="813"/>
      <c r="CAD106" s="813"/>
      <c r="CAE106" s="813"/>
      <c r="CAF106" s="813"/>
      <c r="CAG106" s="813"/>
      <c r="CAH106" s="813"/>
      <c r="CAI106" s="813"/>
      <c r="CAJ106" s="813"/>
      <c r="CAK106" s="813"/>
      <c r="CAL106" s="813"/>
      <c r="CAM106" s="813"/>
      <c r="CAN106" s="813"/>
      <c r="CAO106" s="813"/>
      <c r="CAP106" s="813"/>
      <c r="CAQ106" s="813"/>
      <c r="CAR106" s="813"/>
      <c r="CAS106" s="813"/>
      <c r="CAT106" s="813"/>
      <c r="CAU106" s="813"/>
      <c r="CAV106" s="813"/>
      <c r="CAW106" s="813"/>
      <c r="CAX106" s="813"/>
      <c r="CAY106" s="813"/>
      <c r="CAZ106" s="813"/>
      <c r="CBA106" s="813"/>
      <c r="CBB106" s="813"/>
      <c r="CBC106" s="813"/>
      <c r="CBD106" s="813"/>
      <c r="CBE106" s="813"/>
      <c r="CBF106" s="813"/>
      <c r="CBG106" s="813"/>
      <c r="CBH106" s="813"/>
      <c r="CBI106" s="813"/>
      <c r="CBJ106" s="813"/>
      <c r="CBK106" s="813"/>
      <c r="CBL106" s="813"/>
      <c r="CBM106" s="813"/>
      <c r="CBN106" s="813"/>
      <c r="CBO106" s="813"/>
      <c r="CBP106" s="813"/>
      <c r="CBQ106" s="813"/>
      <c r="CBR106" s="813"/>
      <c r="CBS106" s="813"/>
      <c r="CBT106" s="813"/>
      <c r="CBU106" s="813"/>
      <c r="CBV106" s="813"/>
      <c r="CBW106" s="813"/>
      <c r="CBX106" s="813"/>
      <c r="CBY106" s="813"/>
      <c r="CBZ106" s="813"/>
      <c r="CCA106" s="813"/>
      <c r="CCB106" s="813"/>
      <c r="CCC106" s="813"/>
      <c r="CCD106" s="813"/>
      <c r="CCE106" s="813"/>
      <c r="CCF106" s="813"/>
      <c r="CCG106" s="813"/>
      <c r="CCH106" s="813"/>
      <c r="CCI106" s="813"/>
      <c r="CCJ106" s="813"/>
      <c r="CCK106" s="813"/>
      <c r="CCL106" s="813"/>
      <c r="CCM106" s="813"/>
      <c r="CCN106" s="813"/>
      <c r="CCO106" s="813"/>
      <c r="CCP106" s="813"/>
      <c r="CCQ106" s="813"/>
      <c r="CCR106" s="813"/>
      <c r="CCS106" s="813"/>
      <c r="CCT106" s="813"/>
      <c r="CCU106" s="813"/>
      <c r="CCV106" s="813"/>
      <c r="CCW106" s="813"/>
      <c r="CCX106" s="813"/>
      <c r="CCY106" s="813"/>
      <c r="CCZ106" s="813"/>
      <c r="CDA106" s="813"/>
      <c r="CDB106" s="813"/>
      <c r="CDC106" s="813"/>
      <c r="CDD106" s="813"/>
      <c r="CDE106" s="813"/>
      <c r="CDF106" s="813"/>
      <c r="CDG106" s="813"/>
      <c r="CDH106" s="813"/>
      <c r="CDI106" s="813"/>
      <c r="CDJ106" s="813"/>
      <c r="CDK106" s="813"/>
      <c r="CDL106" s="813"/>
      <c r="CDM106" s="813"/>
      <c r="CDN106" s="813"/>
      <c r="CDO106" s="813"/>
      <c r="CDP106" s="813"/>
      <c r="CDQ106" s="813"/>
      <c r="CDR106" s="813"/>
      <c r="CDS106" s="813"/>
      <c r="CDT106" s="813"/>
      <c r="CDU106" s="813"/>
      <c r="CDV106" s="813"/>
      <c r="CDW106" s="813"/>
      <c r="CDX106" s="813"/>
      <c r="CDY106" s="813"/>
      <c r="CDZ106" s="813"/>
      <c r="CEA106" s="813"/>
      <c r="CEB106" s="813"/>
      <c r="CEC106" s="813"/>
      <c r="CED106" s="813"/>
      <c r="CEE106" s="813"/>
      <c r="CEF106" s="813"/>
      <c r="CEG106" s="813"/>
      <c r="CEH106" s="813"/>
      <c r="CEI106" s="813"/>
      <c r="CEJ106" s="813"/>
      <c r="CEK106" s="813"/>
      <c r="CEL106" s="813"/>
      <c r="CEM106" s="813"/>
      <c r="CEN106" s="813"/>
      <c r="CEO106" s="813"/>
      <c r="CEP106" s="813"/>
      <c r="CEQ106" s="813"/>
      <c r="CER106" s="813"/>
      <c r="CES106" s="813"/>
      <c r="CET106" s="813"/>
      <c r="CEU106" s="813"/>
      <c r="CEV106" s="813"/>
      <c r="CEW106" s="813"/>
      <c r="CEX106" s="813"/>
      <c r="CEY106" s="813"/>
      <c r="CEZ106" s="813"/>
      <c r="CFA106" s="813"/>
      <c r="CFB106" s="813"/>
      <c r="CFC106" s="813"/>
      <c r="CFD106" s="813"/>
      <c r="CFE106" s="813"/>
      <c r="CFF106" s="813"/>
      <c r="CFG106" s="813"/>
      <c r="CFH106" s="813"/>
      <c r="CFI106" s="813"/>
      <c r="CFJ106" s="813"/>
      <c r="CFK106" s="813"/>
      <c r="CFL106" s="813"/>
      <c r="CFM106" s="813"/>
      <c r="CFN106" s="813"/>
      <c r="CFO106" s="813"/>
      <c r="CFP106" s="813"/>
      <c r="CFQ106" s="813"/>
      <c r="CFR106" s="813"/>
      <c r="CFS106" s="813"/>
      <c r="CFT106" s="813"/>
      <c r="CFU106" s="813"/>
      <c r="CFV106" s="813"/>
      <c r="CFW106" s="813"/>
      <c r="CFX106" s="813"/>
      <c r="CFY106" s="813"/>
      <c r="CFZ106" s="813"/>
      <c r="CGA106" s="813"/>
      <c r="CGB106" s="813"/>
      <c r="CGC106" s="813"/>
      <c r="CGD106" s="813"/>
      <c r="CGE106" s="813"/>
      <c r="CGF106" s="813"/>
      <c r="CGG106" s="813"/>
      <c r="CGH106" s="813"/>
      <c r="CGI106" s="813"/>
      <c r="CGJ106" s="813"/>
      <c r="CGK106" s="813"/>
      <c r="CGL106" s="813"/>
      <c r="CGM106" s="813"/>
      <c r="CGN106" s="813"/>
      <c r="CGO106" s="813"/>
      <c r="CGP106" s="813"/>
      <c r="CGQ106" s="813"/>
      <c r="CGR106" s="813"/>
      <c r="CGS106" s="813"/>
      <c r="CGT106" s="813"/>
      <c r="CGU106" s="813"/>
      <c r="CGV106" s="813"/>
      <c r="CGW106" s="813"/>
      <c r="CGX106" s="813"/>
      <c r="CGY106" s="813"/>
      <c r="CGZ106" s="813"/>
      <c r="CHA106" s="813"/>
      <c r="CHB106" s="813"/>
      <c r="CHC106" s="813"/>
      <c r="CHD106" s="813"/>
      <c r="CHE106" s="813"/>
      <c r="CHF106" s="813"/>
      <c r="CHG106" s="813"/>
      <c r="CHH106" s="813"/>
      <c r="CHI106" s="813"/>
      <c r="CHJ106" s="813"/>
      <c r="CHK106" s="813"/>
      <c r="CHL106" s="813"/>
      <c r="CHM106" s="813"/>
      <c r="CHN106" s="813"/>
      <c r="CHO106" s="813"/>
      <c r="CHP106" s="813"/>
      <c r="CHQ106" s="813"/>
      <c r="CHR106" s="813"/>
      <c r="CHS106" s="813"/>
      <c r="CHT106" s="813"/>
      <c r="CHU106" s="813"/>
      <c r="CHV106" s="813"/>
      <c r="CHW106" s="813"/>
      <c r="CHX106" s="813"/>
      <c r="CHY106" s="813"/>
      <c r="CHZ106" s="813"/>
      <c r="CIA106" s="813"/>
      <c r="CIB106" s="813"/>
      <c r="CIC106" s="813"/>
      <c r="CID106" s="813"/>
      <c r="CIE106" s="813"/>
      <c r="CIF106" s="813"/>
      <c r="CIG106" s="813"/>
      <c r="CIH106" s="813"/>
      <c r="CII106" s="813"/>
      <c r="CIJ106" s="813"/>
      <c r="CIK106" s="813"/>
      <c r="CIL106" s="813"/>
      <c r="CIM106" s="813"/>
      <c r="CIN106" s="813"/>
      <c r="CIO106" s="813"/>
      <c r="CIP106" s="813"/>
      <c r="CIQ106" s="813"/>
      <c r="CIR106" s="813"/>
      <c r="CIS106" s="813"/>
      <c r="CIT106" s="813"/>
      <c r="CIU106" s="813"/>
      <c r="CIV106" s="813"/>
      <c r="CIW106" s="813"/>
      <c r="CIX106" s="813"/>
      <c r="CIY106" s="813"/>
      <c r="CIZ106" s="813"/>
      <c r="CJA106" s="813"/>
      <c r="CJB106" s="813"/>
      <c r="CJC106" s="813"/>
      <c r="CJD106" s="813"/>
      <c r="CJE106" s="813"/>
      <c r="CJF106" s="813"/>
      <c r="CJG106" s="813"/>
      <c r="CJH106" s="813"/>
      <c r="CJI106" s="813"/>
      <c r="CJJ106" s="813"/>
      <c r="CJK106" s="813"/>
      <c r="CJL106" s="813"/>
      <c r="CJM106" s="813"/>
      <c r="CJN106" s="813"/>
      <c r="CJO106" s="813"/>
      <c r="CJP106" s="813"/>
      <c r="CJQ106" s="813"/>
      <c r="CJR106" s="813"/>
      <c r="CJS106" s="813"/>
      <c r="CJT106" s="813"/>
      <c r="CJU106" s="813"/>
      <c r="CJV106" s="813"/>
      <c r="CJW106" s="813"/>
      <c r="CJX106" s="813"/>
      <c r="CJY106" s="813"/>
      <c r="CJZ106" s="813"/>
      <c r="CKA106" s="813"/>
      <c r="CKB106" s="813"/>
      <c r="CKC106" s="813"/>
      <c r="CKD106" s="813"/>
      <c r="CKE106" s="813"/>
      <c r="CKF106" s="813"/>
      <c r="CKG106" s="813"/>
      <c r="CKH106" s="813"/>
      <c r="CKI106" s="813"/>
      <c r="CKJ106" s="813"/>
      <c r="CKK106" s="813"/>
      <c r="CKL106" s="813"/>
      <c r="CKM106" s="813"/>
      <c r="CKN106" s="813"/>
      <c r="CKO106" s="813"/>
      <c r="CKP106" s="813"/>
      <c r="CKQ106" s="813"/>
      <c r="CKR106" s="813"/>
      <c r="CKS106" s="813"/>
      <c r="CKT106" s="813"/>
      <c r="CKU106" s="813"/>
      <c r="CKV106" s="813"/>
      <c r="CKW106" s="813"/>
      <c r="CKX106" s="813"/>
      <c r="CKY106" s="813"/>
      <c r="CKZ106" s="813"/>
      <c r="CLA106" s="813"/>
      <c r="CLB106" s="813"/>
      <c r="CLC106" s="813"/>
      <c r="CLD106" s="813"/>
      <c r="CLE106" s="813"/>
      <c r="CLF106" s="813"/>
      <c r="CLG106" s="813"/>
      <c r="CLH106" s="813"/>
      <c r="CLI106" s="813"/>
      <c r="CLJ106" s="813"/>
      <c r="CLK106" s="813"/>
      <c r="CLL106" s="813"/>
      <c r="CLM106" s="813"/>
      <c r="CLN106" s="813"/>
      <c r="CLO106" s="813"/>
      <c r="CLP106" s="813"/>
      <c r="CLQ106" s="813"/>
      <c r="CLR106" s="813"/>
      <c r="CLS106" s="813"/>
      <c r="CLT106" s="813"/>
      <c r="CLU106" s="813"/>
      <c r="CLV106" s="813"/>
      <c r="CLW106" s="813"/>
      <c r="CLX106" s="813"/>
      <c r="CLY106" s="813"/>
      <c r="CLZ106" s="813"/>
      <c r="CMA106" s="813"/>
      <c r="CMB106" s="813"/>
      <c r="CMC106" s="813"/>
      <c r="CMD106" s="813"/>
      <c r="CME106" s="813"/>
      <c r="CMF106" s="813"/>
      <c r="CMG106" s="813"/>
      <c r="CMH106" s="813"/>
      <c r="CMI106" s="813"/>
      <c r="CMJ106" s="813"/>
      <c r="CMK106" s="813"/>
      <c r="CML106" s="813"/>
      <c r="CMM106" s="813"/>
      <c r="CMN106" s="813"/>
      <c r="CMO106" s="813"/>
      <c r="CMP106" s="813"/>
      <c r="CMQ106" s="813"/>
      <c r="CMR106" s="813"/>
      <c r="CMS106" s="813"/>
      <c r="CMT106" s="813"/>
      <c r="CMU106" s="813"/>
      <c r="CMV106" s="813"/>
      <c r="CMW106" s="813"/>
      <c r="CMX106" s="813"/>
      <c r="CMY106" s="813"/>
      <c r="CMZ106" s="813"/>
      <c r="CNA106" s="813"/>
      <c r="CNB106" s="813"/>
      <c r="CNC106" s="813"/>
      <c r="CND106" s="813"/>
      <c r="CNE106" s="813"/>
      <c r="CNF106" s="813"/>
      <c r="CNG106" s="813"/>
      <c r="CNH106" s="813"/>
      <c r="CNI106" s="813"/>
      <c r="CNJ106" s="813"/>
      <c r="CNK106" s="813"/>
      <c r="CNL106" s="813"/>
      <c r="CNM106" s="813"/>
      <c r="CNN106" s="813"/>
      <c r="CNO106" s="813"/>
      <c r="CNP106" s="813"/>
      <c r="CNQ106" s="813"/>
      <c r="CNR106" s="813"/>
      <c r="CNS106" s="813"/>
      <c r="CNT106" s="813"/>
      <c r="CNU106" s="813"/>
      <c r="CNV106" s="813"/>
      <c r="CNW106" s="813"/>
      <c r="CNX106" s="813"/>
      <c r="CNY106" s="813"/>
      <c r="CNZ106" s="813"/>
      <c r="COA106" s="813"/>
      <c r="COB106" s="813"/>
      <c r="COC106" s="813"/>
      <c r="COD106" s="813"/>
      <c r="COE106" s="813"/>
      <c r="COF106" s="813"/>
      <c r="COG106" s="813"/>
      <c r="COH106" s="813"/>
      <c r="COI106" s="813"/>
      <c r="COJ106" s="813"/>
      <c r="COK106" s="813"/>
      <c r="COL106" s="813"/>
      <c r="COM106" s="813"/>
      <c r="CON106" s="813"/>
      <c r="COO106" s="813"/>
      <c r="COP106" s="813"/>
      <c r="COQ106" s="813"/>
      <c r="COR106" s="813"/>
      <c r="COS106" s="813"/>
      <c r="COT106" s="813"/>
      <c r="COU106" s="813"/>
      <c r="COV106" s="813"/>
      <c r="COW106" s="813"/>
      <c r="COX106" s="813"/>
      <c r="COY106" s="813"/>
      <c r="COZ106" s="813"/>
      <c r="CPA106" s="813"/>
      <c r="CPB106" s="813"/>
      <c r="CPC106" s="813"/>
      <c r="CPD106" s="813"/>
      <c r="CPE106" s="813"/>
      <c r="CPF106" s="813"/>
      <c r="CPG106" s="813"/>
      <c r="CPH106" s="813"/>
      <c r="CPI106" s="813"/>
      <c r="CPJ106" s="813"/>
      <c r="CPK106" s="813"/>
      <c r="CPL106" s="813"/>
      <c r="CPM106" s="813"/>
      <c r="CPN106" s="813"/>
      <c r="CPO106" s="813"/>
      <c r="CPP106" s="813"/>
      <c r="CPQ106" s="813"/>
      <c r="CPR106" s="813"/>
      <c r="CPS106" s="813"/>
      <c r="CPT106" s="813"/>
      <c r="CPU106" s="813"/>
      <c r="CPV106" s="813"/>
      <c r="CPW106" s="813"/>
      <c r="CPX106" s="813"/>
      <c r="CPY106" s="813"/>
      <c r="CPZ106" s="813"/>
      <c r="CQA106" s="813"/>
      <c r="CQB106" s="813"/>
      <c r="CQC106" s="813"/>
      <c r="CQD106" s="813"/>
      <c r="CQE106" s="813"/>
      <c r="CQF106" s="813"/>
      <c r="CQG106" s="813"/>
      <c r="CQH106" s="813"/>
      <c r="CQI106" s="813"/>
      <c r="CQJ106" s="813"/>
      <c r="CQK106" s="813"/>
      <c r="CQL106" s="813"/>
      <c r="CQM106" s="813"/>
      <c r="CQN106" s="813"/>
      <c r="CQO106" s="813"/>
      <c r="CQP106" s="813"/>
      <c r="CQQ106" s="813"/>
      <c r="CQR106" s="813"/>
      <c r="CQS106" s="813"/>
      <c r="CQT106" s="813"/>
      <c r="CQU106" s="813"/>
      <c r="CQV106" s="813"/>
      <c r="CQW106" s="813"/>
      <c r="CQX106" s="813"/>
      <c r="CQY106" s="813"/>
      <c r="CQZ106" s="813"/>
      <c r="CRA106" s="813"/>
      <c r="CRB106" s="813"/>
      <c r="CRC106" s="813"/>
      <c r="CRD106" s="813"/>
      <c r="CRE106" s="813"/>
      <c r="CRF106" s="813"/>
      <c r="CRG106" s="813"/>
      <c r="CRH106" s="813"/>
      <c r="CRI106" s="813"/>
      <c r="CRJ106" s="813"/>
      <c r="CRK106" s="813"/>
      <c r="CRL106" s="813"/>
      <c r="CRM106" s="813"/>
      <c r="CRN106" s="813"/>
      <c r="CRO106" s="813"/>
      <c r="CRP106" s="813"/>
      <c r="CRQ106" s="813"/>
      <c r="CRR106" s="813"/>
      <c r="CRS106" s="813"/>
      <c r="CRT106" s="813"/>
      <c r="CRU106" s="813"/>
      <c r="CRV106" s="813"/>
      <c r="CRW106" s="813"/>
      <c r="CRX106" s="813"/>
      <c r="CRY106" s="813"/>
      <c r="CRZ106" s="813"/>
      <c r="CSA106" s="813"/>
      <c r="CSB106" s="813"/>
      <c r="CSC106" s="813"/>
      <c r="CSD106" s="813"/>
      <c r="CSE106" s="813"/>
      <c r="CSF106" s="813"/>
      <c r="CSG106" s="813"/>
      <c r="CSH106" s="813"/>
      <c r="CSI106" s="813"/>
      <c r="CSJ106" s="813"/>
      <c r="CSK106" s="813"/>
      <c r="CSL106" s="813"/>
      <c r="CSM106" s="813"/>
      <c r="CSN106" s="813"/>
      <c r="CSO106" s="813"/>
      <c r="CSP106" s="813"/>
      <c r="CSQ106" s="813"/>
      <c r="CSR106" s="813"/>
      <c r="CSS106" s="813"/>
      <c r="CST106" s="813"/>
      <c r="CSU106" s="813"/>
      <c r="CSV106" s="813"/>
      <c r="CSW106" s="813"/>
      <c r="CSX106" s="813"/>
      <c r="CSY106" s="813"/>
      <c r="CSZ106" s="813"/>
      <c r="CTA106" s="813"/>
      <c r="CTB106" s="813"/>
      <c r="CTC106" s="813"/>
      <c r="CTD106" s="813"/>
      <c r="CTE106" s="813"/>
      <c r="CTF106" s="813"/>
      <c r="CTG106" s="813"/>
      <c r="CTH106" s="813"/>
      <c r="CTI106" s="813"/>
      <c r="CTJ106" s="813"/>
      <c r="CTK106" s="813"/>
      <c r="CTL106" s="813"/>
      <c r="CTM106" s="813"/>
      <c r="CTN106" s="813"/>
      <c r="CTO106" s="813"/>
      <c r="CTP106" s="813"/>
      <c r="CTQ106" s="813"/>
      <c r="CTR106" s="813"/>
      <c r="CTS106" s="813"/>
      <c r="CTT106" s="813"/>
      <c r="CTU106" s="813"/>
      <c r="CTV106" s="813"/>
      <c r="CTW106" s="813"/>
      <c r="CTX106" s="813"/>
      <c r="CTY106" s="813"/>
      <c r="CTZ106" s="813"/>
      <c r="CUA106" s="813"/>
      <c r="CUB106" s="813"/>
      <c r="CUC106" s="813"/>
      <c r="CUD106" s="813"/>
      <c r="CUE106" s="813"/>
      <c r="CUF106" s="813"/>
      <c r="CUG106" s="813"/>
      <c r="CUH106" s="813"/>
      <c r="CUI106" s="813"/>
      <c r="CUJ106" s="813"/>
      <c r="CUK106" s="813"/>
      <c r="CUL106" s="813"/>
      <c r="CUM106" s="813"/>
      <c r="CUN106" s="813"/>
      <c r="CUO106" s="813"/>
      <c r="CUP106" s="813"/>
      <c r="CUQ106" s="813"/>
      <c r="CUR106" s="813"/>
      <c r="CUS106" s="813"/>
      <c r="CUT106" s="813"/>
      <c r="CUU106" s="813"/>
      <c r="CUV106" s="813"/>
      <c r="CUW106" s="813"/>
      <c r="CUX106" s="813"/>
      <c r="CUY106" s="813"/>
      <c r="CUZ106" s="813"/>
      <c r="CVA106" s="813"/>
      <c r="CVB106" s="813"/>
      <c r="CVC106" s="813"/>
      <c r="CVD106" s="813"/>
      <c r="CVE106" s="813"/>
      <c r="CVF106" s="813"/>
      <c r="CVG106" s="813"/>
      <c r="CVH106" s="813"/>
      <c r="CVI106" s="813"/>
      <c r="CVJ106" s="813"/>
      <c r="CVK106" s="813"/>
      <c r="CVL106" s="813"/>
      <c r="CVM106" s="813"/>
      <c r="CVN106" s="813"/>
      <c r="CVO106" s="813"/>
      <c r="CVP106" s="813"/>
      <c r="CVQ106" s="813"/>
      <c r="CVR106" s="813"/>
      <c r="CVS106" s="813"/>
      <c r="CVT106" s="813"/>
      <c r="CVU106" s="813"/>
      <c r="CVV106" s="813"/>
      <c r="CVW106" s="813"/>
      <c r="CVX106" s="813"/>
      <c r="CVY106" s="813"/>
      <c r="CVZ106" s="813"/>
      <c r="CWA106" s="813"/>
      <c r="CWB106" s="813"/>
      <c r="CWC106" s="813"/>
      <c r="CWD106" s="813"/>
      <c r="CWE106" s="813"/>
      <c r="CWF106" s="813"/>
      <c r="CWG106" s="813"/>
      <c r="CWH106" s="813"/>
      <c r="CWI106" s="813"/>
      <c r="CWJ106" s="813"/>
      <c r="CWK106" s="813"/>
      <c r="CWL106" s="813"/>
      <c r="CWM106" s="813"/>
      <c r="CWN106" s="813"/>
      <c r="CWO106" s="813"/>
      <c r="CWP106" s="813"/>
      <c r="CWQ106" s="813"/>
      <c r="CWR106" s="813"/>
      <c r="CWS106" s="813"/>
      <c r="CWT106" s="813"/>
      <c r="CWU106" s="813"/>
      <c r="CWV106" s="813"/>
      <c r="CWW106" s="813"/>
      <c r="CWX106" s="813"/>
      <c r="CWY106" s="813"/>
      <c r="CWZ106" s="813"/>
      <c r="CXA106" s="813"/>
      <c r="CXB106" s="813"/>
      <c r="CXC106" s="813"/>
      <c r="CXD106" s="813"/>
      <c r="CXE106" s="813"/>
      <c r="CXF106" s="813"/>
      <c r="CXG106" s="813"/>
      <c r="CXH106" s="813"/>
      <c r="CXI106" s="813"/>
      <c r="CXJ106" s="813"/>
      <c r="CXK106" s="813"/>
      <c r="CXL106" s="813"/>
      <c r="CXM106" s="813"/>
      <c r="CXN106" s="813"/>
      <c r="CXO106" s="813"/>
      <c r="CXP106" s="813"/>
      <c r="CXQ106" s="813"/>
      <c r="CXR106" s="813"/>
      <c r="CXS106" s="813"/>
      <c r="CXT106" s="813"/>
      <c r="CXU106" s="813"/>
      <c r="CXV106" s="813"/>
      <c r="CXW106" s="813"/>
      <c r="CXX106" s="813"/>
      <c r="CXY106" s="813"/>
      <c r="CXZ106" s="813"/>
      <c r="CYA106" s="813"/>
      <c r="CYB106" s="813"/>
      <c r="CYC106" s="813"/>
      <c r="CYD106" s="813"/>
      <c r="CYE106" s="813"/>
      <c r="CYF106" s="813"/>
      <c r="CYG106" s="813"/>
      <c r="CYH106" s="813"/>
      <c r="CYI106" s="813"/>
      <c r="CYJ106" s="813"/>
      <c r="CYK106" s="813"/>
      <c r="CYL106" s="813"/>
      <c r="CYM106" s="813"/>
      <c r="CYN106" s="813"/>
      <c r="CYO106" s="813"/>
      <c r="CYP106" s="813"/>
      <c r="CYQ106" s="813"/>
      <c r="CYR106" s="813"/>
      <c r="CYS106" s="813"/>
      <c r="CYT106" s="813"/>
      <c r="CYU106" s="813"/>
      <c r="CYV106" s="813"/>
      <c r="CYW106" s="813"/>
      <c r="CYX106" s="813"/>
      <c r="CYY106" s="813"/>
      <c r="CYZ106" s="813"/>
      <c r="CZA106" s="813"/>
      <c r="CZB106" s="813"/>
      <c r="CZC106" s="813"/>
      <c r="CZD106" s="813"/>
      <c r="CZE106" s="813"/>
      <c r="CZF106" s="813"/>
      <c r="CZG106" s="813"/>
      <c r="CZH106" s="813"/>
      <c r="CZI106" s="813"/>
      <c r="CZJ106" s="813"/>
      <c r="CZK106" s="813"/>
      <c r="CZL106" s="813"/>
      <c r="CZM106" s="813"/>
      <c r="CZN106" s="813"/>
      <c r="CZO106" s="813"/>
      <c r="CZP106" s="813"/>
      <c r="CZQ106" s="813"/>
      <c r="CZR106" s="813"/>
      <c r="CZS106" s="813"/>
      <c r="CZT106" s="813"/>
      <c r="CZU106" s="813"/>
      <c r="CZV106" s="813"/>
      <c r="CZW106" s="813"/>
      <c r="CZX106" s="813"/>
      <c r="CZY106" s="813"/>
      <c r="CZZ106" s="813"/>
      <c r="DAA106" s="813"/>
      <c r="DAB106" s="813"/>
      <c r="DAC106" s="813"/>
      <c r="DAD106" s="813"/>
      <c r="DAE106" s="813"/>
      <c r="DAF106" s="813"/>
      <c r="DAG106" s="813"/>
      <c r="DAH106" s="813"/>
      <c r="DAI106" s="813"/>
      <c r="DAJ106" s="813"/>
      <c r="DAK106" s="813"/>
      <c r="DAL106" s="813"/>
      <c r="DAM106" s="813"/>
      <c r="DAN106" s="813"/>
      <c r="DAO106" s="813"/>
      <c r="DAP106" s="813"/>
      <c r="DAQ106" s="813"/>
      <c r="DAR106" s="813"/>
      <c r="DAS106" s="813"/>
      <c r="DAT106" s="813"/>
      <c r="DAU106" s="813"/>
      <c r="DAV106" s="813"/>
      <c r="DAW106" s="813"/>
      <c r="DAX106" s="813"/>
      <c r="DAY106" s="813"/>
      <c r="DAZ106" s="813"/>
      <c r="DBA106" s="813"/>
      <c r="DBB106" s="813"/>
      <c r="DBC106" s="813"/>
      <c r="DBD106" s="813"/>
      <c r="DBE106" s="813"/>
      <c r="DBF106" s="813"/>
      <c r="DBG106" s="813"/>
      <c r="DBH106" s="813"/>
      <c r="DBI106" s="813"/>
      <c r="DBJ106" s="813"/>
      <c r="DBK106" s="813"/>
      <c r="DBL106" s="813"/>
      <c r="DBM106" s="813"/>
      <c r="DBN106" s="813"/>
      <c r="DBO106" s="813"/>
      <c r="DBP106" s="813"/>
      <c r="DBQ106" s="813"/>
      <c r="DBR106" s="813"/>
      <c r="DBS106" s="813"/>
      <c r="DBT106" s="813"/>
      <c r="DBU106" s="813"/>
      <c r="DBV106" s="813"/>
      <c r="DBW106" s="813"/>
      <c r="DBX106" s="813"/>
      <c r="DBY106" s="813"/>
      <c r="DBZ106" s="813"/>
      <c r="DCA106" s="813"/>
      <c r="DCB106" s="813"/>
      <c r="DCC106" s="813"/>
      <c r="DCD106" s="813"/>
      <c r="DCE106" s="813"/>
      <c r="DCF106" s="813"/>
      <c r="DCG106" s="813"/>
      <c r="DCH106" s="813"/>
      <c r="DCI106" s="813"/>
      <c r="DCJ106" s="813"/>
      <c r="DCK106" s="813"/>
      <c r="DCL106" s="813"/>
      <c r="DCM106" s="813"/>
      <c r="DCN106" s="813"/>
      <c r="DCO106" s="813"/>
      <c r="DCP106" s="813"/>
      <c r="DCQ106" s="813"/>
      <c r="DCR106" s="813"/>
      <c r="DCS106" s="813"/>
      <c r="DCT106" s="813"/>
      <c r="DCU106" s="813"/>
      <c r="DCV106" s="813"/>
      <c r="DCW106" s="813"/>
      <c r="DCX106" s="813"/>
      <c r="DCY106" s="813"/>
      <c r="DCZ106" s="813"/>
      <c r="DDA106" s="813"/>
      <c r="DDB106" s="813"/>
      <c r="DDC106" s="813"/>
      <c r="DDD106" s="813"/>
      <c r="DDE106" s="813"/>
      <c r="DDF106" s="813"/>
      <c r="DDG106" s="813"/>
      <c r="DDH106" s="813"/>
      <c r="DDI106" s="813"/>
      <c r="DDJ106" s="813"/>
      <c r="DDK106" s="813"/>
      <c r="DDL106" s="813"/>
      <c r="DDM106" s="813"/>
      <c r="DDN106" s="813"/>
      <c r="DDO106" s="813"/>
      <c r="DDP106" s="813"/>
      <c r="DDQ106" s="813"/>
      <c r="DDR106" s="813"/>
      <c r="DDS106" s="813"/>
      <c r="DDT106" s="813"/>
      <c r="DDU106" s="813"/>
      <c r="DDV106" s="813"/>
      <c r="DDW106" s="813"/>
      <c r="DDX106" s="813"/>
      <c r="DDY106" s="813"/>
      <c r="DDZ106" s="813"/>
      <c r="DEA106" s="813"/>
      <c r="DEB106" s="813"/>
      <c r="DEC106" s="813"/>
      <c r="DED106" s="813"/>
      <c r="DEE106" s="813"/>
      <c r="DEF106" s="813"/>
      <c r="DEG106" s="813"/>
      <c r="DEH106" s="813"/>
      <c r="DEI106" s="813"/>
      <c r="DEJ106" s="813"/>
      <c r="DEK106" s="813"/>
      <c r="DEL106" s="813"/>
      <c r="DEM106" s="813"/>
      <c r="DEN106" s="813"/>
      <c r="DEO106" s="813"/>
      <c r="DEP106" s="813"/>
      <c r="DEQ106" s="813"/>
      <c r="DER106" s="813"/>
      <c r="DES106" s="813"/>
      <c r="DET106" s="813"/>
      <c r="DEU106" s="813"/>
      <c r="DEV106" s="813"/>
      <c r="DEW106" s="813"/>
      <c r="DEX106" s="813"/>
      <c r="DEY106" s="813"/>
      <c r="DEZ106" s="813"/>
      <c r="DFA106" s="813"/>
      <c r="DFB106" s="813"/>
      <c r="DFC106" s="813"/>
      <c r="DFD106" s="813"/>
      <c r="DFE106" s="813"/>
      <c r="DFF106" s="813"/>
      <c r="DFG106" s="813"/>
      <c r="DFH106" s="813"/>
      <c r="DFI106" s="813"/>
      <c r="DFJ106" s="813"/>
      <c r="DFK106" s="813"/>
      <c r="DFL106" s="813"/>
      <c r="DFM106" s="813"/>
      <c r="DFN106" s="813"/>
      <c r="DFO106" s="813"/>
      <c r="DFP106" s="813"/>
      <c r="DFQ106" s="813"/>
      <c r="DFR106" s="813"/>
      <c r="DFS106" s="813"/>
      <c r="DFT106" s="813"/>
      <c r="DFU106" s="813"/>
      <c r="DFV106" s="813"/>
      <c r="DFW106" s="813"/>
      <c r="DFX106" s="813"/>
      <c r="DFY106" s="813"/>
      <c r="DFZ106" s="813"/>
      <c r="DGA106" s="813"/>
      <c r="DGB106" s="813"/>
      <c r="DGC106" s="813"/>
      <c r="DGD106" s="813"/>
      <c r="DGE106" s="813"/>
      <c r="DGF106" s="813"/>
      <c r="DGG106" s="813"/>
      <c r="DGH106" s="813"/>
      <c r="DGI106" s="813"/>
      <c r="DGJ106" s="813"/>
      <c r="DGK106" s="813"/>
      <c r="DGL106" s="813"/>
      <c r="DGM106" s="813"/>
      <c r="DGN106" s="813"/>
      <c r="DGO106" s="813"/>
      <c r="DGP106" s="813"/>
      <c r="DGQ106" s="813"/>
      <c r="DGR106" s="813"/>
      <c r="DGS106" s="813"/>
      <c r="DGT106" s="813"/>
      <c r="DGU106" s="813"/>
      <c r="DGV106" s="813"/>
      <c r="DGW106" s="813"/>
      <c r="DGX106" s="813"/>
      <c r="DGY106" s="813"/>
      <c r="DGZ106" s="813"/>
      <c r="DHA106" s="813"/>
      <c r="DHB106" s="813"/>
      <c r="DHC106" s="813"/>
      <c r="DHD106" s="813"/>
      <c r="DHE106" s="813"/>
      <c r="DHF106" s="813"/>
      <c r="DHG106" s="813"/>
      <c r="DHH106" s="813"/>
      <c r="DHI106" s="813"/>
      <c r="DHJ106" s="813"/>
      <c r="DHK106" s="813"/>
      <c r="DHL106" s="813"/>
      <c r="DHM106" s="813"/>
      <c r="DHN106" s="813"/>
      <c r="DHO106" s="813"/>
      <c r="DHP106" s="813"/>
      <c r="DHQ106" s="813"/>
      <c r="DHR106" s="813"/>
      <c r="DHS106" s="813"/>
      <c r="DHT106" s="813"/>
      <c r="DHU106" s="813"/>
      <c r="DHV106" s="813"/>
      <c r="DHW106" s="813"/>
      <c r="DHX106" s="813"/>
      <c r="DHY106" s="813"/>
      <c r="DHZ106" s="813"/>
      <c r="DIA106" s="813"/>
      <c r="DIB106" s="813"/>
      <c r="DIC106" s="813"/>
      <c r="DID106" s="813"/>
      <c r="DIE106" s="813"/>
      <c r="DIF106" s="813"/>
      <c r="DIG106" s="813"/>
      <c r="DIH106" s="813"/>
      <c r="DII106" s="813"/>
      <c r="DIJ106" s="813"/>
      <c r="DIK106" s="813"/>
      <c r="DIL106" s="813"/>
      <c r="DIM106" s="813"/>
      <c r="DIN106" s="813"/>
      <c r="DIO106" s="813"/>
      <c r="DIP106" s="813"/>
      <c r="DIQ106" s="813"/>
      <c r="DIR106" s="813"/>
      <c r="DIS106" s="813"/>
      <c r="DIT106" s="813"/>
      <c r="DIU106" s="813"/>
      <c r="DIV106" s="813"/>
      <c r="DIW106" s="813"/>
      <c r="DIX106" s="813"/>
      <c r="DIY106" s="813"/>
      <c r="DIZ106" s="813"/>
      <c r="DJA106" s="813"/>
      <c r="DJB106" s="813"/>
      <c r="DJC106" s="813"/>
      <c r="DJD106" s="813"/>
      <c r="DJE106" s="813"/>
      <c r="DJF106" s="813"/>
      <c r="DJG106" s="813"/>
      <c r="DJH106" s="813"/>
      <c r="DJI106" s="813"/>
      <c r="DJJ106" s="813"/>
      <c r="DJK106" s="813"/>
      <c r="DJL106" s="813"/>
      <c r="DJM106" s="813"/>
      <c r="DJN106" s="813"/>
      <c r="DJO106" s="813"/>
      <c r="DJP106" s="813"/>
      <c r="DJQ106" s="813"/>
      <c r="DJR106" s="813"/>
      <c r="DJS106" s="813"/>
      <c r="DJT106" s="813"/>
      <c r="DJU106" s="813"/>
      <c r="DJV106" s="813"/>
      <c r="DJW106" s="813"/>
      <c r="DJX106" s="813"/>
      <c r="DJY106" s="813"/>
      <c r="DJZ106" s="813"/>
      <c r="DKA106" s="813"/>
      <c r="DKB106" s="813"/>
      <c r="DKC106" s="813"/>
      <c r="DKD106" s="813"/>
      <c r="DKE106" s="813"/>
      <c r="DKF106" s="813"/>
      <c r="DKG106" s="813"/>
      <c r="DKH106" s="813"/>
      <c r="DKI106" s="813"/>
      <c r="DKJ106" s="813"/>
      <c r="DKK106" s="813"/>
      <c r="DKL106" s="813"/>
      <c r="DKM106" s="813"/>
      <c r="DKN106" s="813"/>
      <c r="DKO106" s="813"/>
      <c r="DKP106" s="813"/>
      <c r="DKQ106" s="813"/>
      <c r="DKR106" s="813"/>
      <c r="DKS106" s="813"/>
      <c r="DKT106" s="813"/>
      <c r="DKU106" s="813"/>
      <c r="DKV106" s="813"/>
      <c r="DKW106" s="813"/>
      <c r="DKX106" s="813"/>
      <c r="DKY106" s="813"/>
      <c r="DKZ106" s="813"/>
      <c r="DLA106" s="813"/>
      <c r="DLB106" s="813"/>
      <c r="DLC106" s="813"/>
      <c r="DLD106" s="813"/>
      <c r="DLE106" s="813"/>
      <c r="DLF106" s="813"/>
      <c r="DLG106" s="813"/>
      <c r="DLH106" s="813"/>
      <c r="DLI106" s="813"/>
      <c r="DLJ106" s="813"/>
      <c r="DLK106" s="813"/>
      <c r="DLL106" s="813"/>
      <c r="DLM106" s="813"/>
      <c r="DLN106" s="813"/>
      <c r="DLO106" s="813"/>
      <c r="DLP106" s="813"/>
      <c r="DLQ106" s="813"/>
      <c r="DLR106" s="813"/>
      <c r="DLS106" s="813"/>
      <c r="DLT106" s="813"/>
      <c r="DLU106" s="813"/>
      <c r="DLV106" s="813"/>
      <c r="DLW106" s="813"/>
      <c r="DLX106" s="813"/>
      <c r="DLY106" s="813"/>
      <c r="DLZ106" s="813"/>
      <c r="DMA106" s="813"/>
      <c r="DMB106" s="813"/>
      <c r="DMC106" s="813"/>
      <c r="DMD106" s="813"/>
      <c r="DME106" s="813"/>
      <c r="DMF106" s="813"/>
      <c r="DMG106" s="813"/>
      <c r="DMH106" s="813"/>
      <c r="DMI106" s="813"/>
      <c r="DMJ106" s="813"/>
      <c r="DMK106" s="813"/>
      <c r="DML106" s="813"/>
      <c r="DMM106" s="813"/>
      <c r="DMN106" s="813"/>
      <c r="DMO106" s="813"/>
      <c r="DMP106" s="813"/>
      <c r="DMQ106" s="813"/>
      <c r="DMR106" s="813"/>
      <c r="DMS106" s="813"/>
      <c r="DMT106" s="813"/>
      <c r="DMU106" s="813"/>
      <c r="DMV106" s="813"/>
      <c r="DMW106" s="813"/>
      <c r="DMX106" s="813"/>
      <c r="DMY106" s="813"/>
      <c r="DMZ106" s="813"/>
      <c r="DNA106" s="813"/>
      <c r="DNB106" s="813"/>
      <c r="DNC106" s="813"/>
      <c r="DND106" s="813"/>
      <c r="DNE106" s="813"/>
      <c r="DNF106" s="813"/>
      <c r="DNG106" s="813"/>
      <c r="DNH106" s="813"/>
      <c r="DNI106" s="813"/>
      <c r="DNJ106" s="813"/>
      <c r="DNK106" s="813"/>
      <c r="DNL106" s="813"/>
      <c r="DNM106" s="813"/>
      <c r="DNN106" s="813"/>
      <c r="DNO106" s="813"/>
      <c r="DNP106" s="813"/>
      <c r="DNQ106" s="813"/>
      <c r="DNR106" s="813"/>
      <c r="DNS106" s="813"/>
      <c r="DNT106" s="813"/>
      <c r="DNU106" s="813"/>
      <c r="DNV106" s="813"/>
      <c r="DNW106" s="813"/>
      <c r="DNX106" s="813"/>
      <c r="DNY106" s="813"/>
      <c r="DNZ106" s="813"/>
      <c r="DOA106" s="813"/>
      <c r="DOB106" s="813"/>
      <c r="DOC106" s="813"/>
      <c r="DOD106" s="813"/>
      <c r="DOE106" s="813"/>
      <c r="DOF106" s="813"/>
      <c r="DOG106" s="813"/>
      <c r="DOH106" s="813"/>
      <c r="DOI106" s="813"/>
      <c r="DOJ106" s="813"/>
      <c r="DOK106" s="813"/>
      <c r="DOL106" s="813"/>
      <c r="DOM106" s="813"/>
      <c r="DON106" s="813"/>
      <c r="DOO106" s="813"/>
      <c r="DOP106" s="813"/>
      <c r="DOQ106" s="813"/>
      <c r="DOR106" s="813"/>
      <c r="DOS106" s="813"/>
      <c r="DOT106" s="813"/>
      <c r="DOU106" s="813"/>
      <c r="DOV106" s="813"/>
      <c r="DOW106" s="813"/>
      <c r="DOX106" s="813"/>
      <c r="DOY106" s="813"/>
      <c r="DOZ106" s="813"/>
      <c r="DPA106" s="813"/>
      <c r="DPB106" s="813"/>
      <c r="DPC106" s="813"/>
      <c r="DPD106" s="813"/>
      <c r="DPE106" s="813"/>
      <c r="DPF106" s="813"/>
      <c r="DPG106" s="813"/>
      <c r="DPH106" s="813"/>
      <c r="DPI106" s="813"/>
      <c r="DPJ106" s="813"/>
      <c r="DPK106" s="813"/>
      <c r="DPL106" s="813"/>
      <c r="DPM106" s="813"/>
      <c r="DPN106" s="813"/>
      <c r="DPO106" s="813"/>
      <c r="DPP106" s="813"/>
      <c r="DPQ106" s="813"/>
      <c r="DPR106" s="813"/>
      <c r="DPS106" s="813"/>
      <c r="DPT106" s="813"/>
      <c r="DPU106" s="813"/>
      <c r="DPV106" s="813"/>
      <c r="DPW106" s="813"/>
      <c r="DPX106" s="813"/>
      <c r="DPY106" s="813"/>
      <c r="DPZ106" s="813"/>
      <c r="DQA106" s="813"/>
      <c r="DQB106" s="813"/>
      <c r="DQC106" s="813"/>
      <c r="DQD106" s="813"/>
      <c r="DQE106" s="813"/>
      <c r="DQF106" s="813"/>
      <c r="DQG106" s="813"/>
      <c r="DQH106" s="813"/>
      <c r="DQI106" s="813"/>
      <c r="DQJ106" s="813"/>
      <c r="DQK106" s="813"/>
      <c r="DQL106" s="813"/>
      <c r="DQM106" s="813"/>
      <c r="DQN106" s="813"/>
      <c r="DQO106" s="813"/>
      <c r="DQP106" s="813"/>
      <c r="DQQ106" s="813"/>
      <c r="DQR106" s="813"/>
      <c r="DQS106" s="813"/>
      <c r="DQT106" s="813"/>
      <c r="DQU106" s="813"/>
      <c r="DQV106" s="813"/>
      <c r="DQW106" s="813"/>
      <c r="DQX106" s="813"/>
      <c r="DQY106" s="813"/>
      <c r="DQZ106" s="813"/>
      <c r="DRA106" s="813"/>
      <c r="DRB106" s="813"/>
      <c r="DRC106" s="813"/>
      <c r="DRD106" s="813"/>
      <c r="DRE106" s="813"/>
      <c r="DRF106" s="813"/>
      <c r="DRG106" s="813"/>
      <c r="DRH106" s="813"/>
      <c r="DRI106" s="813"/>
      <c r="DRJ106" s="813"/>
      <c r="DRK106" s="813"/>
      <c r="DRL106" s="813"/>
      <c r="DRM106" s="813"/>
      <c r="DRN106" s="813"/>
      <c r="DRO106" s="813"/>
      <c r="DRP106" s="813"/>
      <c r="DRQ106" s="813"/>
      <c r="DRR106" s="813"/>
      <c r="DRS106" s="813"/>
      <c r="DRT106" s="813"/>
      <c r="DRU106" s="813"/>
      <c r="DRV106" s="813"/>
      <c r="DRW106" s="813"/>
      <c r="DRX106" s="813"/>
      <c r="DRY106" s="813"/>
      <c r="DRZ106" s="813"/>
      <c r="DSA106" s="813"/>
      <c r="DSB106" s="813"/>
      <c r="DSC106" s="813"/>
      <c r="DSD106" s="813"/>
      <c r="DSE106" s="813"/>
      <c r="DSF106" s="813"/>
      <c r="DSG106" s="813"/>
      <c r="DSH106" s="813"/>
      <c r="DSI106" s="813"/>
      <c r="DSJ106" s="813"/>
      <c r="DSK106" s="813"/>
      <c r="DSL106" s="813"/>
      <c r="DSM106" s="813"/>
      <c r="DSN106" s="813"/>
      <c r="DSO106" s="813"/>
      <c r="DSP106" s="813"/>
      <c r="DSQ106" s="813"/>
      <c r="DSR106" s="813"/>
      <c r="DSS106" s="813"/>
      <c r="DST106" s="813"/>
      <c r="DSU106" s="813"/>
      <c r="DSV106" s="813"/>
      <c r="DSW106" s="813"/>
      <c r="DSX106" s="813"/>
      <c r="DSY106" s="813"/>
      <c r="DSZ106" s="813"/>
      <c r="DTA106" s="813"/>
      <c r="DTB106" s="813"/>
      <c r="DTC106" s="813"/>
      <c r="DTD106" s="813"/>
      <c r="DTE106" s="813"/>
      <c r="DTF106" s="813"/>
      <c r="DTG106" s="813"/>
      <c r="DTH106" s="813"/>
      <c r="DTI106" s="813"/>
      <c r="DTJ106" s="813"/>
      <c r="DTK106" s="813"/>
      <c r="DTL106" s="813"/>
      <c r="DTM106" s="813"/>
      <c r="DTN106" s="813"/>
      <c r="DTO106" s="813"/>
      <c r="DTP106" s="813"/>
      <c r="DTQ106" s="813"/>
      <c r="DTR106" s="813"/>
      <c r="DTS106" s="813"/>
      <c r="DTT106" s="813"/>
      <c r="DTU106" s="813"/>
      <c r="DTV106" s="813"/>
      <c r="DTW106" s="813"/>
      <c r="DTX106" s="813"/>
      <c r="DTY106" s="813"/>
      <c r="DTZ106" s="813"/>
      <c r="DUA106" s="813"/>
      <c r="DUB106" s="813"/>
      <c r="DUC106" s="813"/>
      <c r="DUD106" s="813"/>
      <c r="DUE106" s="813"/>
      <c r="DUF106" s="813"/>
      <c r="DUG106" s="813"/>
      <c r="DUH106" s="813"/>
      <c r="DUI106" s="813"/>
      <c r="DUJ106" s="813"/>
      <c r="DUK106" s="813"/>
      <c r="DUL106" s="813"/>
      <c r="DUM106" s="813"/>
      <c r="DUN106" s="813"/>
      <c r="DUO106" s="813"/>
      <c r="DUP106" s="813"/>
      <c r="DUQ106" s="813"/>
      <c r="DUR106" s="813"/>
      <c r="DUS106" s="813"/>
      <c r="DUT106" s="813"/>
      <c r="DUU106" s="813"/>
      <c r="DUV106" s="813"/>
      <c r="DUW106" s="813"/>
      <c r="DUX106" s="813"/>
      <c r="DUY106" s="813"/>
      <c r="DUZ106" s="813"/>
      <c r="DVA106" s="813"/>
      <c r="DVB106" s="813"/>
      <c r="DVC106" s="813"/>
      <c r="DVD106" s="813"/>
      <c r="DVE106" s="813"/>
      <c r="DVF106" s="813"/>
      <c r="DVG106" s="813"/>
      <c r="DVH106" s="813"/>
      <c r="DVI106" s="813"/>
      <c r="DVJ106" s="813"/>
      <c r="DVK106" s="813"/>
      <c r="DVL106" s="813"/>
      <c r="DVM106" s="813"/>
      <c r="DVN106" s="813"/>
      <c r="DVO106" s="813"/>
      <c r="DVP106" s="813"/>
      <c r="DVQ106" s="813"/>
      <c r="DVR106" s="813"/>
      <c r="DVS106" s="813"/>
      <c r="DVT106" s="813"/>
      <c r="DVU106" s="813"/>
      <c r="DVV106" s="813"/>
      <c r="DVW106" s="813"/>
      <c r="DVX106" s="813"/>
      <c r="DVY106" s="813"/>
      <c r="DVZ106" s="813"/>
      <c r="DWA106" s="813"/>
      <c r="DWB106" s="813"/>
      <c r="DWC106" s="813"/>
      <c r="DWD106" s="813"/>
      <c r="DWE106" s="813"/>
      <c r="DWF106" s="813"/>
      <c r="DWG106" s="813"/>
      <c r="DWH106" s="813"/>
      <c r="DWI106" s="813"/>
      <c r="DWJ106" s="813"/>
      <c r="DWK106" s="813"/>
      <c r="DWL106" s="813"/>
      <c r="DWM106" s="813"/>
      <c r="DWN106" s="813"/>
      <c r="DWO106" s="813"/>
      <c r="DWP106" s="813"/>
      <c r="DWQ106" s="813"/>
      <c r="DWR106" s="813"/>
      <c r="DWS106" s="813"/>
      <c r="DWT106" s="813"/>
      <c r="DWU106" s="813"/>
      <c r="DWV106" s="813"/>
      <c r="DWW106" s="813"/>
      <c r="DWX106" s="813"/>
      <c r="DWY106" s="813"/>
      <c r="DWZ106" s="813"/>
      <c r="DXA106" s="813"/>
      <c r="DXB106" s="813"/>
      <c r="DXC106" s="813"/>
      <c r="DXD106" s="813"/>
      <c r="DXE106" s="813"/>
      <c r="DXF106" s="813"/>
      <c r="DXG106" s="813"/>
      <c r="DXH106" s="813"/>
      <c r="DXI106" s="813"/>
      <c r="DXJ106" s="813"/>
      <c r="DXK106" s="813"/>
      <c r="DXL106" s="813"/>
      <c r="DXM106" s="813"/>
      <c r="DXN106" s="813"/>
      <c r="DXO106" s="813"/>
      <c r="DXP106" s="813"/>
      <c r="DXQ106" s="813"/>
      <c r="DXR106" s="813"/>
      <c r="DXS106" s="813"/>
      <c r="DXT106" s="813"/>
      <c r="DXU106" s="813"/>
      <c r="DXV106" s="813"/>
      <c r="DXW106" s="813"/>
      <c r="DXX106" s="813"/>
      <c r="DXY106" s="813"/>
      <c r="DXZ106" s="813"/>
      <c r="DYA106" s="813"/>
      <c r="DYB106" s="813"/>
      <c r="DYC106" s="813"/>
      <c r="DYD106" s="813"/>
      <c r="DYE106" s="813"/>
      <c r="DYF106" s="813"/>
      <c r="DYG106" s="813"/>
      <c r="DYH106" s="813"/>
      <c r="DYI106" s="813"/>
      <c r="DYJ106" s="813"/>
      <c r="DYK106" s="813"/>
      <c r="DYL106" s="813"/>
      <c r="DYM106" s="813"/>
      <c r="DYN106" s="813"/>
      <c r="DYO106" s="813"/>
      <c r="DYP106" s="813"/>
      <c r="DYQ106" s="813"/>
      <c r="DYR106" s="813"/>
      <c r="DYS106" s="813"/>
      <c r="DYT106" s="813"/>
      <c r="DYU106" s="813"/>
      <c r="DYV106" s="813"/>
      <c r="DYW106" s="813"/>
      <c r="DYX106" s="813"/>
      <c r="DYY106" s="813"/>
      <c r="DYZ106" s="813"/>
      <c r="DZA106" s="813"/>
      <c r="DZB106" s="813"/>
      <c r="DZC106" s="813"/>
      <c r="DZD106" s="813"/>
      <c r="DZE106" s="813"/>
      <c r="DZF106" s="813"/>
      <c r="DZG106" s="813"/>
      <c r="DZH106" s="813"/>
      <c r="DZI106" s="813"/>
      <c r="DZJ106" s="813"/>
      <c r="DZK106" s="813"/>
      <c r="DZL106" s="813"/>
      <c r="DZM106" s="813"/>
      <c r="DZN106" s="813"/>
      <c r="DZO106" s="813"/>
      <c r="DZP106" s="813"/>
      <c r="DZQ106" s="813"/>
      <c r="DZR106" s="813"/>
      <c r="DZS106" s="813"/>
      <c r="DZT106" s="813"/>
      <c r="DZU106" s="813"/>
      <c r="DZV106" s="813"/>
      <c r="DZW106" s="813"/>
      <c r="DZX106" s="813"/>
      <c r="DZY106" s="813"/>
      <c r="DZZ106" s="813"/>
      <c r="EAA106" s="813"/>
      <c r="EAB106" s="813"/>
      <c r="EAC106" s="813"/>
      <c r="EAD106" s="813"/>
      <c r="EAE106" s="813"/>
      <c r="EAF106" s="813"/>
      <c r="EAG106" s="813"/>
      <c r="EAH106" s="813"/>
      <c r="EAI106" s="813"/>
      <c r="EAJ106" s="813"/>
      <c r="EAK106" s="813"/>
      <c r="EAL106" s="813"/>
      <c r="EAM106" s="813"/>
      <c r="EAN106" s="813"/>
      <c r="EAO106" s="813"/>
      <c r="EAP106" s="813"/>
      <c r="EAQ106" s="813"/>
      <c r="EAR106" s="813"/>
      <c r="EAS106" s="813"/>
      <c r="EAT106" s="813"/>
      <c r="EAU106" s="813"/>
      <c r="EAV106" s="813"/>
      <c r="EAW106" s="813"/>
      <c r="EAX106" s="813"/>
      <c r="EAY106" s="813"/>
      <c r="EAZ106" s="813"/>
      <c r="EBA106" s="813"/>
      <c r="EBB106" s="813"/>
      <c r="EBC106" s="813"/>
      <c r="EBD106" s="813"/>
      <c r="EBE106" s="813"/>
      <c r="EBF106" s="813"/>
      <c r="EBG106" s="813"/>
      <c r="EBH106" s="813"/>
      <c r="EBI106" s="813"/>
      <c r="EBJ106" s="813"/>
      <c r="EBK106" s="813"/>
      <c r="EBL106" s="813"/>
      <c r="EBM106" s="813"/>
      <c r="EBN106" s="813"/>
      <c r="EBO106" s="813"/>
      <c r="EBP106" s="813"/>
      <c r="EBQ106" s="813"/>
      <c r="EBR106" s="813"/>
      <c r="EBS106" s="813"/>
      <c r="EBT106" s="813"/>
      <c r="EBU106" s="813"/>
      <c r="EBV106" s="813"/>
      <c r="EBW106" s="813"/>
      <c r="EBX106" s="813"/>
      <c r="EBY106" s="813"/>
      <c r="EBZ106" s="813"/>
      <c r="ECA106" s="813"/>
      <c r="ECB106" s="813"/>
      <c r="ECC106" s="813"/>
      <c r="ECD106" s="813"/>
      <c r="ECE106" s="813"/>
      <c r="ECF106" s="813"/>
      <c r="ECG106" s="813"/>
      <c r="ECH106" s="813"/>
      <c r="ECI106" s="813"/>
      <c r="ECJ106" s="813"/>
      <c r="ECK106" s="813"/>
      <c r="ECL106" s="813"/>
      <c r="ECM106" s="813"/>
      <c r="ECN106" s="813"/>
      <c r="ECO106" s="813"/>
      <c r="ECP106" s="813"/>
      <c r="ECQ106" s="813"/>
      <c r="ECR106" s="813"/>
      <c r="ECS106" s="813"/>
      <c r="ECT106" s="813"/>
      <c r="ECU106" s="813"/>
      <c r="ECV106" s="813"/>
      <c r="ECW106" s="813"/>
      <c r="ECX106" s="813"/>
      <c r="ECY106" s="813"/>
      <c r="ECZ106" s="813"/>
      <c r="EDA106" s="813"/>
      <c r="EDB106" s="813"/>
      <c r="EDC106" s="813"/>
      <c r="EDD106" s="813"/>
      <c r="EDE106" s="813"/>
      <c r="EDF106" s="813"/>
      <c r="EDG106" s="813"/>
      <c r="EDH106" s="813"/>
      <c r="EDI106" s="813"/>
      <c r="EDJ106" s="813"/>
      <c r="EDK106" s="813"/>
      <c r="EDL106" s="813"/>
      <c r="EDM106" s="813"/>
      <c r="EDN106" s="813"/>
      <c r="EDO106" s="813"/>
      <c r="EDP106" s="813"/>
      <c r="EDQ106" s="813"/>
      <c r="EDR106" s="813"/>
      <c r="EDS106" s="813"/>
      <c r="EDT106" s="813"/>
      <c r="EDU106" s="813"/>
      <c r="EDV106" s="813"/>
      <c r="EDW106" s="813"/>
      <c r="EDX106" s="813"/>
      <c r="EDY106" s="813"/>
      <c r="EDZ106" s="813"/>
      <c r="EEA106" s="813"/>
      <c r="EEB106" s="813"/>
      <c r="EEC106" s="813"/>
      <c r="EED106" s="813"/>
      <c r="EEE106" s="813"/>
      <c r="EEF106" s="813"/>
      <c r="EEG106" s="813"/>
      <c r="EEH106" s="813"/>
      <c r="EEI106" s="813"/>
      <c r="EEJ106" s="813"/>
      <c r="EEK106" s="813"/>
      <c r="EEL106" s="813"/>
      <c r="EEM106" s="813"/>
      <c r="EEN106" s="813"/>
      <c r="EEO106" s="813"/>
      <c r="EEP106" s="813"/>
      <c r="EEQ106" s="813"/>
      <c r="EER106" s="813"/>
      <c r="EES106" s="813"/>
      <c r="EET106" s="813"/>
      <c r="EEU106" s="813"/>
      <c r="EEV106" s="813"/>
      <c r="EEW106" s="813"/>
      <c r="EEX106" s="813"/>
      <c r="EEY106" s="813"/>
      <c r="EEZ106" s="813"/>
      <c r="EFA106" s="813"/>
      <c r="EFB106" s="813"/>
      <c r="EFC106" s="813"/>
      <c r="EFD106" s="813"/>
      <c r="EFE106" s="813"/>
      <c r="EFF106" s="813"/>
      <c r="EFG106" s="813"/>
      <c r="EFH106" s="813"/>
      <c r="EFI106" s="813"/>
      <c r="EFJ106" s="813"/>
      <c r="EFK106" s="813"/>
      <c r="EFL106" s="813"/>
      <c r="EFM106" s="813"/>
      <c r="EFN106" s="813"/>
      <c r="EFO106" s="813"/>
      <c r="EFP106" s="813"/>
      <c r="EFQ106" s="813"/>
      <c r="EFR106" s="813"/>
      <c r="EFS106" s="813"/>
      <c r="EFT106" s="813"/>
      <c r="EFU106" s="813"/>
      <c r="EFV106" s="813"/>
      <c r="EFW106" s="813"/>
      <c r="EFX106" s="813"/>
      <c r="EFY106" s="813"/>
      <c r="EFZ106" s="813"/>
      <c r="EGA106" s="813"/>
      <c r="EGB106" s="813"/>
      <c r="EGC106" s="813"/>
      <c r="EGD106" s="813"/>
      <c r="EGE106" s="813"/>
      <c r="EGF106" s="813"/>
      <c r="EGG106" s="813"/>
      <c r="EGH106" s="813"/>
      <c r="EGI106" s="813"/>
      <c r="EGJ106" s="813"/>
      <c r="EGK106" s="813"/>
      <c r="EGL106" s="813"/>
      <c r="EGM106" s="813"/>
      <c r="EGN106" s="813"/>
      <c r="EGO106" s="813"/>
      <c r="EGP106" s="813"/>
      <c r="EGQ106" s="813"/>
      <c r="EGR106" s="813"/>
      <c r="EGS106" s="813"/>
      <c r="EGT106" s="813"/>
      <c r="EGU106" s="813"/>
      <c r="EGV106" s="813"/>
      <c r="EGW106" s="813"/>
      <c r="EGX106" s="813"/>
      <c r="EGY106" s="813"/>
      <c r="EGZ106" s="813"/>
      <c r="EHA106" s="813"/>
      <c r="EHB106" s="813"/>
      <c r="EHC106" s="813"/>
      <c r="EHD106" s="813"/>
      <c r="EHE106" s="813"/>
      <c r="EHF106" s="813"/>
      <c r="EHG106" s="813"/>
      <c r="EHH106" s="813"/>
      <c r="EHI106" s="813"/>
      <c r="EHJ106" s="813"/>
      <c r="EHK106" s="813"/>
      <c r="EHL106" s="813"/>
      <c r="EHM106" s="813"/>
      <c r="EHN106" s="813"/>
      <c r="EHO106" s="813"/>
      <c r="EHP106" s="813"/>
      <c r="EHQ106" s="813"/>
      <c r="EHR106" s="813"/>
      <c r="EHS106" s="813"/>
      <c r="EHT106" s="813"/>
      <c r="EHU106" s="813"/>
      <c r="EHV106" s="813"/>
      <c r="EHW106" s="813"/>
      <c r="EHX106" s="813"/>
      <c r="EHY106" s="813"/>
      <c r="EHZ106" s="813"/>
      <c r="EIA106" s="813"/>
      <c r="EIB106" s="813"/>
      <c r="EIC106" s="813"/>
      <c r="EID106" s="813"/>
      <c r="EIE106" s="813"/>
      <c r="EIF106" s="813"/>
      <c r="EIG106" s="813"/>
      <c r="EIH106" s="813"/>
      <c r="EII106" s="813"/>
      <c r="EIJ106" s="813"/>
      <c r="EIK106" s="813"/>
      <c r="EIL106" s="813"/>
      <c r="EIM106" s="813"/>
      <c r="EIN106" s="813"/>
      <c r="EIO106" s="813"/>
      <c r="EIP106" s="813"/>
      <c r="EIQ106" s="813"/>
      <c r="EIR106" s="813"/>
      <c r="EIS106" s="813"/>
      <c r="EIT106" s="813"/>
      <c r="EIU106" s="813"/>
      <c r="EIV106" s="813"/>
      <c r="EIW106" s="813"/>
      <c r="EIX106" s="813"/>
      <c r="EIY106" s="813"/>
      <c r="EIZ106" s="813"/>
      <c r="EJA106" s="813"/>
      <c r="EJB106" s="813"/>
      <c r="EJC106" s="813"/>
      <c r="EJD106" s="813"/>
      <c r="EJE106" s="813"/>
      <c r="EJF106" s="813"/>
      <c r="EJG106" s="813"/>
      <c r="EJH106" s="813"/>
      <c r="EJI106" s="813"/>
      <c r="EJJ106" s="813"/>
      <c r="EJK106" s="813"/>
      <c r="EJL106" s="813"/>
      <c r="EJM106" s="813"/>
      <c r="EJN106" s="813"/>
      <c r="EJO106" s="813"/>
      <c r="EJP106" s="813"/>
      <c r="EJQ106" s="813"/>
      <c r="EJR106" s="813"/>
      <c r="EJS106" s="813"/>
      <c r="EJT106" s="813"/>
      <c r="EJU106" s="813"/>
      <c r="EJV106" s="813"/>
      <c r="EJW106" s="813"/>
      <c r="EJX106" s="813"/>
      <c r="EJY106" s="813"/>
      <c r="EJZ106" s="813"/>
      <c r="EKA106" s="813"/>
      <c r="EKB106" s="813"/>
      <c r="EKC106" s="813"/>
      <c r="EKD106" s="813"/>
      <c r="EKE106" s="813"/>
      <c r="EKF106" s="813"/>
      <c r="EKG106" s="813"/>
      <c r="EKH106" s="813"/>
      <c r="EKI106" s="813"/>
      <c r="EKJ106" s="813"/>
      <c r="EKK106" s="813"/>
      <c r="EKL106" s="813"/>
      <c r="EKM106" s="813"/>
      <c r="EKN106" s="813"/>
      <c r="EKO106" s="813"/>
      <c r="EKP106" s="813"/>
      <c r="EKQ106" s="813"/>
      <c r="EKR106" s="813"/>
      <c r="EKS106" s="813"/>
      <c r="EKT106" s="813"/>
      <c r="EKU106" s="813"/>
      <c r="EKV106" s="813"/>
      <c r="EKW106" s="813"/>
      <c r="EKX106" s="813"/>
      <c r="EKY106" s="813"/>
      <c r="EKZ106" s="813"/>
      <c r="ELA106" s="813"/>
      <c r="ELB106" s="813"/>
      <c r="ELC106" s="813"/>
      <c r="ELD106" s="813"/>
      <c r="ELE106" s="813"/>
      <c r="ELF106" s="813"/>
      <c r="ELG106" s="813"/>
      <c r="ELH106" s="813"/>
      <c r="ELI106" s="813"/>
      <c r="ELJ106" s="813"/>
      <c r="ELK106" s="813"/>
      <c r="ELL106" s="813"/>
      <c r="ELM106" s="813"/>
      <c r="ELN106" s="813"/>
      <c r="ELO106" s="813"/>
      <c r="ELP106" s="813"/>
      <c r="ELQ106" s="813"/>
      <c r="ELR106" s="813"/>
      <c r="ELS106" s="813"/>
      <c r="ELT106" s="813"/>
      <c r="ELU106" s="813"/>
      <c r="ELV106" s="813"/>
      <c r="ELW106" s="813"/>
      <c r="ELX106" s="813"/>
      <c r="ELY106" s="813"/>
      <c r="ELZ106" s="813"/>
      <c r="EMA106" s="813"/>
      <c r="EMB106" s="813"/>
      <c r="EMC106" s="813"/>
      <c r="EMD106" s="813"/>
      <c r="EME106" s="813"/>
      <c r="EMF106" s="813"/>
      <c r="EMG106" s="813"/>
      <c r="EMH106" s="813"/>
      <c r="EMI106" s="813"/>
      <c r="EMJ106" s="813"/>
      <c r="EMK106" s="813"/>
      <c r="EML106" s="813"/>
      <c r="EMM106" s="813"/>
      <c r="EMN106" s="813"/>
      <c r="EMO106" s="813"/>
      <c r="EMP106" s="813"/>
      <c r="EMQ106" s="813"/>
      <c r="EMR106" s="813"/>
      <c r="EMS106" s="813"/>
      <c r="EMT106" s="813"/>
      <c r="EMU106" s="813"/>
      <c r="EMV106" s="813"/>
      <c r="EMW106" s="813"/>
      <c r="EMX106" s="813"/>
      <c r="EMY106" s="813"/>
      <c r="EMZ106" s="813"/>
      <c r="ENA106" s="813"/>
      <c r="ENB106" s="813"/>
      <c r="ENC106" s="813"/>
      <c r="END106" s="813"/>
      <c r="ENE106" s="813"/>
      <c r="ENF106" s="813"/>
      <c r="ENG106" s="813"/>
      <c r="ENH106" s="813"/>
      <c r="ENI106" s="813"/>
      <c r="ENJ106" s="813"/>
      <c r="ENK106" s="813"/>
      <c r="ENL106" s="813"/>
      <c r="ENM106" s="813"/>
      <c r="ENN106" s="813"/>
      <c r="ENO106" s="813"/>
      <c r="ENP106" s="813"/>
      <c r="ENQ106" s="813"/>
      <c r="ENR106" s="813"/>
      <c r="ENS106" s="813"/>
      <c r="ENT106" s="813"/>
      <c r="ENU106" s="813"/>
      <c r="ENV106" s="813"/>
      <c r="ENW106" s="813"/>
      <c r="ENX106" s="813"/>
      <c r="ENY106" s="813"/>
      <c r="ENZ106" s="813"/>
      <c r="EOA106" s="813"/>
      <c r="EOB106" s="813"/>
      <c r="EOC106" s="813"/>
      <c r="EOD106" s="813"/>
      <c r="EOE106" s="813"/>
      <c r="EOF106" s="813"/>
      <c r="EOG106" s="813"/>
      <c r="EOH106" s="813"/>
      <c r="EOI106" s="813"/>
      <c r="EOJ106" s="813"/>
      <c r="EOK106" s="813"/>
      <c r="EOL106" s="813"/>
      <c r="EOM106" s="813"/>
      <c r="EON106" s="813"/>
      <c r="EOO106" s="813"/>
      <c r="EOP106" s="813"/>
      <c r="EOQ106" s="813"/>
      <c r="EOR106" s="813"/>
      <c r="EOS106" s="813"/>
      <c r="EOT106" s="813"/>
      <c r="EOU106" s="813"/>
      <c r="EOV106" s="813"/>
      <c r="EOW106" s="813"/>
      <c r="EOX106" s="813"/>
      <c r="EOY106" s="813"/>
      <c r="EOZ106" s="813"/>
      <c r="EPA106" s="813"/>
      <c r="EPB106" s="813"/>
      <c r="EPC106" s="813"/>
      <c r="EPD106" s="813"/>
      <c r="EPE106" s="813"/>
      <c r="EPF106" s="813"/>
      <c r="EPG106" s="813"/>
      <c r="EPH106" s="813"/>
      <c r="EPI106" s="813"/>
      <c r="EPJ106" s="813"/>
      <c r="EPK106" s="813"/>
      <c r="EPL106" s="813"/>
      <c r="EPM106" s="813"/>
      <c r="EPN106" s="813"/>
      <c r="EPO106" s="813"/>
      <c r="EPP106" s="813"/>
      <c r="EPQ106" s="813"/>
      <c r="EPR106" s="813"/>
      <c r="EPS106" s="813"/>
      <c r="EPT106" s="813"/>
      <c r="EPU106" s="813"/>
      <c r="EPV106" s="813"/>
      <c r="EPW106" s="813"/>
      <c r="EPX106" s="813"/>
      <c r="EPY106" s="813"/>
      <c r="EPZ106" s="813"/>
      <c r="EQA106" s="813"/>
      <c r="EQB106" s="813"/>
      <c r="EQC106" s="813"/>
      <c r="EQD106" s="813"/>
      <c r="EQE106" s="813"/>
      <c r="EQF106" s="813"/>
      <c r="EQG106" s="813"/>
      <c r="EQH106" s="813"/>
      <c r="EQI106" s="813"/>
      <c r="EQJ106" s="813"/>
      <c r="EQK106" s="813"/>
      <c r="EQL106" s="813"/>
      <c r="EQM106" s="813"/>
      <c r="EQN106" s="813"/>
      <c r="EQO106" s="813"/>
      <c r="EQP106" s="813"/>
      <c r="EQQ106" s="813"/>
      <c r="EQR106" s="813"/>
      <c r="EQS106" s="813"/>
      <c r="EQT106" s="813"/>
      <c r="EQU106" s="813"/>
      <c r="EQV106" s="813"/>
      <c r="EQW106" s="813"/>
      <c r="EQX106" s="813"/>
      <c r="EQY106" s="813"/>
      <c r="EQZ106" s="813"/>
      <c r="ERA106" s="813"/>
      <c r="ERB106" s="813"/>
      <c r="ERC106" s="813"/>
      <c r="ERD106" s="813"/>
      <c r="ERE106" s="813"/>
      <c r="ERF106" s="813"/>
      <c r="ERG106" s="813"/>
      <c r="ERH106" s="813"/>
      <c r="ERI106" s="813"/>
      <c r="ERJ106" s="813"/>
      <c r="ERK106" s="813"/>
      <c r="ERL106" s="813"/>
      <c r="ERM106" s="813"/>
      <c r="ERN106" s="813"/>
      <c r="ERO106" s="813"/>
      <c r="ERP106" s="813"/>
      <c r="ERQ106" s="813"/>
      <c r="ERR106" s="813"/>
      <c r="ERS106" s="813"/>
      <c r="ERT106" s="813"/>
      <c r="ERU106" s="813"/>
      <c r="ERV106" s="813"/>
      <c r="ERW106" s="813"/>
      <c r="ERX106" s="813"/>
      <c r="ERY106" s="813"/>
      <c r="ERZ106" s="813"/>
      <c r="ESA106" s="813"/>
      <c r="ESB106" s="813"/>
      <c r="ESC106" s="813"/>
      <c r="ESD106" s="813"/>
      <c r="ESE106" s="813"/>
      <c r="ESF106" s="813"/>
      <c r="ESG106" s="813"/>
      <c r="ESH106" s="813"/>
      <c r="ESI106" s="813"/>
      <c r="ESJ106" s="813"/>
      <c r="ESK106" s="813"/>
      <c r="ESL106" s="813"/>
      <c r="ESM106" s="813"/>
      <c r="ESN106" s="813"/>
      <c r="ESO106" s="813"/>
      <c r="ESP106" s="813"/>
      <c r="ESQ106" s="813"/>
      <c r="ESR106" s="813"/>
      <c r="ESS106" s="813"/>
      <c r="EST106" s="813"/>
      <c r="ESU106" s="813"/>
      <c r="ESV106" s="813"/>
      <c r="ESW106" s="813"/>
      <c r="ESX106" s="813"/>
      <c r="ESY106" s="813"/>
      <c r="ESZ106" s="813"/>
      <c r="ETA106" s="813"/>
      <c r="ETB106" s="813"/>
      <c r="ETC106" s="813"/>
      <c r="ETD106" s="813"/>
      <c r="ETE106" s="813"/>
      <c r="ETF106" s="813"/>
      <c r="ETG106" s="813"/>
      <c r="ETH106" s="813"/>
      <c r="ETI106" s="813"/>
      <c r="ETJ106" s="813"/>
      <c r="ETK106" s="813"/>
      <c r="ETL106" s="813"/>
      <c r="ETM106" s="813"/>
      <c r="ETN106" s="813"/>
      <c r="ETO106" s="813"/>
      <c r="ETP106" s="813"/>
      <c r="ETQ106" s="813"/>
      <c r="ETR106" s="813"/>
      <c r="ETS106" s="813"/>
      <c r="ETT106" s="813"/>
      <c r="ETU106" s="813"/>
      <c r="ETV106" s="813"/>
      <c r="ETW106" s="813"/>
      <c r="ETX106" s="813"/>
      <c r="ETY106" s="813"/>
      <c r="ETZ106" s="813"/>
      <c r="EUA106" s="813"/>
      <c r="EUB106" s="813"/>
      <c r="EUC106" s="813"/>
      <c r="EUD106" s="813"/>
      <c r="EUE106" s="813"/>
      <c r="EUF106" s="813"/>
      <c r="EUG106" s="813"/>
      <c r="EUH106" s="813"/>
      <c r="EUI106" s="813"/>
      <c r="EUJ106" s="813"/>
      <c r="EUK106" s="813"/>
      <c r="EUL106" s="813"/>
      <c r="EUM106" s="813"/>
      <c r="EUN106" s="813"/>
      <c r="EUO106" s="813"/>
      <c r="EUP106" s="813"/>
      <c r="EUQ106" s="813"/>
      <c r="EUR106" s="813"/>
      <c r="EUS106" s="813"/>
      <c r="EUT106" s="813"/>
      <c r="EUU106" s="813"/>
      <c r="EUV106" s="813"/>
      <c r="EUW106" s="813"/>
      <c r="EUX106" s="813"/>
      <c r="EUY106" s="813"/>
      <c r="EUZ106" s="813"/>
      <c r="EVA106" s="813"/>
      <c r="EVB106" s="813"/>
      <c r="EVC106" s="813"/>
      <c r="EVD106" s="813"/>
      <c r="EVE106" s="813"/>
      <c r="EVF106" s="813"/>
      <c r="EVG106" s="813"/>
      <c r="EVH106" s="813"/>
      <c r="EVI106" s="813"/>
      <c r="EVJ106" s="813"/>
      <c r="EVK106" s="813"/>
      <c r="EVL106" s="813"/>
      <c r="EVM106" s="813"/>
      <c r="EVN106" s="813"/>
      <c r="EVO106" s="813"/>
      <c r="EVP106" s="813"/>
      <c r="EVQ106" s="813"/>
      <c r="EVR106" s="813"/>
      <c r="EVS106" s="813"/>
      <c r="EVT106" s="813"/>
      <c r="EVU106" s="813"/>
      <c r="EVV106" s="813"/>
      <c r="EVW106" s="813"/>
      <c r="EVX106" s="813"/>
      <c r="EVY106" s="813"/>
      <c r="EVZ106" s="813"/>
      <c r="EWA106" s="813"/>
      <c r="EWB106" s="813"/>
      <c r="EWC106" s="813"/>
      <c r="EWD106" s="813"/>
      <c r="EWE106" s="813"/>
      <c r="EWF106" s="813"/>
      <c r="EWG106" s="813"/>
      <c r="EWH106" s="813"/>
      <c r="EWI106" s="813"/>
      <c r="EWJ106" s="813"/>
      <c r="EWK106" s="813"/>
      <c r="EWL106" s="813"/>
      <c r="EWM106" s="813"/>
      <c r="EWN106" s="813"/>
      <c r="EWO106" s="813"/>
      <c r="EWP106" s="813"/>
      <c r="EWQ106" s="813"/>
      <c r="EWR106" s="813"/>
      <c r="EWS106" s="813"/>
      <c r="EWT106" s="813"/>
      <c r="EWU106" s="813"/>
      <c r="EWV106" s="813"/>
      <c r="EWW106" s="813"/>
      <c r="EWX106" s="813"/>
      <c r="EWY106" s="813"/>
      <c r="EWZ106" s="813"/>
      <c r="EXA106" s="813"/>
      <c r="EXB106" s="813"/>
      <c r="EXC106" s="813"/>
      <c r="EXD106" s="813"/>
      <c r="EXE106" s="813"/>
      <c r="EXF106" s="813"/>
      <c r="EXG106" s="813"/>
      <c r="EXH106" s="813"/>
      <c r="EXI106" s="813"/>
      <c r="EXJ106" s="813"/>
      <c r="EXK106" s="813"/>
      <c r="EXL106" s="813"/>
      <c r="EXM106" s="813"/>
      <c r="EXN106" s="813"/>
      <c r="EXO106" s="813"/>
      <c r="EXP106" s="813"/>
      <c r="EXQ106" s="813"/>
      <c r="EXR106" s="813"/>
      <c r="EXS106" s="813"/>
      <c r="EXT106" s="813"/>
      <c r="EXU106" s="813"/>
      <c r="EXV106" s="813"/>
      <c r="EXW106" s="813"/>
      <c r="EXX106" s="813"/>
      <c r="EXY106" s="813"/>
      <c r="EXZ106" s="813"/>
      <c r="EYA106" s="813"/>
      <c r="EYB106" s="813"/>
      <c r="EYC106" s="813"/>
      <c r="EYD106" s="813"/>
      <c r="EYE106" s="813"/>
      <c r="EYF106" s="813"/>
      <c r="EYG106" s="813"/>
      <c r="EYH106" s="813"/>
      <c r="EYI106" s="813"/>
      <c r="EYJ106" s="813"/>
      <c r="EYK106" s="813"/>
      <c r="EYL106" s="813"/>
      <c r="EYM106" s="813"/>
      <c r="EYN106" s="813"/>
      <c r="EYO106" s="813"/>
      <c r="EYP106" s="813"/>
      <c r="EYQ106" s="813"/>
      <c r="EYR106" s="813"/>
      <c r="EYS106" s="813"/>
      <c r="EYT106" s="813"/>
      <c r="EYU106" s="813"/>
      <c r="EYV106" s="813"/>
      <c r="EYW106" s="813"/>
      <c r="EYX106" s="813"/>
      <c r="EYY106" s="813"/>
      <c r="EYZ106" s="813"/>
      <c r="EZA106" s="813"/>
      <c r="EZB106" s="813"/>
      <c r="EZC106" s="813"/>
      <c r="EZD106" s="813"/>
      <c r="EZE106" s="813"/>
      <c r="EZF106" s="813"/>
      <c r="EZG106" s="813"/>
      <c r="EZH106" s="813"/>
      <c r="EZI106" s="813"/>
      <c r="EZJ106" s="813"/>
      <c r="EZK106" s="813"/>
      <c r="EZL106" s="813"/>
      <c r="EZM106" s="813"/>
      <c r="EZN106" s="813"/>
      <c r="EZO106" s="813"/>
      <c r="EZP106" s="813"/>
      <c r="EZQ106" s="813"/>
      <c r="EZR106" s="813"/>
      <c r="EZS106" s="813"/>
      <c r="EZT106" s="813"/>
      <c r="EZU106" s="813"/>
      <c r="EZV106" s="813"/>
      <c r="EZW106" s="813"/>
      <c r="EZX106" s="813"/>
      <c r="EZY106" s="813"/>
      <c r="EZZ106" s="813"/>
      <c r="FAA106" s="813"/>
      <c r="FAB106" s="813"/>
      <c r="FAC106" s="813"/>
      <c r="FAD106" s="813"/>
      <c r="FAE106" s="813"/>
      <c r="FAF106" s="813"/>
      <c r="FAG106" s="813"/>
      <c r="FAH106" s="813"/>
      <c r="FAI106" s="813"/>
      <c r="FAJ106" s="813"/>
      <c r="FAK106" s="813"/>
      <c r="FAL106" s="813"/>
      <c r="FAM106" s="813"/>
      <c r="FAN106" s="813"/>
      <c r="FAO106" s="813"/>
      <c r="FAP106" s="813"/>
      <c r="FAQ106" s="813"/>
      <c r="FAR106" s="813"/>
      <c r="FAS106" s="813"/>
      <c r="FAT106" s="813"/>
      <c r="FAU106" s="813"/>
      <c r="FAV106" s="813"/>
      <c r="FAW106" s="813"/>
      <c r="FAX106" s="813"/>
      <c r="FAY106" s="813"/>
      <c r="FAZ106" s="813"/>
      <c r="FBA106" s="813"/>
      <c r="FBB106" s="813"/>
      <c r="FBC106" s="813"/>
      <c r="FBD106" s="813"/>
      <c r="FBE106" s="813"/>
      <c r="FBF106" s="813"/>
      <c r="FBG106" s="813"/>
      <c r="FBH106" s="813"/>
      <c r="FBI106" s="813"/>
      <c r="FBJ106" s="813"/>
      <c r="FBK106" s="813"/>
      <c r="FBL106" s="813"/>
      <c r="FBM106" s="813"/>
      <c r="FBN106" s="813"/>
      <c r="FBO106" s="813"/>
      <c r="FBP106" s="813"/>
      <c r="FBQ106" s="813"/>
      <c r="FBR106" s="813"/>
      <c r="FBS106" s="813"/>
      <c r="FBT106" s="813"/>
      <c r="FBU106" s="813"/>
      <c r="FBV106" s="813"/>
      <c r="FBW106" s="813"/>
      <c r="FBX106" s="813"/>
      <c r="FBY106" s="813"/>
      <c r="FBZ106" s="813"/>
      <c r="FCA106" s="813"/>
      <c r="FCB106" s="813"/>
      <c r="FCC106" s="813"/>
      <c r="FCD106" s="813"/>
      <c r="FCE106" s="813"/>
      <c r="FCF106" s="813"/>
      <c r="FCG106" s="813"/>
      <c r="FCH106" s="813"/>
      <c r="FCI106" s="813"/>
      <c r="FCJ106" s="813"/>
      <c r="FCK106" s="813"/>
      <c r="FCL106" s="813"/>
      <c r="FCM106" s="813"/>
      <c r="FCN106" s="813"/>
      <c r="FCO106" s="813"/>
      <c r="FCP106" s="813"/>
      <c r="FCQ106" s="813"/>
      <c r="FCR106" s="813"/>
      <c r="FCS106" s="813"/>
      <c r="FCT106" s="813"/>
      <c r="FCU106" s="813"/>
      <c r="FCV106" s="813"/>
      <c r="FCW106" s="813"/>
      <c r="FCX106" s="813"/>
      <c r="FCY106" s="813"/>
      <c r="FCZ106" s="813"/>
      <c r="FDA106" s="813"/>
      <c r="FDB106" s="813"/>
      <c r="FDC106" s="813"/>
      <c r="FDD106" s="813"/>
      <c r="FDE106" s="813"/>
      <c r="FDF106" s="813"/>
      <c r="FDG106" s="813"/>
      <c r="FDH106" s="813"/>
      <c r="FDI106" s="813"/>
      <c r="FDJ106" s="813"/>
      <c r="FDK106" s="813"/>
      <c r="FDL106" s="813"/>
      <c r="FDM106" s="813"/>
      <c r="FDN106" s="813"/>
      <c r="FDO106" s="813"/>
      <c r="FDP106" s="813"/>
      <c r="FDQ106" s="813"/>
      <c r="FDR106" s="813"/>
      <c r="FDS106" s="813"/>
      <c r="FDT106" s="813"/>
      <c r="FDU106" s="813"/>
      <c r="FDV106" s="813"/>
      <c r="FDW106" s="813"/>
      <c r="FDX106" s="813"/>
      <c r="FDY106" s="813"/>
      <c r="FDZ106" s="813"/>
      <c r="FEA106" s="813"/>
      <c r="FEB106" s="813"/>
      <c r="FEC106" s="813"/>
      <c r="FED106" s="813"/>
      <c r="FEE106" s="813"/>
      <c r="FEF106" s="813"/>
      <c r="FEG106" s="813"/>
      <c r="FEH106" s="813"/>
      <c r="FEI106" s="813"/>
      <c r="FEJ106" s="813"/>
      <c r="FEK106" s="813"/>
      <c r="FEL106" s="813"/>
      <c r="FEM106" s="813"/>
      <c r="FEN106" s="813"/>
      <c r="FEO106" s="813"/>
      <c r="FEP106" s="813"/>
      <c r="FEQ106" s="813"/>
      <c r="FER106" s="813"/>
      <c r="FES106" s="813"/>
      <c r="FET106" s="813"/>
      <c r="FEU106" s="813"/>
      <c r="FEV106" s="813"/>
      <c r="FEW106" s="813"/>
      <c r="FEX106" s="813"/>
      <c r="FEY106" s="813"/>
      <c r="FEZ106" s="813"/>
      <c r="FFA106" s="813"/>
      <c r="FFB106" s="813"/>
      <c r="FFC106" s="813"/>
      <c r="FFD106" s="813"/>
      <c r="FFE106" s="813"/>
      <c r="FFF106" s="813"/>
      <c r="FFG106" s="813"/>
      <c r="FFH106" s="813"/>
      <c r="FFI106" s="813"/>
      <c r="FFJ106" s="813"/>
      <c r="FFK106" s="813"/>
      <c r="FFL106" s="813"/>
      <c r="FFM106" s="813"/>
      <c r="FFN106" s="813"/>
      <c r="FFO106" s="813"/>
      <c r="FFP106" s="813"/>
      <c r="FFQ106" s="813"/>
      <c r="FFR106" s="813"/>
      <c r="FFS106" s="813"/>
      <c r="FFT106" s="813"/>
      <c r="FFU106" s="813"/>
      <c r="FFV106" s="813"/>
      <c r="FFW106" s="813"/>
      <c r="FFX106" s="813"/>
      <c r="FFY106" s="813"/>
      <c r="FFZ106" s="813"/>
      <c r="FGA106" s="813"/>
      <c r="FGB106" s="813"/>
      <c r="FGC106" s="813"/>
      <c r="FGD106" s="813"/>
      <c r="FGE106" s="813"/>
      <c r="FGF106" s="813"/>
      <c r="FGG106" s="813"/>
      <c r="FGH106" s="813"/>
      <c r="FGI106" s="813"/>
      <c r="FGJ106" s="813"/>
      <c r="FGK106" s="813"/>
      <c r="FGL106" s="813"/>
      <c r="FGM106" s="813"/>
      <c r="FGN106" s="813"/>
      <c r="FGO106" s="813"/>
      <c r="FGP106" s="813"/>
      <c r="FGQ106" s="813"/>
      <c r="FGR106" s="813"/>
      <c r="FGS106" s="813"/>
      <c r="FGT106" s="813"/>
      <c r="FGU106" s="813"/>
      <c r="FGV106" s="813"/>
      <c r="FGW106" s="813"/>
      <c r="FGX106" s="813"/>
      <c r="FGY106" s="813"/>
      <c r="FGZ106" s="813"/>
      <c r="FHA106" s="813"/>
      <c r="FHB106" s="813"/>
      <c r="FHC106" s="813"/>
      <c r="FHD106" s="813"/>
      <c r="FHE106" s="813"/>
      <c r="FHF106" s="813"/>
      <c r="FHG106" s="813"/>
      <c r="FHH106" s="813"/>
      <c r="FHI106" s="813"/>
      <c r="FHJ106" s="813"/>
      <c r="FHK106" s="813"/>
      <c r="FHL106" s="813"/>
      <c r="FHM106" s="813"/>
      <c r="FHN106" s="813"/>
      <c r="FHO106" s="813"/>
      <c r="FHP106" s="813"/>
      <c r="FHQ106" s="813"/>
      <c r="FHR106" s="813"/>
      <c r="FHS106" s="813"/>
      <c r="FHT106" s="813"/>
      <c r="FHU106" s="813"/>
      <c r="FHV106" s="813"/>
      <c r="FHW106" s="813"/>
      <c r="FHX106" s="813"/>
      <c r="FHY106" s="813"/>
      <c r="FHZ106" s="813"/>
      <c r="FIA106" s="813"/>
      <c r="FIB106" s="813"/>
      <c r="FIC106" s="813"/>
      <c r="FID106" s="813"/>
      <c r="FIE106" s="813"/>
      <c r="FIF106" s="813"/>
      <c r="FIG106" s="813"/>
      <c r="FIH106" s="813"/>
      <c r="FII106" s="813"/>
      <c r="FIJ106" s="813"/>
      <c r="FIK106" s="813"/>
      <c r="FIL106" s="813"/>
      <c r="FIM106" s="813"/>
      <c r="FIN106" s="813"/>
      <c r="FIO106" s="813"/>
      <c r="FIP106" s="813"/>
      <c r="FIQ106" s="813"/>
      <c r="FIR106" s="813"/>
      <c r="FIS106" s="813"/>
      <c r="FIT106" s="813"/>
      <c r="FIU106" s="813"/>
      <c r="FIV106" s="813"/>
      <c r="FIW106" s="813"/>
      <c r="FIX106" s="813"/>
      <c r="FIY106" s="813"/>
      <c r="FIZ106" s="813"/>
      <c r="FJA106" s="813"/>
      <c r="FJB106" s="813"/>
      <c r="FJC106" s="813"/>
      <c r="FJD106" s="813"/>
      <c r="FJE106" s="813"/>
      <c r="FJF106" s="813"/>
      <c r="FJG106" s="813"/>
      <c r="FJH106" s="813"/>
      <c r="FJI106" s="813"/>
      <c r="FJJ106" s="813"/>
      <c r="FJK106" s="813"/>
      <c r="FJL106" s="813"/>
      <c r="FJM106" s="813"/>
      <c r="FJN106" s="813"/>
      <c r="FJO106" s="813"/>
      <c r="FJP106" s="813"/>
      <c r="FJQ106" s="813"/>
      <c r="FJR106" s="813"/>
      <c r="FJS106" s="813"/>
      <c r="FJT106" s="813"/>
      <c r="FJU106" s="813"/>
      <c r="FJV106" s="813"/>
      <c r="FJW106" s="813"/>
      <c r="FJX106" s="813"/>
      <c r="FJY106" s="813"/>
      <c r="FJZ106" s="813"/>
      <c r="FKA106" s="813"/>
      <c r="FKB106" s="813"/>
      <c r="FKC106" s="813"/>
      <c r="FKD106" s="813"/>
      <c r="FKE106" s="813"/>
      <c r="FKF106" s="813"/>
      <c r="FKG106" s="813"/>
      <c r="FKH106" s="813"/>
      <c r="FKI106" s="813"/>
      <c r="FKJ106" s="813"/>
      <c r="FKK106" s="813"/>
      <c r="FKL106" s="813"/>
      <c r="FKM106" s="813"/>
      <c r="FKN106" s="813"/>
      <c r="FKO106" s="813"/>
      <c r="FKP106" s="813"/>
      <c r="FKQ106" s="813"/>
      <c r="FKR106" s="813"/>
      <c r="FKS106" s="813"/>
      <c r="FKT106" s="813"/>
      <c r="FKU106" s="813"/>
      <c r="FKV106" s="813"/>
      <c r="FKW106" s="813"/>
      <c r="FKX106" s="813"/>
      <c r="FKY106" s="813"/>
      <c r="FKZ106" s="813"/>
      <c r="FLA106" s="813"/>
      <c r="FLB106" s="813"/>
      <c r="FLC106" s="813"/>
      <c r="FLD106" s="813"/>
      <c r="FLE106" s="813"/>
      <c r="FLF106" s="813"/>
      <c r="FLG106" s="813"/>
      <c r="FLH106" s="813"/>
      <c r="FLI106" s="813"/>
      <c r="FLJ106" s="813"/>
      <c r="FLK106" s="813"/>
      <c r="FLL106" s="813"/>
      <c r="FLM106" s="813"/>
      <c r="FLN106" s="813"/>
      <c r="FLO106" s="813"/>
      <c r="FLP106" s="813"/>
      <c r="FLQ106" s="813"/>
      <c r="FLR106" s="813"/>
      <c r="FLS106" s="813"/>
      <c r="FLT106" s="813"/>
      <c r="FLU106" s="813"/>
      <c r="FLV106" s="813"/>
      <c r="FLW106" s="813"/>
      <c r="FLX106" s="813"/>
      <c r="FLY106" s="813"/>
      <c r="FLZ106" s="813"/>
      <c r="FMA106" s="813"/>
      <c r="FMB106" s="813"/>
      <c r="FMC106" s="813"/>
      <c r="FMD106" s="813"/>
      <c r="FME106" s="813"/>
      <c r="FMF106" s="813"/>
      <c r="FMG106" s="813"/>
      <c r="FMH106" s="813"/>
      <c r="FMI106" s="813"/>
      <c r="FMJ106" s="813"/>
      <c r="FMK106" s="813"/>
      <c r="FML106" s="813"/>
      <c r="FMM106" s="813"/>
      <c r="FMN106" s="813"/>
      <c r="FMO106" s="813"/>
      <c r="FMP106" s="813"/>
      <c r="FMQ106" s="813"/>
      <c r="FMR106" s="813"/>
      <c r="FMS106" s="813"/>
      <c r="FMT106" s="813"/>
      <c r="FMU106" s="813"/>
      <c r="FMV106" s="813"/>
      <c r="FMW106" s="813"/>
      <c r="FMX106" s="813"/>
      <c r="FMY106" s="813"/>
      <c r="FMZ106" s="813"/>
      <c r="FNA106" s="813"/>
      <c r="FNB106" s="813"/>
      <c r="FNC106" s="813"/>
      <c r="FND106" s="813"/>
      <c r="FNE106" s="813"/>
      <c r="FNF106" s="813"/>
      <c r="FNG106" s="813"/>
      <c r="FNH106" s="813"/>
      <c r="FNI106" s="813"/>
      <c r="FNJ106" s="813"/>
      <c r="FNK106" s="813"/>
      <c r="FNL106" s="813"/>
      <c r="FNM106" s="813"/>
      <c r="FNN106" s="813"/>
      <c r="FNO106" s="813"/>
      <c r="FNP106" s="813"/>
      <c r="FNQ106" s="813"/>
      <c r="FNR106" s="813"/>
      <c r="FNS106" s="813"/>
      <c r="FNT106" s="813"/>
      <c r="FNU106" s="813"/>
      <c r="FNV106" s="813"/>
      <c r="FNW106" s="813"/>
      <c r="FNX106" s="813"/>
      <c r="FNY106" s="813"/>
      <c r="FNZ106" s="813"/>
      <c r="FOA106" s="813"/>
      <c r="FOB106" s="813"/>
      <c r="FOC106" s="813"/>
      <c r="FOD106" s="813"/>
      <c r="FOE106" s="813"/>
      <c r="FOF106" s="813"/>
      <c r="FOG106" s="813"/>
      <c r="FOH106" s="813"/>
      <c r="FOI106" s="813"/>
      <c r="FOJ106" s="813"/>
      <c r="FOK106" s="813"/>
      <c r="FOL106" s="813"/>
      <c r="FOM106" s="813"/>
      <c r="FON106" s="813"/>
      <c r="FOO106" s="813"/>
      <c r="FOP106" s="813"/>
      <c r="FOQ106" s="813"/>
      <c r="FOR106" s="813"/>
      <c r="FOS106" s="813"/>
      <c r="FOT106" s="813"/>
      <c r="FOU106" s="813"/>
      <c r="FOV106" s="813"/>
      <c r="FOW106" s="813"/>
      <c r="FOX106" s="813"/>
      <c r="FOY106" s="813"/>
      <c r="FOZ106" s="813"/>
      <c r="FPA106" s="813"/>
      <c r="FPB106" s="813"/>
      <c r="FPC106" s="813"/>
      <c r="FPD106" s="813"/>
      <c r="FPE106" s="813"/>
      <c r="FPF106" s="813"/>
      <c r="FPG106" s="813"/>
      <c r="FPH106" s="813"/>
      <c r="FPI106" s="813"/>
      <c r="FPJ106" s="813"/>
      <c r="FPK106" s="813"/>
      <c r="FPL106" s="813"/>
      <c r="FPM106" s="813"/>
      <c r="FPN106" s="813"/>
      <c r="FPO106" s="813"/>
      <c r="FPP106" s="813"/>
      <c r="FPQ106" s="813"/>
      <c r="FPR106" s="813"/>
      <c r="FPS106" s="813"/>
      <c r="FPT106" s="813"/>
      <c r="FPU106" s="813"/>
      <c r="FPV106" s="813"/>
      <c r="FPW106" s="813"/>
      <c r="FPX106" s="813"/>
      <c r="FPY106" s="813"/>
      <c r="FPZ106" s="813"/>
      <c r="FQA106" s="813"/>
      <c r="FQB106" s="813"/>
      <c r="FQC106" s="813"/>
      <c r="FQD106" s="813"/>
      <c r="FQE106" s="813"/>
      <c r="FQF106" s="813"/>
      <c r="FQG106" s="813"/>
      <c r="FQH106" s="813"/>
      <c r="FQI106" s="813"/>
      <c r="FQJ106" s="813"/>
      <c r="FQK106" s="813"/>
      <c r="FQL106" s="813"/>
      <c r="FQM106" s="813"/>
      <c r="FQN106" s="813"/>
      <c r="FQO106" s="813"/>
      <c r="FQP106" s="813"/>
      <c r="FQQ106" s="813"/>
      <c r="FQR106" s="813"/>
      <c r="FQS106" s="813"/>
      <c r="FQT106" s="813"/>
      <c r="FQU106" s="813"/>
      <c r="FQV106" s="813"/>
      <c r="FQW106" s="813"/>
      <c r="FQX106" s="813"/>
      <c r="FQY106" s="813"/>
      <c r="FQZ106" s="813"/>
      <c r="FRA106" s="813"/>
      <c r="FRB106" s="813"/>
      <c r="FRC106" s="813"/>
      <c r="FRD106" s="813"/>
      <c r="FRE106" s="813"/>
      <c r="FRF106" s="813"/>
      <c r="FRG106" s="813"/>
      <c r="FRH106" s="813"/>
      <c r="FRI106" s="813"/>
      <c r="FRJ106" s="813"/>
      <c r="FRK106" s="813"/>
      <c r="FRL106" s="813"/>
      <c r="FRM106" s="813"/>
      <c r="FRN106" s="813"/>
      <c r="FRO106" s="813"/>
      <c r="FRP106" s="813"/>
      <c r="FRQ106" s="813"/>
      <c r="FRR106" s="813"/>
      <c r="FRS106" s="813"/>
      <c r="FRT106" s="813"/>
      <c r="FRU106" s="813"/>
      <c r="FRV106" s="813"/>
      <c r="FRW106" s="813"/>
      <c r="FRX106" s="813"/>
      <c r="FRY106" s="813"/>
      <c r="FRZ106" s="813"/>
      <c r="FSA106" s="813"/>
      <c r="FSB106" s="813"/>
      <c r="FSC106" s="813"/>
      <c r="FSD106" s="813"/>
      <c r="FSE106" s="813"/>
      <c r="FSF106" s="813"/>
      <c r="FSG106" s="813"/>
      <c r="FSH106" s="813"/>
      <c r="FSI106" s="813"/>
      <c r="FSJ106" s="813"/>
      <c r="FSK106" s="813"/>
      <c r="FSL106" s="813"/>
      <c r="FSM106" s="813"/>
      <c r="FSN106" s="813"/>
      <c r="FSO106" s="813"/>
      <c r="FSP106" s="813"/>
      <c r="FSQ106" s="813"/>
      <c r="FSR106" s="813"/>
      <c r="FSS106" s="813"/>
      <c r="FST106" s="813"/>
      <c r="FSU106" s="813"/>
      <c r="FSV106" s="813"/>
      <c r="FSW106" s="813"/>
      <c r="FSX106" s="813"/>
      <c r="FSY106" s="813"/>
      <c r="FSZ106" s="813"/>
      <c r="FTA106" s="813"/>
      <c r="FTB106" s="813"/>
      <c r="FTC106" s="813"/>
      <c r="FTD106" s="813"/>
      <c r="FTE106" s="813"/>
      <c r="FTF106" s="813"/>
      <c r="FTG106" s="813"/>
      <c r="FTH106" s="813"/>
      <c r="FTI106" s="813"/>
      <c r="FTJ106" s="813"/>
      <c r="FTK106" s="813"/>
      <c r="FTL106" s="813"/>
      <c r="FTM106" s="813"/>
      <c r="FTN106" s="813"/>
      <c r="FTO106" s="813"/>
      <c r="FTP106" s="813"/>
      <c r="FTQ106" s="813"/>
      <c r="FTR106" s="813"/>
      <c r="FTS106" s="813"/>
      <c r="FTT106" s="813"/>
      <c r="FTU106" s="813"/>
      <c r="FTV106" s="813"/>
      <c r="FTW106" s="813"/>
      <c r="FTX106" s="813"/>
      <c r="FTY106" s="813"/>
      <c r="FTZ106" s="813"/>
      <c r="FUA106" s="813"/>
      <c r="FUB106" s="813"/>
      <c r="FUC106" s="813"/>
      <c r="FUD106" s="813"/>
      <c r="FUE106" s="813"/>
      <c r="FUF106" s="813"/>
      <c r="FUG106" s="813"/>
      <c r="FUH106" s="813"/>
      <c r="FUI106" s="813"/>
      <c r="FUJ106" s="813"/>
      <c r="FUK106" s="813"/>
      <c r="FUL106" s="813"/>
      <c r="FUM106" s="813"/>
      <c r="FUN106" s="813"/>
      <c r="FUO106" s="813"/>
      <c r="FUP106" s="813"/>
      <c r="FUQ106" s="813"/>
      <c r="FUR106" s="813"/>
      <c r="FUS106" s="813"/>
      <c r="FUT106" s="813"/>
      <c r="FUU106" s="813"/>
      <c r="FUV106" s="813"/>
      <c r="FUW106" s="813"/>
      <c r="FUX106" s="813"/>
      <c r="FUY106" s="813"/>
      <c r="FUZ106" s="813"/>
      <c r="FVA106" s="813"/>
      <c r="FVB106" s="813"/>
      <c r="FVC106" s="813"/>
      <c r="FVD106" s="813"/>
      <c r="FVE106" s="813"/>
      <c r="FVF106" s="813"/>
      <c r="FVG106" s="813"/>
      <c r="FVH106" s="813"/>
      <c r="FVI106" s="813"/>
      <c r="FVJ106" s="813"/>
      <c r="FVK106" s="813"/>
      <c r="FVL106" s="813"/>
      <c r="FVM106" s="813"/>
      <c r="FVN106" s="813"/>
      <c r="FVO106" s="813"/>
      <c r="FVP106" s="813"/>
      <c r="FVQ106" s="813"/>
      <c r="FVR106" s="813"/>
      <c r="FVS106" s="813"/>
      <c r="FVT106" s="813"/>
      <c r="FVU106" s="813"/>
      <c r="FVV106" s="813"/>
      <c r="FVW106" s="813"/>
      <c r="FVX106" s="813"/>
      <c r="FVY106" s="813"/>
      <c r="FVZ106" s="813"/>
      <c r="FWA106" s="813"/>
      <c r="FWB106" s="813"/>
      <c r="FWC106" s="813"/>
      <c r="FWD106" s="813"/>
      <c r="FWE106" s="813"/>
      <c r="FWF106" s="813"/>
      <c r="FWG106" s="813"/>
      <c r="FWH106" s="813"/>
      <c r="FWI106" s="813"/>
      <c r="FWJ106" s="813"/>
      <c r="FWK106" s="813"/>
      <c r="FWL106" s="813"/>
      <c r="FWM106" s="813"/>
      <c r="FWN106" s="813"/>
      <c r="FWO106" s="813"/>
      <c r="FWP106" s="813"/>
      <c r="FWQ106" s="813"/>
      <c r="FWR106" s="813"/>
      <c r="FWS106" s="813"/>
      <c r="FWT106" s="813"/>
      <c r="FWU106" s="813"/>
      <c r="FWV106" s="813"/>
      <c r="FWW106" s="813"/>
      <c r="FWX106" s="813"/>
      <c r="FWY106" s="813"/>
      <c r="FWZ106" s="813"/>
      <c r="FXA106" s="813"/>
      <c r="FXB106" s="813"/>
      <c r="FXC106" s="813"/>
      <c r="FXD106" s="813"/>
      <c r="FXE106" s="813"/>
      <c r="FXF106" s="813"/>
      <c r="FXG106" s="813"/>
      <c r="FXH106" s="813"/>
      <c r="FXI106" s="813"/>
      <c r="FXJ106" s="813"/>
      <c r="FXK106" s="813"/>
      <c r="FXL106" s="813"/>
      <c r="FXM106" s="813"/>
      <c r="FXN106" s="813"/>
      <c r="FXO106" s="813"/>
      <c r="FXP106" s="813"/>
      <c r="FXQ106" s="813"/>
      <c r="FXR106" s="813"/>
      <c r="FXS106" s="813"/>
      <c r="FXT106" s="813"/>
      <c r="FXU106" s="813"/>
      <c r="FXV106" s="813"/>
      <c r="FXW106" s="813"/>
      <c r="FXX106" s="813"/>
      <c r="FXY106" s="813"/>
      <c r="FXZ106" s="813"/>
      <c r="FYA106" s="813"/>
      <c r="FYB106" s="813"/>
      <c r="FYC106" s="813"/>
      <c r="FYD106" s="813"/>
      <c r="FYE106" s="813"/>
      <c r="FYF106" s="813"/>
      <c r="FYG106" s="813"/>
      <c r="FYH106" s="813"/>
      <c r="FYI106" s="813"/>
      <c r="FYJ106" s="813"/>
      <c r="FYK106" s="813"/>
      <c r="FYL106" s="813"/>
      <c r="FYM106" s="813"/>
      <c r="FYN106" s="813"/>
      <c r="FYO106" s="813"/>
      <c r="FYP106" s="813"/>
      <c r="FYQ106" s="813"/>
      <c r="FYR106" s="813"/>
      <c r="FYS106" s="813"/>
      <c r="FYT106" s="813"/>
      <c r="FYU106" s="813"/>
      <c r="FYV106" s="813"/>
      <c r="FYW106" s="813"/>
      <c r="FYX106" s="813"/>
      <c r="FYY106" s="813"/>
      <c r="FYZ106" s="813"/>
      <c r="FZA106" s="813"/>
      <c r="FZB106" s="813"/>
      <c r="FZC106" s="813"/>
      <c r="FZD106" s="813"/>
      <c r="FZE106" s="813"/>
      <c r="FZF106" s="813"/>
      <c r="FZG106" s="813"/>
      <c r="FZH106" s="813"/>
      <c r="FZI106" s="813"/>
      <c r="FZJ106" s="813"/>
      <c r="FZK106" s="813"/>
      <c r="FZL106" s="813"/>
      <c r="FZM106" s="813"/>
      <c r="FZN106" s="813"/>
      <c r="FZO106" s="813"/>
      <c r="FZP106" s="813"/>
      <c r="FZQ106" s="813"/>
      <c r="FZR106" s="813"/>
      <c r="FZS106" s="813"/>
      <c r="FZT106" s="813"/>
      <c r="FZU106" s="813"/>
      <c r="FZV106" s="813"/>
      <c r="FZW106" s="813"/>
      <c r="FZX106" s="813"/>
      <c r="FZY106" s="813"/>
      <c r="FZZ106" s="813"/>
      <c r="GAA106" s="813"/>
      <c r="GAB106" s="813"/>
      <c r="GAC106" s="813"/>
      <c r="GAD106" s="813"/>
      <c r="GAE106" s="813"/>
      <c r="GAF106" s="813"/>
      <c r="GAG106" s="813"/>
      <c r="GAH106" s="813"/>
      <c r="GAI106" s="813"/>
      <c r="GAJ106" s="813"/>
      <c r="GAK106" s="813"/>
      <c r="GAL106" s="813"/>
      <c r="GAM106" s="813"/>
      <c r="GAN106" s="813"/>
      <c r="GAO106" s="813"/>
      <c r="GAP106" s="813"/>
      <c r="GAQ106" s="813"/>
      <c r="GAR106" s="813"/>
      <c r="GAS106" s="813"/>
      <c r="GAT106" s="813"/>
      <c r="GAU106" s="813"/>
      <c r="GAV106" s="813"/>
      <c r="GAW106" s="813"/>
      <c r="GAX106" s="813"/>
      <c r="GAY106" s="813"/>
      <c r="GAZ106" s="813"/>
      <c r="GBA106" s="813"/>
      <c r="GBB106" s="813"/>
      <c r="GBC106" s="813"/>
      <c r="GBD106" s="813"/>
      <c r="GBE106" s="813"/>
      <c r="GBF106" s="813"/>
      <c r="GBG106" s="813"/>
      <c r="GBH106" s="813"/>
      <c r="GBI106" s="813"/>
      <c r="GBJ106" s="813"/>
      <c r="GBK106" s="813"/>
      <c r="GBL106" s="813"/>
      <c r="GBM106" s="813"/>
      <c r="GBN106" s="813"/>
      <c r="GBO106" s="813"/>
      <c r="GBP106" s="813"/>
      <c r="GBQ106" s="813"/>
      <c r="GBR106" s="813"/>
      <c r="GBS106" s="813"/>
      <c r="GBT106" s="813"/>
      <c r="GBU106" s="813"/>
      <c r="GBV106" s="813"/>
      <c r="GBW106" s="813"/>
      <c r="GBX106" s="813"/>
      <c r="GBY106" s="813"/>
      <c r="GBZ106" s="813"/>
      <c r="GCA106" s="813"/>
      <c r="GCB106" s="813"/>
      <c r="GCC106" s="813"/>
      <c r="GCD106" s="813"/>
      <c r="GCE106" s="813"/>
      <c r="GCF106" s="813"/>
      <c r="GCG106" s="813"/>
      <c r="GCH106" s="813"/>
      <c r="GCI106" s="813"/>
      <c r="GCJ106" s="813"/>
      <c r="GCK106" s="813"/>
      <c r="GCL106" s="813"/>
      <c r="GCM106" s="813"/>
      <c r="GCN106" s="813"/>
      <c r="GCO106" s="813"/>
      <c r="GCP106" s="813"/>
      <c r="GCQ106" s="813"/>
      <c r="GCR106" s="813"/>
      <c r="GCS106" s="813"/>
      <c r="GCT106" s="813"/>
      <c r="GCU106" s="813"/>
      <c r="GCV106" s="813"/>
      <c r="GCW106" s="813"/>
      <c r="GCX106" s="813"/>
      <c r="GCY106" s="813"/>
      <c r="GCZ106" s="813"/>
      <c r="GDA106" s="813"/>
      <c r="GDB106" s="813"/>
      <c r="GDC106" s="813"/>
      <c r="GDD106" s="813"/>
      <c r="GDE106" s="813"/>
      <c r="GDF106" s="813"/>
      <c r="GDG106" s="813"/>
      <c r="GDH106" s="813"/>
      <c r="GDI106" s="813"/>
      <c r="GDJ106" s="813"/>
      <c r="GDK106" s="813"/>
      <c r="GDL106" s="813"/>
      <c r="GDM106" s="813"/>
      <c r="GDN106" s="813"/>
      <c r="GDO106" s="813"/>
      <c r="GDP106" s="813"/>
      <c r="GDQ106" s="813"/>
      <c r="GDR106" s="813"/>
      <c r="GDS106" s="813"/>
      <c r="GDT106" s="813"/>
      <c r="GDU106" s="813"/>
      <c r="GDV106" s="813"/>
      <c r="GDW106" s="813"/>
      <c r="GDX106" s="813"/>
      <c r="GDY106" s="813"/>
      <c r="GDZ106" s="813"/>
      <c r="GEA106" s="813"/>
      <c r="GEB106" s="813"/>
      <c r="GEC106" s="813"/>
      <c r="GED106" s="813"/>
      <c r="GEE106" s="813"/>
      <c r="GEF106" s="813"/>
      <c r="GEG106" s="813"/>
      <c r="GEH106" s="813"/>
      <c r="GEI106" s="813"/>
      <c r="GEJ106" s="813"/>
      <c r="GEK106" s="813"/>
      <c r="GEL106" s="813"/>
      <c r="GEM106" s="813"/>
      <c r="GEN106" s="813"/>
      <c r="GEO106" s="813"/>
      <c r="GEP106" s="813"/>
      <c r="GEQ106" s="813"/>
      <c r="GER106" s="813"/>
      <c r="GES106" s="813"/>
      <c r="GET106" s="813"/>
      <c r="GEU106" s="813"/>
      <c r="GEV106" s="813"/>
      <c r="GEW106" s="813"/>
      <c r="GEX106" s="813"/>
      <c r="GEY106" s="813"/>
      <c r="GEZ106" s="813"/>
      <c r="GFA106" s="813"/>
      <c r="GFB106" s="813"/>
      <c r="GFC106" s="813"/>
      <c r="GFD106" s="813"/>
      <c r="GFE106" s="813"/>
      <c r="GFF106" s="813"/>
      <c r="GFG106" s="813"/>
      <c r="GFH106" s="813"/>
      <c r="GFI106" s="813"/>
      <c r="GFJ106" s="813"/>
      <c r="GFK106" s="813"/>
      <c r="GFL106" s="813"/>
      <c r="GFM106" s="813"/>
      <c r="GFN106" s="813"/>
      <c r="GFO106" s="813"/>
      <c r="GFP106" s="813"/>
      <c r="GFQ106" s="813"/>
      <c r="GFR106" s="813"/>
      <c r="GFS106" s="813"/>
      <c r="GFT106" s="813"/>
      <c r="GFU106" s="813"/>
      <c r="GFV106" s="813"/>
      <c r="GFW106" s="813"/>
      <c r="GFX106" s="813"/>
      <c r="GFY106" s="813"/>
      <c r="GFZ106" s="813"/>
      <c r="GGA106" s="813"/>
      <c r="GGB106" s="813"/>
      <c r="GGC106" s="813"/>
      <c r="GGD106" s="813"/>
      <c r="GGE106" s="813"/>
      <c r="GGF106" s="813"/>
      <c r="GGG106" s="813"/>
      <c r="GGH106" s="813"/>
      <c r="GGI106" s="813"/>
      <c r="GGJ106" s="813"/>
      <c r="GGK106" s="813"/>
      <c r="GGL106" s="813"/>
      <c r="GGM106" s="813"/>
      <c r="GGN106" s="813"/>
      <c r="GGO106" s="813"/>
      <c r="GGP106" s="813"/>
      <c r="GGQ106" s="813"/>
      <c r="GGR106" s="813"/>
      <c r="GGS106" s="813"/>
      <c r="GGT106" s="813"/>
      <c r="GGU106" s="813"/>
      <c r="GGV106" s="813"/>
      <c r="GGW106" s="813"/>
      <c r="GGX106" s="813"/>
      <c r="GGY106" s="813"/>
      <c r="GGZ106" s="813"/>
      <c r="GHA106" s="813"/>
      <c r="GHB106" s="813"/>
      <c r="GHC106" s="813"/>
      <c r="GHD106" s="813"/>
      <c r="GHE106" s="813"/>
      <c r="GHF106" s="813"/>
      <c r="GHG106" s="813"/>
      <c r="GHH106" s="813"/>
      <c r="GHI106" s="813"/>
      <c r="GHJ106" s="813"/>
      <c r="GHK106" s="813"/>
      <c r="GHL106" s="813"/>
      <c r="GHM106" s="813"/>
      <c r="GHN106" s="813"/>
      <c r="GHO106" s="813"/>
      <c r="GHP106" s="813"/>
      <c r="GHQ106" s="813"/>
      <c r="GHR106" s="813"/>
      <c r="GHS106" s="813"/>
      <c r="GHT106" s="813"/>
      <c r="GHU106" s="813"/>
      <c r="GHV106" s="813"/>
      <c r="GHW106" s="813"/>
      <c r="GHX106" s="813"/>
      <c r="GHY106" s="813"/>
      <c r="GHZ106" s="813"/>
      <c r="GIA106" s="813"/>
      <c r="GIB106" s="813"/>
      <c r="GIC106" s="813"/>
      <c r="GID106" s="813"/>
      <c r="GIE106" s="813"/>
      <c r="GIF106" s="813"/>
      <c r="GIG106" s="813"/>
      <c r="GIH106" s="813"/>
      <c r="GII106" s="813"/>
      <c r="GIJ106" s="813"/>
      <c r="GIK106" s="813"/>
      <c r="GIL106" s="813"/>
      <c r="GIM106" s="813"/>
      <c r="GIN106" s="813"/>
      <c r="GIO106" s="813"/>
      <c r="GIP106" s="813"/>
      <c r="GIQ106" s="813"/>
      <c r="GIR106" s="813"/>
      <c r="GIS106" s="813"/>
      <c r="GIT106" s="813"/>
      <c r="GIU106" s="813"/>
      <c r="GIV106" s="813"/>
      <c r="GIW106" s="813"/>
      <c r="GIX106" s="813"/>
      <c r="GIY106" s="813"/>
      <c r="GIZ106" s="813"/>
      <c r="GJA106" s="813"/>
      <c r="GJB106" s="813"/>
      <c r="GJC106" s="813"/>
      <c r="GJD106" s="813"/>
      <c r="GJE106" s="813"/>
      <c r="GJF106" s="813"/>
      <c r="GJG106" s="813"/>
      <c r="GJH106" s="813"/>
      <c r="GJI106" s="813"/>
      <c r="GJJ106" s="813"/>
      <c r="GJK106" s="813"/>
      <c r="GJL106" s="813"/>
      <c r="GJM106" s="813"/>
      <c r="GJN106" s="813"/>
      <c r="GJO106" s="813"/>
      <c r="GJP106" s="813"/>
      <c r="GJQ106" s="813"/>
      <c r="GJR106" s="813"/>
      <c r="GJS106" s="813"/>
      <c r="GJT106" s="813"/>
      <c r="GJU106" s="813"/>
      <c r="GJV106" s="813"/>
      <c r="GJW106" s="813"/>
      <c r="GJX106" s="813"/>
      <c r="GJY106" s="813"/>
      <c r="GJZ106" s="813"/>
      <c r="GKA106" s="813"/>
      <c r="GKB106" s="813"/>
      <c r="GKC106" s="813"/>
      <c r="GKD106" s="813"/>
      <c r="GKE106" s="813"/>
      <c r="GKF106" s="813"/>
      <c r="GKG106" s="813"/>
      <c r="GKH106" s="813"/>
      <c r="GKI106" s="813"/>
      <c r="GKJ106" s="813"/>
      <c r="GKK106" s="813"/>
      <c r="GKL106" s="813"/>
      <c r="GKM106" s="813"/>
      <c r="GKN106" s="813"/>
      <c r="GKO106" s="813"/>
      <c r="GKP106" s="813"/>
      <c r="GKQ106" s="813"/>
      <c r="GKR106" s="813"/>
      <c r="GKS106" s="813"/>
      <c r="GKT106" s="813"/>
      <c r="GKU106" s="813"/>
      <c r="GKV106" s="813"/>
      <c r="GKW106" s="813"/>
      <c r="GKX106" s="813"/>
      <c r="GKY106" s="813"/>
      <c r="GKZ106" s="813"/>
      <c r="GLA106" s="813"/>
      <c r="GLB106" s="813"/>
      <c r="GLC106" s="813"/>
      <c r="GLD106" s="813"/>
      <c r="GLE106" s="813"/>
      <c r="GLF106" s="813"/>
      <c r="GLG106" s="813"/>
      <c r="GLH106" s="813"/>
      <c r="GLI106" s="813"/>
      <c r="GLJ106" s="813"/>
      <c r="GLK106" s="813"/>
      <c r="GLL106" s="813"/>
      <c r="GLM106" s="813"/>
      <c r="GLN106" s="813"/>
      <c r="GLO106" s="813"/>
      <c r="GLP106" s="813"/>
      <c r="GLQ106" s="813"/>
      <c r="GLR106" s="813"/>
      <c r="GLS106" s="813"/>
      <c r="GLT106" s="813"/>
      <c r="GLU106" s="813"/>
      <c r="GLV106" s="813"/>
      <c r="GLW106" s="813"/>
      <c r="GLX106" s="813"/>
      <c r="GLY106" s="813"/>
      <c r="GLZ106" s="813"/>
      <c r="GMA106" s="813"/>
      <c r="GMB106" s="813"/>
      <c r="GMC106" s="813"/>
      <c r="GMD106" s="813"/>
      <c r="GME106" s="813"/>
      <c r="GMF106" s="813"/>
      <c r="GMG106" s="813"/>
      <c r="GMH106" s="813"/>
      <c r="GMI106" s="813"/>
      <c r="GMJ106" s="813"/>
      <c r="GMK106" s="813"/>
      <c r="GML106" s="813"/>
      <c r="GMM106" s="813"/>
      <c r="GMN106" s="813"/>
      <c r="GMO106" s="813"/>
      <c r="GMP106" s="813"/>
      <c r="GMQ106" s="813"/>
      <c r="GMR106" s="813"/>
      <c r="GMS106" s="813"/>
      <c r="GMT106" s="813"/>
      <c r="GMU106" s="813"/>
      <c r="GMV106" s="813"/>
      <c r="GMW106" s="813"/>
      <c r="GMX106" s="813"/>
      <c r="GMY106" s="813"/>
      <c r="GMZ106" s="813"/>
      <c r="GNA106" s="813"/>
      <c r="GNB106" s="813"/>
      <c r="GNC106" s="813"/>
      <c r="GND106" s="813"/>
      <c r="GNE106" s="813"/>
      <c r="GNF106" s="813"/>
      <c r="GNG106" s="813"/>
      <c r="GNH106" s="813"/>
      <c r="GNI106" s="813"/>
      <c r="GNJ106" s="813"/>
      <c r="GNK106" s="813"/>
      <c r="GNL106" s="813"/>
      <c r="GNM106" s="813"/>
      <c r="GNN106" s="813"/>
      <c r="GNO106" s="813"/>
      <c r="GNP106" s="813"/>
      <c r="GNQ106" s="813"/>
      <c r="GNR106" s="813"/>
      <c r="GNS106" s="813"/>
      <c r="GNT106" s="813"/>
      <c r="GNU106" s="813"/>
      <c r="GNV106" s="813"/>
      <c r="GNW106" s="813"/>
      <c r="GNX106" s="813"/>
      <c r="GNY106" s="813"/>
      <c r="GNZ106" s="813"/>
      <c r="GOA106" s="813"/>
      <c r="GOB106" s="813"/>
      <c r="GOC106" s="813"/>
      <c r="GOD106" s="813"/>
      <c r="GOE106" s="813"/>
      <c r="GOF106" s="813"/>
      <c r="GOG106" s="813"/>
      <c r="GOH106" s="813"/>
      <c r="GOI106" s="813"/>
      <c r="GOJ106" s="813"/>
      <c r="GOK106" s="813"/>
      <c r="GOL106" s="813"/>
      <c r="GOM106" s="813"/>
      <c r="GON106" s="813"/>
      <c r="GOO106" s="813"/>
      <c r="GOP106" s="813"/>
      <c r="GOQ106" s="813"/>
      <c r="GOR106" s="813"/>
      <c r="GOS106" s="813"/>
      <c r="GOT106" s="813"/>
      <c r="GOU106" s="813"/>
      <c r="GOV106" s="813"/>
      <c r="GOW106" s="813"/>
      <c r="GOX106" s="813"/>
      <c r="GOY106" s="813"/>
      <c r="GOZ106" s="813"/>
      <c r="GPA106" s="813"/>
      <c r="GPB106" s="813"/>
      <c r="GPC106" s="813"/>
      <c r="GPD106" s="813"/>
      <c r="GPE106" s="813"/>
      <c r="GPF106" s="813"/>
      <c r="GPG106" s="813"/>
      <c r="GPH106" s="813"/>
      <c r="GPI106" s="813"/>
      <c r="GPJ106" s="813"/>
      <c r="GPK106" s="813"/>
      <c r="GPL106" s="813"/>
      <c r="GPM106" s="813"/>
      <c r="GPN106" s="813"/>
      <c r="GPO106" s="813"/>
      <c r="GPP106" s="813"/>
      <c r="GPQ106" s="813"/>
      <c r="GPR106" s="813"/>
      <c r="GPS106" s="813"/>
      <c r="GPT106" s="813"/>
      <c r="GPU106" s="813"/>
      <c r="GPV106" s="813"/>
      <c r="GPW106" s="813"/>
      <c r="GPX106" s="813"/>
      <c r="GPY106" s="813"/>
      <c r="GPZ106" s="813"/>
      <c r="GQA106" s="813"/>
      <c r="GQB106" s="813"/>
      <c r="GQC106" s="813"/>
      <c r="GQD106" s="813"/>
      <c r="GQE106" s="813"/>
      <c r="GQF106" s="813"/>
      <c r="GQG106" s="813"/>
      <c r="GQH106" s="813"/>
      <c r="GQI106" s="813"/>
      <c r="GQJ106" s="813"/>
      <c r="GQK106" s="813"/>
      <c r="GQL106" s="813"/>
      <c r="GQM106" s="813"/>
      <c r="GQN106" s="813"/>
      <c r="GQO106" s="813"/>
      <c r="GQP106" s="813"/>
      <c r="GQQ106" s="813"/>
      <c r="GQR106" s="813"/>
      <c r="GQS106" s="813"/>
      <c r="GQT106" s="813"/>
      <c r="GQU106" s="813"/>
      <c r="GQV106" s="813"/>
      <c r="GQW106" s="813"/>
      <c r="GQX106" s="813"/>
      <c r="GQY106" s="813"/>
      <c r="GQZ106" s="813"/>
      <c r="GRA106" s="813"/>
      <c r="GRB106" s="813"/>
      <c r="GRC106" s="813"/>
      <c r="GRD106" s="813"/>
      <c r="GRE106" s="813"/>
      <c r="GRF106" s="813"/>
      <c r="GRG106" s="813"/>
      <c r="GRH106" s="813"/>
      <c r="GRI106" s="813"/>
      <c r="GRJ106" s="813"/>
      <c r="GRK106" s="813"/>
      <c r="GRL106" s="813"/>
      <c r="GRM106" s="813"/>
      <c r="GRN106" s="813"/>
      <c r="GRO106" s="813"/>
      <c r="GRP106" s="813"/>
      <c r="GRQ106" s="813"/>
      <c r="GRR106" s="813"/>
      <c r="GRS106" s="813"/>
      <c r="GRT106" s="813"/>
      <c r="GRU106" s="813"/>
      <c r="GRV106" s="813"/>
      <c r="GRW106" s="813"/>
      <c r="GRX106" s="813"/>
      <c r="GRY106" s="813"/>
      <c r="GRZ106" s="813"/>
      <c r="GSA106" s="813"/>
      <c r="GSB106" s="813"/>
      <c r="GSC106" s="813"/>
      <c r="GSD106" s="813"/>
      <c r="GSE106" s="813"/>
      <c r="GSF106" s="813"/>
      <c r="GSG106" s="813"/>
      <c r="GSH106" s="813"/>
      <c r="GSI106" s="813"/>
      <c r="GSJ106" s="813"/>
      <c r="GSK106" s="813"/>
      <c r="GSL106" s="813"/>
      <c r="GSM106" s="813"/>
      <c r="GSN106" s="813"/>
      <c r="GSO106" s="813"/>
      <c r="GSP106" s="813"/>
      <c r="GSQ106" s="813"/>
      <c r="GSR106" s="813"/>
      <c r="GSS106" s="813"/>
      <c r="GST106" s="813"/>
      <c r="GSU106" s="813"/>
      <c r="GSV106" s="813"/>
      <c r="GSW106" s="813"/>
      <c r="GSX106" s="813"/>
      <c r="GSY106" s="813"/>
      <c r="GSZ106" s="813"/>
      <c r="GTA106" s="813"/>
      <c r="GTB106" s="813"/>
      <c r="GTC106" s="813"/>
      <c r="GTD106" s="813"/>
      <c r="GTE106" s="813"/>
      <c r="GTF106" s="813"/>
      <c r="GTG106" s="813"/>
      <c r="GTH106" s="813"/>
      <c r="GTI106" s="813"/>
      <c r="GTJ106" s="813"/>
      <c r="GTK106" s="813"/>
      <c r="GTL106" s="813"/>
      <c r="GTM106" s="813"/>
      <c r="GTN106" s="813"/>
      <c r="GTO106" s="813"/>
      <c r="GTP106" s="813"/>
      <c r="GTQ106" s="813"/>
      <c r="GTR106" s="813"/>
      <c r="GTS106" s="813"/>
      <c r="GTT106" s="813"/>
      <c r="GTU106" s="813"/>
      <c r="GTV106" s="813"/>
      <c r="GTW106" s="813"/>
      <c r="GTX106" s="813"/>
      <c r="GTY106" s="813"/>
      <c r="GTZ106" s="813"/>
      <c r="GUA106" s="813"/>
      <c r="GUB106" s="813"/>
      <c r="GUC106" s="813"/>
      <c r="GUD106" s="813"/>
      <c r="GUE106" s="813"/>
      <c r="GUF106" s="813"/>
      <c r="GUG106" s="813"/>
      <c r="GUH106" s="813"/>
      <c r="GUI106" s="813"/>
      <c r="GUJ106" s="813"/>
      <c r="GUK106" s="813"/>
      <c r="GUL106" s="813"/>
      <c r="GUM106" s="813"/>
      <c r="GUN106" s="813"/>
      <c r="GUO106" s="813"/>
      <c r="GUP106" s="813"/>
      <c r="GUQ106" s="813"/>
      <c r="GUR106" s="813"/>
      <c r="GUS106" s="813"/>
      <c r="GUT106" s="813"/>
      <c r="GUU106" s="813"/>
      <c r="GUV106" s="813"/>
      <c r="GUW106" s="813"/>
      <c r="GUX106" s="813"/>
      <c r="GUY106" s="813"/>
      <c r="GUZ106" s="813"/>
      <c r="GVA106" s="813"/>
      <c r="GVB106" s="813"/>
      <c r="GVC106" s="813"/>
      <c r="GVD106" s="813"/>
      <c r="GVE106" s="813"/>
      <c r="GVF106" s="813"/>
      <c r="GVG106" s="813"/>
      <c r="GVH106" s="813"/>
      <c r="GVI106" s="813"/>
      <c r="GVJ106" s="813"/>
      <c r="GVK106" s="813"/>
      <c r="GVL106" s="813"/>
      <c r="GVM106" s="813"/>
      <c r="GVN106" s="813"/>
      <c r="GVO106" s="813"/>
      <c r="GVP106" s="813"/>
      <c r="GVQ106" s="813"/>
      <c r="GVR106" s="813"/>
      <c r="GVS106" s="813"/>
      <c r="GVT106" s="813"/>
      <c r="GVU106" s="813"/>
      <c r="GVV106" s="813"/>
      <c r="GVW106" s="813"/>
      <c r="GVX106" s="813"/>
      <c r="GVY106" s="813"/>
      <c r="GVZ106" s="813"/>
      <c r="GWA106" s="813"/>
      <c r="GWB106" s="813"/>
      <c r="GWC106" s="813"/>
      <c r="GWD106" s="813"/>
      <c r="GWE106" s="813"/>
      <c r="GWF106" s="813"/>
      <c r="GWG106" s="813"/>
      <c r="GWH106" s="813"/>
      <c r="GWI106" s="813"/>
      <c r="GWJ106" s="813"/>
      <c r="GWK106" s="813"/>
      <c r="GWL106" s="813"/>
      <c r="GWM106" s="813"/>
      <c r="GWN106" s="813"/>
      <c r="GWO106" s="813"/>
      <c r="GWP106" s="813"/>
      <c r="GWQ106" s="813"/>
      <c r="GWR106" s="813"/>
      <c r="GWS106" s="813"/>
      <c r="GWT106" s="813"/>
      <c r="GWU106" s="813"/>
      <c r="GWV106" s="813"/>
      <c r="GWW106" s="813"/>
      <c r="GWX106" s="813"/>
      <c r="GWY106" s="813"/>
      <c r="GWZ106" s="813"/>
      <c r="GXA106" s="813"/>
      <c r="GXB106" s="813"/>
      <c r="GXC106" s="813"/>
      <c r="GXD106" s="813"/>
      <c r="GXE106" s="813"/>
      <c r="GXF106" s="813"/>
      <c r="GXG106" s="813"/>
      <c r="GXH106" s="813"/>
      <c r="GXI106" s="813"/>
      <c r="GXJ106" s="813"/>
      <c r="GXK106" s="813"/>
      <c r="GXL106" s="813"/>
      <c r="GXM106" s="813"/>
      <c r="GXN106" s="813"/>
      <c r="GXO106" s="813"/>
      <c r="GXP106" s="813"/>
      <c r="GXQ106" s="813"/>
      <c r="GXR106" s="813"/>
      <c r="GXS106" s="813"/>
      <c r="GXT106" s="813"/>
      <c r="GXU106" s="813"/>
      <c r="GXV106" s="813"/>
      <c r="GXW106" s="813"/>
      <c r="GXX106" s="813"/>
      <c r="GXY106" s="813"/>
      <c r="GXZ106" s="813"/>
      <c r="GYA106" s="813"/>
      <c r="GYB106" s="813"/>
      <c r="GYC106" s="813"/>
      <c r="GYD106" s="813"/>
      <c r="GYE106" s="813"/>
      <c r="GYF106" s="813"/>
      <c r="GYG106" s="813"/>
      <c r="GYH106" s="813"/>
      <c r="GYI106" s="813"/>
      <c r="GYJ106" s="813"/>
      <c r="GYK106" s="813"/>
      <c r="GYL106" s="813"/>
      <c r="GYM106" s="813"/>
      <c r="GYN106" s="813"/>
      <c r="GYO106" s="813"/>
      <c r="GYP106" s="813"/>
      <c r="GYQ106" s="813"/>
      <c r="GYR106" s="813"/>
      <c r="GYS106" s="813"/>
      <c r="GYT106" s="813"/>
      <c r="GYU106" s="813"/>
      <c r="GYV106" s="813"/>
      <c r="GYW106" s="813"/>
      <c r="GYX106" s="813"/>
      <c r="GYY106" s="813"/>
      <c r="GYZ106" s="813"/>
      <c r="GZA106" s="813"/>
      <c r="GZB106" s="813"/>
      <c r="GZC106" s="813"/>
      <c r="GZD106" s="813"/>
      <c r="GZE106" s="813"/>
      <c r="GZF106" s="813"/>
      <c r="GZG106" s="813"/>
      <c r="GZH106" s="813"/>
      <c r="GZI106" s="813"/>
      <c r="GZJ106" s="813"/>
      <c r="GZK106" s="813"/>
      <c r="GZL106" s="813"/>
      <c r="GZM106" s="813"/>
      <c r="GZN106" s="813"/>
      <c r="GZO106" s="813"/>
      <c r="GZP106" s="813"/>
      <c r="GZQ106" s="813"/>
      <c r="GZR106" s="813"/>
      <c r="GZS106" s="813"/>
      <c r="GZT106" s="813"/>
      <c r="GZU106" s="813"/>
      <c r="GZV106" s="813"/>
      <c r="GZW106" s="813"/>
      <c r="GZX106" s="813"/>
      <c r="GZY106" s="813"/>
      <c r="GZZ106" s="813"/>
      <c r="HAA106" s="813"/>
      <c r="HAB106" s="813"/>
      <c r="HAC106" s="813"/>
      <c r="HAD106" s="813"/>
      <c r="HAE106" s="813"/>
      <c r="HAF106" s="813"/>
      <c r="HAG106" s="813"/>
      <c r="HAH106" s="813"/>
      <c r="HAI106" s="813"/>
      <c r="HAJ106" s="813"/>
      <c r="HAK106" s="813"/>
      <c r="HAL106" s="813"/>
      <c r="HAM106" s="813"/>
      <c r="HAN106" s="813"/>
      <c r="HAO106" s="813"/>
      <c r="HAP106" s="813"/>
      <c r="HAQ106" s="813"/>
      <c r="HAR106" s="813"/>
      <c r="HAS106" s="813"/>
      <c r="HAT106" s="813"/>
      <c r="HAU106" s="813"/>
      <c r="HAV106" s="813"/>
      <c r="HAW106" s="813"/>
      <c r="HAX106" s="813"/>
      <c r="HAY106" s="813"/>
      <c r="HAZ106" s="813"/>
      <c r="HBA106" s="813"/>
      <c r="HBB106" s="813"/>
      <c r="HBC106" s="813"/>
      <c r="HBD106" s="813"/>
      <c r="HBE106" s="813"/>
      <c r="HBF106" s="813"/>
      <c r="HBG106" s="813"/>
      <c r="HBH106" s="813"/>
      <c r="HBI106" s="813"/>
      <c r="HBJ106" s="813"/>
      <c r="HBK106" s="813"/>
      <c r="HBL106" s="813"/>
      <c r="HBM106" s="813"/>
      <c r="HBN106" s="813"/>
      <c r="HBO106" s="813"/>
      <c r="HBP106" s="813"/>
      <c r="HBQ106" s="813"/>
      <c r="HBR106" s="813"/>
      <c r="HBS106" s="813"/>
      <c r="HBT106" s="813"/>
      <c r="HBU106" s="813"/>
      <c r="HBV106" s="813"/>
      <c r="HBW106" s="813"/>
      <c r="HBX106" s="813"/>
      <c r="HBY106" s="813"/>
      <c r="HBZ106" s="813"/>
      <c r="HCA106" s="813"/>
      <c r="HCB106" s="813"/>
      <c r="HCC106" s="813"/>
      <c r="HCD106" s="813"/>
      <c r="HCE106" s="813"/>
      <c r="HCF106" s="813"/>
      <c r="HCG106" s="813"/>
      <c r="HCH106" s="813"/>
      <c r="HCI106" s="813"/>
      <c r="HCJ106" s="813"/>
      <c r="HCK106" s="813"/>
      <c r="HCL106" s="813"/>
      <c r="HCM106" s="813"/>
      <c r="HCN106" s="813"/>
      <c r="HCO106" s="813"/>
      <c r="HCP106" s="813"/>
      <c r="HCQ106" s="813"/>
      <c r="HCR106" s="813"/>
      <c r="HCS106" s="813"/>
      <c r="HCT106" s="813"/>
      <c r="HCU106" s="813"/>
      <c r="HCV106" s="813"/>
      <c r="HCW106" s="813"/>
      <c r="HCX106" s="813"/>
      <c r="HCY106" s="813"/>
      <c r="HCZ106" s="813"/>
      <c r="HDA106" s="813"/>
      <c r="HDB106" s="813"/>
      <c r="HDC106" s="813"/>
      <c r="HDD106" s="813"/>
      <c r="HDE106" s="813"/>
      <c r="HDF106" s="813"/>
      <c r="HDG106" s="813"/>
      <c r="HDH106" s="813"/>
      <c r="HDI106" s="813"/>
      <c r="HDJ106" s="813"/>
      <c r="HDK106" s="813"/>
      <c r="HDL106" s="813"/>
      <c r="HDM106" s="813"/>
      <c r="HDN106" s="813"/>
      <c r="HDO106" s="813"/>
      <c r="HDP106" s="813"/>
      <c r="HDQ106" s="813"/>
      <c r="HDR106" s="813"/>
      <c r="HDS106" s="813"/>
      <c r="HDT106" s="813"/>
      <c r="HDU106" s="813"/>
      <c r="HDV106" s="813"/>
      <c r="HDW106" s="813"/>
      <c r="HDX106" s="813"/>
      <c r="HDY106" s="813"/>
      <c r="HDZ106" s="813"/>
      <c r="HEA106" s="813"/>
      <c r="HEB106" s="813"/>
      <c r="HEC106" s="813"/>
      <c r="HED106" s="813"/>
      <c r="HEE106" s="813"/>
      <c r="HEF106" s="813"/>
      <c r="HEG106" s="813"/>
      <c r="HEH106" s="813"/>
      <c r="HEI106" s="813"/>
      <c r="HEJ106" s="813"/>
      <c r="HEK106" s="813"/>
      <c r="HEL106" s="813"/>
      <c r="HEM106" s="813"/>
      <c r="HEN106" s="813"/>
      <c r="HEO106" s="813"/>
      <c r="HEP106" s="813"/>
      <c r="HEQ106" s="813"/>
      <c r="HER106" s="813"/>
      <c r="HES106" s="813"/>
      <c r="HET106" s="813"/>
      <c r="HEU106" s="813"/>
      <c r="HEV106" s="813"/>
      <c r="HEW106" s="813"/>
      <c r="HEX106" s="813"/>
      <c r="HEY106" s="813"/>
      <c r="HEZ106" s="813"/>
      <c r="HFA106" s="813"/>
      <c r="HFB106" s="813"/>
      <c r="HFC106" s="813"/>
      <c r="HFD106" s="813"/>
      <c r="HFE106" s="813"/>
      <c r="HFF106" s="813"/>
      <c r="HFG106" s="813"/>
      <c r="HFH106" s="813"/>
      <c r="HFI106" s="813"/>
      <c r="HFJ106" s="813"/>
      <c r="HFK106" s="813"/>
      <c r="HFL106" s="813"/>
      <c r="HFM106" s="813"/>
      <c r="HFN106" s="813"/>
      <c r="HFO106" s="813"/>
      <c r="HFP106" s="813"/>
      <c r="HFQ106" s="813"/>
      <c r="HFR106" s="813"/>
      <c r="HFS106" s="813"/>
      <c r="HFT106" s="813"/>
      <c r="HFU106" s="813"/>
      <c r="HFV106" s="813"/>
      <c r="HFW106" s="813"/>
      <c r="HFX106" s="813"/>
      <c r="HFY106" s="813"/>
      <c r="HFZ106" s="813"/>
      <c r="HGA106" s="813"/>
      <c r="HGB106" s="813"/>
      <c r="HGC106" s="813"/>
      <c r="HGD106" s="813"/>
      <c r="HGE106" s="813"/>
      <c r="HGF106" s="813"/>
      <c r="HGG106" s="813"/>
      <c r="HGH106" s="813"/>
      <c r="HGI106" s="813"/>
      <c r="HGJ106" s="813"/>
      <c r="HGK106" s="813"/>
      <c r="HGL106" s="813"/>
      <c r="HGM106" s="813"/>
      <c r="HGN106" s="813"/>
      <c r="HGO106" s="813"/>
      <c r="HGP106" s="813"/>
      <c r="HGQ106" s="813"/>
      <c r="HGR106" s="813"/>
      <c r="HGS106" s="813"/>
      <c r="HGT106" s="813"/>
      <c r="HGU106" s="813"/>
      <c r="HGV106" s="813"/>
      <c r="HGW106" s="813"/>
      <c r="HGX106" s="813"/>
      <c r="HGY106" s="813"/>
      <c r="HGZ106" s="813"/>
      <c r="HHA106" s="813"/>
      <c r="HHB106" s="813"/>
      <c r="HHC106" s="813"/>
      <c r="HHD106" s="813"/>
      <c r="HHE106" s="813"/>
      <c r="HHF106" s="813"/>
      <c r="HHG106" s="813"/>
      <c r="HHH106" s="813"/>
      <c r="HHI106" s="813"/>
      <c r="HHJ106" s="813"/>
      <c r="HHK106" s="813"/>
      <c r="HHL106" s="813"/>
      <c r="HHM106" s="813"/>
      <c r="HHN106" s="813"/>
      <c r="HHO106" s="813"/>
      <c r="HHP106" s="813"/>
      <c r="HHQ106" s="813"/>
      <c r="HHR106" s="813"/>
      <c r="HHS106" s="813"/>
      <c r="HHT106" s="813"/>
      <c r="HHU106" s="813"/>
      <c r="HHV106" s="813"/>
      <c r="HHW106" s="813"/>
      <c r="HHX106" s="813"/>
      <c r="HHY106" s="813"/>
      <c r="HHZ106" s="813"/>
      <c r="HIA106" s="813"/>
      <c r="HIB106" s="813"/>
      <c r="HIC106" s="813"/>
      <c r="HID106" s="813"/>
      <c r="HIE106" s="813"/>
      <c r="HIF106" s="813"/>
      <c r="HIG106" s="813"/>
      <c r="HIH106" s="813"/>
      <c r="HII106" s="813"/>
      <c r="HIJ106" s="813"/>
      <c r="HIK106" s="813"/>
      <c r="HIL106" s="813"/>
      <c r="HIM106" s="813"/>
      <c r="HIN106" s="813"/>
      <c r="HIO106" s="813"/>
      <c r="HIP106" s="813"/>
      <c r="HIQ106" s="813"/>
      <c r="HIR106" s="813"/>
      <c r="HIS106" s="813"/>
      <c r="HIT106" s="813"/>
      <c r="HIU106" s="813"/>
      <c r="HIV106" s="813"/>
      <c r="HIW106" s="813"/>
      <c r="HIX106" s="813"/>
      <c r="HIY106" s="813"/>
      <c r="HIZ106" s="813"/>
      <c r="HJA106" s="813"/>
      <c r="HJB106" s="813"/>
      <c r="HJC106" s="813"/>
      <c r="HJD106" s="813"/>
      <c r="HJE106" s="813"/>
      <c r="HJF106" s="813"/>
      <c r="HJG106" s="813"/>
      <c r="HJH106" s="813"/>
      <c r="HJI106" s="813"/>
      <c r="HJJ106" s="813"/>
      <c r="HJK106" s="813"/>
      <c r="HJL106" s="813"/>
      <c r="HJM106" s="813"/>
      <c r="HJN106" s="813"/>
      <c r="HJO106" s="813"/>
      <c r="HJP106" s="813"/>
      <c r="HJQ106" s="813"/>
      <c r="HJR106" s="813"/>
      <c r="HJS106" s="813"/>
      <c r="HJT106" s="813"/>
      <c r="HJU106" s="813"/>
      <c r="HJV106" s="813"/>
      <c r="HJW106" s="813"/>
      <c r="HJX106" s="813"/>
      <c r="HJY106" s="813"/>
      <c r="HJZ106" s="813"/>
      <c r="HKA106" s="813"/>
      <c r="HKB106" s="813"/>
      <c r="HKC106" s="813"/>
      <c r="HKD106" s="813"/>
      <c r="HKE106" s="813"/>
      <c r="HKF106" s="813"/>
      <c r="HKG106" s="813"/>
      <c r="HKH106" s="813"/>
      <c r="HKI106" s="813"/>
      <c r="HKJ106" s="813"/>
      <c r="HKK106" s="813"/>
      <c r="HKL106" s="813"/>
      <c r="HKM106" s="813"/>
      <c r="HKN106" s="813"/>
      <c r="HKO106" s="813"/>
      <c r="HKP106" s="813"/>
      <c r="HKQ106" s="813"/>
      <c r="HKR106" s="813"/>
      <c r="HKS106" s="813"/>
      <c r="HKT106" s="813"/>
      <c r="HKU106" s="813"/>
      <c r="HKV106" s="813"/>
      <c r="HKW106" s="813"/>
      <c r="HKX106" s="813"/>
      <c r="HKY106" s="813"/>
      <c r="HKZ106" s="813"/>
      <c r="HLA106" s="813"/>
      <c r="HLB106" s="813"/>
      <c r="HLC106" s="813"/>
      <c r="HLD106" s="813"/>
      <c r="HLE106" s="813"/>
      <c r="HLF106" s="813"/>
      <c r="HLG106" s="813"/>
      <c r="HLH106" s="813"/>
      <c r="HLI106" s="813"/>
      <c r="HLJ106" s="813"/>
      <c r="HLK106" s="813"/>
      <c r="HLL106" s="813"/>
      <c r="HLM106" s="813"/>
      <c r="HLN106" s="813"/>
      <c r="HLO106" s="813"/>
      <c r="HLP106" s="813"/>
      <c r="HLQ106" s="813"/>
      <c r="HLR106" s="813"/>
      <c r="HLS106" s="813"/>
      <c r="HLT106" s="813"/>
      <c r="HLU106" s="813"/>
      <c r="HLV106" s="813"/>
      <c r="HLW106" s="813"/>
      <c r="HLX106" s="813"/>
      <c r="HLY106" s="813"/>
      <c r="HLZ106" s="813"/>
      <c r="HMA106" s="813"/>
      <c r="HMB106" s="813"/>
      <c r="HMC106" s="813"/>
      <c r="HMD106" s="813"/>
      <c r="HME106" s="813"/>
      <c r="HMF106" s="813"/>
      <c r="HMG106" s="813"/>
      <c r="HMH106" s="813"/>
      <c r="HMI106" s="813"/>
      <c r="HMJ106" s="813"/>
      <c r="HMK106" s="813"/>
      <c r="HML106" s="813"/>
      <c r="HMM106" s="813"/>
      <c r="HMN106" s="813"/>
      <c r="HMO106" s="813"/>
      <c r="HMP106" s="813"/>
      <c r="HMQ106" s="813"/>
      <c r="HMR106" s="813"/>
      <c r="HMS106" s="813"/>
      <c r="HMT106" s="813"/>
      <c r="HMU106" s="813"/>
      <c r="HMV106" s="813"/>
      <c r="HMW106" s="813"/>
      <c r="HMX106" s="813"/>
      <c r="HMY106" s="813"/>
      <c r="HMZ106" s="813"/>
      <c r="HNA106" s="813"/>
      <c r="HNB106" s="813"/>
      <c r="HNC106" s="813"/>
      <c r="HND106" s="813"/>
      <c r="HNE106" s="813"/>
      <c r="HNF106" s="813"/>
      <c r="HNG106" s="813"/>
      <c r="HNH106" s="813"/>
      <c r="HNI106" s="813"/>
      <c r="HNJ106" s="813"/>
      <c r="HNK106" s="813"/>
      <c r="HNL106" s="813"/>
      <c r="HNM106" s="813"/>
      <c r="HNN106" s="813"/>
      <c r="HNO106" s="813"/>
      <c r="HNP106" s="813"/>
      <c r="HNQ106" s="813"/>
      <c r="HNR106" s="813"/>
      <c r="HNS106" s="813"/>
      <c r="HNT106" s="813"/>
      <c r="HNU106" s="813"/>
      <c r="HNV106" s="813"/>
      <c r="HNW106" s="813"/>
      <c r="HNX106" s="813"/>
      <c r="HNY106" s="813"/>
      <c r="HNZ106" s="813"/>
      <c r="HOA106" s="813"/>
      <c r="HOB106" s="813"/>
      <c r="HOC106" s="813"/>
      <c r="HOD106" s="813"/>
      <c r="HOE106" s="813"/>
      <c r="HOF106" s="813"/>
      <c r="HOG106" s="813"/>
      <c r="HOH106" s="813"/>
      <c r="HOI106" s="813"/>
      <c r="HOJ106" s="813"/>
      <c r="HOK106" s="813"/>
      <c r="HOL106" s="813"/>
      <c r="HOM106" s="813"/>
      <c r="HON106" s="813"/>
      <c r="HOO106" s="813"/>
      <c r="HOP106" s="813"/>
      <c r="HOQ106" s="813"/>
      <c r="HOR106" s="813"/>
      <c r="HOS106" s="813"/>
      <c r="HOT106" s="813"/>
      <c r="HOU106" s="813"/>
      <c r="HOV106" s="813"/>
      <c r="HOW106" s="813"/>
      <c r="HOX106" s="813"/>
      <c r="HOY106" s="813"/>
      <c r="HOZ106" s="813"/>
      <c r="HPA106" s="813"/>
      <c r="HPB106" s="813"/>
      <c r="HPC106" s="813"/>
      <c r="HPD106" s="813"/>
      <c r="HPE106" s="813"/>
      <c r="HPF106" s="813"/>
      <c r="HPG106" s="813"/>
      <c r="HPH106" s="813"/>
      <c r="HPI106" s="813"/>
      <c r="HPJ106" s="813"/>
      <c r="HPK106" s="813"/>
      <c r="HPL106" s="813"/>
      <c r="HPM106" s="813"/>
      <c r="HPN106" s="813"/>
      <c r="HPO106" s="813"/>
      <c r="HPP106" s="813"/>
      <c r="HPQ106" s="813"/>
      <c r="HPR106" s="813"/>
      <c r="HPS106" s="813"/>
      <c r="HPT106" s="813"/>
      <c r="HPU106" s="813"/>
      <c r="HPV106" s="813"/>
      <c r="HPW106" s="813"/>
      <c r="HPX106" s="813"/>
      <c r="HPY106" s="813"/>
      <c r="HPZ106" s="813"/>
      <c r="HQA106" s="813"/>
      <c r="HQB106" s="813"/>
      <c r="HQC106" s="813"/>
      <c r="HQD106" s="813"/>
      <c r="HQE106" s="813"/>
      <c r="HQF106" s="813"/>
      <c r="HQG106" s="813"/>
      <c r="HQH106" s="813"/>
      <c r="HQI106" s="813"/>
      <c r="HQJ106" s="813"/>
      <c r="HQK106" s="813"/>
      <c r="HQL106" s="813"/>
      <c r="HQM106" s="813"/>
      <c r="HQN106" s="813"/>
      <c r="HQO106" s="813"/>
      <c r="HQP106" s="813"/>
      <c r="HQQ106" s="813"/>
      <c r="HQR106" s="813"/>
      <c r="HQS106" s="813"/>
      <c r="HQT106" s="813"/>
      <c r="HQU106" s="813"/>
      <c r="HQV106" s="813"/>
      <c r="HQW106" s="813"/>
      <c r="HQX106" s="813"/>
      <c r="HQY106" s="813"/>
      <c r="HQZ106" s="813"/>
      <c r="HRA106" s="813"/>
      <c r="HRB106" s="813"/>
      <c r="HRC106" s="813"/>
      <c r="HRD106" s="813"/>
      <c r="HRE106" s="813"/>
      <c r="HRF106" s="813"/>
      <c r="HRG106" s="813"/>
      <c r="HRH106" s="813"/>
      <c r="HRI106" s="813"/>
      <c r="HRJ106" s="813"/>
      <c r="HRK106" s="813"/>
      <c r="HRL106" s="813"/>
      <c r="HRM106" s="813"/>
      <c r="HRN106" s="813"/>
      <c r="HRO106" s="813"/>
      <c r="HRP106" s="813"/>
      <c r="HRQ106" s="813"/>
      <c r="HRR106" s="813"/>
      <c r="HRS106" s="813"/>
      <c r="HRT106" s="813"/>
      <c r="HRU106" s="813"/>
      <c r="HRV106" s="813"/>
      <c r="HRW106" s="813"/>
      <c r="HRX106" s="813"/>
      <c r="HRY106" s="813"/>
      <c r="HRZ106" s="813"/>
      <c r="HSA106" s="813"/>
      <c r="HSB106" s="813"/>
      <c r="HSC106" s="813"/>
      <c r="HSD106" s="813"/>
      <c r="HSE106" s="813"/>
      <c r="HSF106" s="813"/>
      <c r="HSG106" s="813"/>
      <c r="HSH106" s="813"/>
      <c r="HSI106" s="813"/>
      <c r="HSJ106" s="813"/>
      <c r="HSK106" s="813"/>
      <c r="HSL106" s="813"/>
      <c r="HSM106" s="813"/>
      <c r="HSN106" s="813"/>
      <c r="HSO106" s="813"/>
      <c r="HSP106" s="813"/>
      <c r="HSQ106" s="813"/>
      <c r="HSR106" s="813"/>
      <c r="HSS106" s="813"/>
      <c r="HST106" s="813"/>
      <c r="HSU106" s="813"/>
      <c r="HSV106" s="813"/>
      <c r="HSW106" s="813"/>
      <c r="HSX106" s="813"/>
      <c r="HSY106" s="813"/>
      <c r="HSZ106" s="813"/>
      <c r="HTA106" s="813"/>
      <c r="HTB106" s="813"/>
      <c r="HTC106" s="813"/>
      <c r="HTD106" s="813"/>
      <c r="HTE106" s="813"/>
      <c r="HTF106" s="813"/>
      <c r="HTG106" s="813"/>
      <c r="HTH106" s="813"/>
      <c r="HTI106" s="813"/>
      <c r="HTJ106" s="813"/>
      <c r="HTK106" s="813"/>
      <c r="HTL106" s="813"/>
      <c r="HTM106" s="813"/>
      <c r="HTN106" s="813"/>
      <c r="HTO106" s="813"/>
      <c r="HTP106" s="813"/>
      <c r="HTQ106" s="813"/>
      <c r="HTR106" s="813"/>
      <c r="HTS106" s="813"/>
      <c r="HTT106" s="813"/>
      <c r="HTU106" s="813"/>
      <c r="HTV106" s="813"/>
      <c r="HTW106" s="813"/>
      <c r="HTX106" s="813"/>
      <c r="HTY106" s="813"/>
      <c r="HTZ106" s="813"/>
      <c r="HUA106" s="813"/>
      <c r="HUB106" s="813"/>
      <c r="HUC106" s="813"/>
      <c r="HUD106" s="813"/>
      <c r="HUE106" s="813"/>
      <c r="HUF106" s="813"/>
      <c r="HUG106" s="813"/>
      <c r="HUH106" s="813"/>
      <c r="HUI106" s="813"/>
      <c r="HUJ106" s="813"/>
      <c r="HUK106" s="813"/>
      <c r="HUL106" s="813"/>
      <c r="HUM106" s="813"/>
      <c r="HUN106" s="813"/>
      <c r="HUO106" s="813"/>
      <c r="HUP106" s="813"/>
      <c r="HUQ106" s="813"/>
      <c r="HUR106" s="813"/>
      <c r="HUS106" s="813"/>
      <c r="HUT106" s="813"/>
      <c r="HUU106" s="813"/>
      <c r="HUV106" s="813"/>
      <c r="HUW106" s="813"/>
      <c r="HUX106" s="813"/>
      <c r="HUY106" s="813"/>
      <c r="HUZ106" s="813"/>
      <c r="HVA106" s="813"/>
      <c r="HVB106" s="813"/>
      <c r="HVC106" s="813"/>
      <c r="HVD106" s="813"/>
      <c r="HVE106" s="813"/>
      <c r="HVF106" s="813"/>
      <c r="HVG106" s="813"/>
      <c r="HVH106" s="813"/>
      <c r="HVI106" s="813"/>
      <c r="HVJ106" s="813"/>
      <c r="HVK106" s="813"/>
      <c r="HVL106" s="813"/>
      <c r="HVM106" s="813"/>
      <c r="HVN106" s="813"/>
      <c r="HVO106" s="813"/>
      <c r="HVP106" s="813"/>
      <c r="HVQ106" s="813"/>
      <c r="HVR106" s="813"/>
      <c r="HVS106" s="813"/>
      <c r="HVT106" s="813"/>
      <c r="HVU106" s="813"/>
      <c r="HVV106" s="813"/>
      <c r="HVW106" s="813"/>
      <c r="HVX106" s="813"/>
      <c r="HVY106" s="813"/>
      <c r="HVZ106" s="813"/>
      <c r="HWA106" s="813"/>
      <c r="HWB106" s="813"/>
      <c r="HWC106" s="813"/>
      <c r="HWD106" s="813"/>
      <c r="HWE106" s="813"/>
      <c r="HWF106" s="813"/>
      <c r="HWG106" s="813"/>
      <c r="HWH106" s="813"/>
      <c r="HWI106" s="813"/>
      <c r="HWJ106" s="813"/>
      <c r="HWK106" s="813"/>
      <c r="HWL106" s="813"/>
      <c r="HWM106" s="813"/>
      <c r="HWN106" s="813"/>
      <c r="HWO106" s="813"/>
      <c r="HWP106" s="813"/>
      <c r="HWQ106" s="813"/>
      <c r="HWR106" s="813"/>
      <c r="HWS106" s="813"/>
      <c r="HWT106" s="813"/>
      <c r="HWU106" s="813"/>
      <c r="HWV106" s="813"/>
      <c r="HWW106" s="813"/>
      <c r="HWX106" s="813"/>
      <c r="HWY106" s="813"/>
      <c r="HWZ106" s="813"/>
      <c r="HXA106" s="813"/>
      <c r="HXB106" s="813"/>
      <c r="HXC106" s="813"/>
      <c r="HXD106" s="813"/>
      <c r="HXE106" s="813"/>
      <c r="HXF106" s="813"/>
      <c r="HXG106" s="813"/>
      <c r="HXH106" s="813"/>
      <c r="HXI106" s="813"/>
      <c r="HXJ106" s="813"/>
      <c r="HXK106" s="813"/>
      <c r="HXL106" s="813"/>
      <c r="HXM106" s="813"/>
      <c r="HXN106" s="813"/>
      <c r="HXO106" s="813"/>
      <c r="HXP106" s="813"/>
      <c r="HXQ106" s="813"/>
      <c r="HXR106" s="813"/>
      <c r="HXS106" s="813"/>
      <c r="HXT106" s="813"/>
      <c r="HXU106" s="813"/>
      <c r="HXV106" s="813"/>
      <c r="HXW106" s="813"/>
      <c r="HXX106" s="813"/>
      <c r="HXY106" s="813"/>
      <c r="HXZ106" s="813"/>
      <c r="HYA106" s="813"/>
      <c r="HYB106" s="813"/>
      <c r="HYC106" s="813"/>
      <c r="HYD106" s="813"/>
      <c r="HYE106" s="813"/>
      <c r="HYF106" s="813"/>
      <c r="HYG106" s="813"/>
      <c r="HYH106" s="813"/>
      <c r="HYI106" s="813"/>
      <c r="HYJ106" s="813"/>
      <c r="HYK106" s="813"/>
      <c r="HYL106" s="813"/>
      <c r="HYM106" s="813"/>
      <c r="HYN106" s="813"/>
      <c r="HYO106" s="813"/>
      <c r="HYP106" s="813"/>
      <c r="HYQ106" s="813"/>
      <c r="HYR106" s="813"/>
      <c r="HYS106" s="813"/>
      <c r="HYT106" s="813"/>
      <c r="HYU106" s="813"/>
      <c r="HYV106" s="813"/>
      <c r="HYW106" s="813"/>
      <c r="HYX106" s="813"/>
      <c r="HYY106" s="813"/>
      <c r="HYZ106" s="813"/>
      <c r="HZA106" s="813"/>
      <c r="HZB106" s="813"/>
      <c r="HZC106" s="813"/>
      <c r="HZD106" s="813"/>
      <c r="HZE106" s="813"/>
      <c r="HZF106" s="813"/>
      <c r="HZG106" s="813"/>
      <c r="HZH106" s="813"/>
      <c r="HZI106" s="813"/>
      <c r="HZJ106" s="813"/>
      <c r="HZK106" s="813"/>
      <c r="HZL106" s="813"/>
      <c r="HZM106" s="813"/>
      <c r="HZN106" s="813"/>
      <c r="HZO106" s="813"/>
      <c r="HZP106" s="813"/>
      <c r="HZQ106" s="813"/>
      <c r="HZR106" s="813"/>
      <c r="HZS106" s="813"/>
      <c r="HZT106" s="813"/>
      <c r="HZU106" s="813"/>
      <c r="HZV106" s="813"/>
      <c r="HZW106" s="813"/>
      <c r="HZX106" s="813"/>
      <c r="HZY106" s="813"/>
      <c r="HZZ106" s="813"/>
      <c r="IAA106" s="813"/>
      <c r="IAB106" s="813"/>
      <c r="IAC106" s="813"/>
      <c r="IAD106" s="813"/>
      <c r="IAE106" s="813"/>
      <c r="IAF106" s="813"/>
      <c r="IAG106" s="813"/>
      <c r="IAH106" s="813"/>
      <c r="IAI106" s="813"/>
      <c r="IAJ106" s="813"/>
      <c r="IAK106" s="813"/>
      <c r="IAL106" s="813"/>
      <c r="IAM106" s="813"/>
      <c r="IAN106" s="813"/>
      <c r="IAO106" s="813"/>
      <c r="IAP106" s="813"/>
      <c r="IAQ106" s="813"/>
      <c r="IAR106" s="813"/>
      <c r="IAS106" s="813"/>
      <c r="IAT106" s="813"/>
      <c r="IAU106" s="813"/>
      <c r="IAV106" s="813"/>
      <c r="IAW106" s="813"/>
      <c r="IAX106" s="813"/>
      <c r="IAY106" s="813"/>
      <c r="IAZ106" s="813"/>
      <c r="IBA106" s="813"/>
      <c r="IBB106" s="813"/>
      <c r="IBC106" s="813"/>
      <c r="IBD106" s="813"/>
      <c r="IBE106" s="813"/>
      <c r="IBF106" s="813"/>
      <c r="IBG106" s="813"/>
      <c r="IBH106" s="813"/>
      <c r="IBI106" s="813"/>
      <c r="IBJ106" s="813"/>
      <c r="IBK106" s="813"/>
      <c r="IBL106" s="813"/>
      <c r="IBM106" s="813"/>
      <c r="IBN106" s="813"/>
      <c r="IBO106" s="813"/>
      <c r="IBP106" s="813"/>
      <c r="IBQ106" s="813"/>
      <c r="IBR106" s="813"/>
      <c r="IBS106" s="813"/>
      <c r="IBT106" s="813"/>
      <c r="IBU106" s="813"/>
      <c r="IBV106" s="813"/>
      <c r="IBW106" s="813"/>
      <c r="IBX106" s="813"/>
      <c r="IBY106" s="813"/>
      <c r="IBZ106" s="813"/>
      <c r="ICA106" s="813"/>
      <c r="ICB106" s="813"/>
      <c r="ICC106" s="813"/>
      <c r="ICD106" s="813"/>
      <c r="ICE106" s="813"/>
      <c r="ICF106" s="813"/>
      <c r="ICG106" s="813"/>
      <c r="ICH106" s="813"/>
      <c r="ICI106" s="813"/>
      <c r="ICJ106" s="813"/>
      <c r="ICK106" s="813"/>
      <c r="ICL106" s="813"/>
      <c r="ICM106" s="813"/>
      <c r="ICN106" s="813"/>
      <c r="ICO106" s="813"/>
      <c r="ICP106" s="813"/>
      <c r="ICQ106" s="813"/>
      <c r="ICR106" s="813"/>
      <c r="ICS106" s="813"/>
      <c r="ICT106" s="813"/>
      <c r="ICU106" s="813"/>
      <c r="ICV106" s="813"/>
      <c r="ICW106" s="813"/>
      <c r="ICX106" s="813"/>
      <c r="ICY106" s="813"/>
      <c r="ICZ106" s="813"/>
      <c r="IDA106" s="813"/>
      <c r="IDB106" s="813"/>
      <c r="IDC106" s="813"/>
      <c r="IDD106" s="813"/>
      <c r="IDE106" s="813"/>
      <c r="IDF106" s="813"/>
      <c r="IDG106" s="813"/>
      <c r="IDH106" s="813"/>
      <c r="IDI106" s="813"/>
      <c r="IDJ106" s="813"/>
      <c r="IDK106" s="813"/>
      <c r="IDL106" s="813"/>
      <c r="IDM106" s="813"/>
      <c r="IDN106" s="813"/>
      <c r="IDO106" s="813"/>
      <c r="IDP106" s="813"/>
      <c r="IDQ106" s="813"/>
      <c r="IDR106" s="813"/>
      <c r="IDS106" s="813"/>
      <c r="IDT106" s="813"/>
      <c r="IDU106" s="813"/>
      <c r="IDV106" s="813"/>
      <c r="IDW106" s="813"/>
      <c r="IDX106" s="813"/>
      <c r="IDY106" s="813"/>
      <c r="IDZ106" s="813"/>
      <c r="IEA106" s="813"/>
      <c r="IEB106" s="813"/>
      <c r="IEC106" s="813"/>
      <c r="IED106" s="813"/>
      <c r="IEE106" s="813"/>
      <c r="IEF106" s="813"/>
      <c r="IEG106" s="813"/>
      <c r="IEH106" s="813"/>
      <c r="IEI106" s="813"/>
      <c r="IEJ106" s="813"/>
      <c r="IEK106" s="813"/>
      <c r="IEL106" s="813"/>
      <c r="IEM106" s="813"/>
      <c r="IEN106" s="813"/>
      <c r="IEO106" s="813"/>
      <c r="IEP106" s="813"/>
      <c r="IEQ106" s="813"/>
      <c r="IER106" s="813"/>
      <c r="IES106" s="813"/>
      <c r="IET106" s="813"/>
      <c r="IEU106" s="813"/>
      <c r="IEV106" s="813"/>
      <c r="IEW106" s="813"/>
      <c r="IEX106" s="813"/>
      <c r="IEY106" s="813"/>
      <c r="IEZ106" s="813"/>
      <c r="IFA106" s="813"/>
      <c r="IFB106" s="813"/>
      <c r="IFC106" s="813"/>
      <c r="IFD106" s="813"/>
      <c r="IFE106" s="813"/>
      <c r="IFF106" s="813"/>
      <c r="IFG106" s="813"/>
      <c r="IFH106" s="813"/>
      <c r="IFI106" s="813"/>
      <c r="IFJ106" s="813"/>
      <c r="IFK106" s="813"/>
      <c r="IFL106" s="813"/>
      <c r="IFM106" s="813"/>
      <c r="IFN106" s="813"/>
      <c r="IFO106" s="813"/>
      <c r="IFP106" s="813"/>
      <c r="IFQ106" s="813"/>
      <c r="IFR106" s="813"/>
      <c r="IFS106" s="813"/>
      <c r="IFT106" s="813"/>
      <c r="IFU106" s="813"/>
      <c r="IFV106" s="813"/>
      <c r="IFW106" s="813"/>
      <c r="IFX106" s="813"/>
      <c r="IFY106" s="813"/>
      <c r="IFZ106" s="813"/>
      <c r="IGA106" s="813"/>
      <c r="IGB106" s="813"/>
      <c r="IGC106" s="813"/>
      <c r="IGD106" s="813"/>
      <c r="IGE106" s="813"/>
      <c r="IGF106" s="813"/>
      <c r="IGG106" s="813"/>
      <c r="IGH106" s="813"/>
      <c r="IGI106" s="813"/>
      <c r="IGJ106" s="813"/>
      <c r="IGK106" s="813"/>
      <c r="IGL106" s="813"/>
      <c r="IGM106" s="813"/>
      <c r="IGN106" s="813"/>
      <c r="IGO106" s="813"/>
      <c r="IGP106" s="813"/>
      <c r="IGQ106" s="813"/>
      <c r="IGR106" s="813"/>
      <c r="IGS106" s="813"/>
      <c r="IGT106" s="813"/>
      <c r="IGU106" s="813"/>
      <c r="IGV106" s="813"/>
      <c r="IGW106" s="813"/>
      <c r="IGX106" s="813"/>
      <c r="IGY106" s="813"/>
      <c r="IGZ106" s="813"/>
      <c r="IHA106" s="813"/>
      <c r="IHB106" s="813"/>
      <c r="IHC106" s="813"/>
      <c r="IHD106" s="813"/>
      <c r="IHE106" s="813"/>
      <c r="IHF106" s="813"/>
      <c r="IHG106" s="813"/>
      <c r="IHH106" s="813"/>
      <c r="IHI106" s="813"/>
      <c r="IHJ106" s="813"/>
      <c r="IHK106" s="813"/>
      <c r="IHL106" s="813"/>
      <c r="IHM106" s="813"/>
      <c r="IHN106" s="813"/>
      <c r="IHO106" s="813"/>
      <c r="IHP106" s="813"/>
      <c r="IHQ106" s="813"/>
      <c r="IHR106" s="813"/>
      <c r="IHS106" s="813"/>
      <c r="IHT106" s="813"/>
      <c r="IHU106" s="813"/>
      <c r="IHV106" s="813"/>
      <c r="IHW106" s="813"/>
      <c r="IHX106" s="813"/>
      <c r="IHY106" s="813"/>
      <c r="IHZ106" s="813"/>
      <c r="IIA106" s="813"/>
      <c r="IIB106" s="813"/>
      <c r="IIC106" s="813"/>
      <c r="IID106" s="813"/>
      <c r="IIE106" s="813"/>
      <c r="IIF106" s="813"/>
      <c r="IIG106" s="813"/>
      <c r="IIH106" s="813"/>
      <c r="III106" s="813"/>
      <c r="IIJ106" s="813"/>
      <c r="IIK106" s="813"/>
      <c r="IIL106" s="813"/>
      <c r="IIM106" s="813"/>
      <c r="IIN106" s="813"/>
      <c r="IIO106" s="813"/>
      <c r="IIP106" s="813"/>
      <c r="IIQ106" s="813"/>
      <c r="IIR106" s="813"/>
      <c r="IIS106" s="813"/>
      <c r="IIT106" s="813"/>
      <c r="IIU106" s="813"/>
      <c r="IIV106" s="813"/>
      <c r="IIW106" s="813"/>
      <c r="IIX106" s="813"/>
      <c r="IIY106" s="813"/>
      <c r="IIZ106" s="813"/>
      <c r="IJA106" s="813"/>
      <c r="IJB106" s="813"/>
      <c r="IJC106" s="813"/>
      <c r="IJD106" s="813"/>
      <c r="IJE106" s="813"/>
      <c r="IJF106" s="813"/>
      <c r="IJG106" s="813"/>
      <c r="IJH106" s="813"/>
      <c r="IJI106" s="813"/>
      <c r="IJJ106" s="813"/>
      <c r="IJK106" s="813"/>
      <c r="IJL106" s="813"/>
      <c r="IJM106" s="813"/>
      <c r="IJN106" s="813"/>
      <c r="IJO106" s="813"/>
      <c r="IJP106" s="813"/>
      <c r="IJQ106" s="813"/>
      <c r="IJR106" s="813"/>
      <c r="IJS106" s="813"/>
      <c r="IJT106" s="813"/>
      <c r="IJU106" s="813"/>
      <c r="IJV106" s="813"/>
      <c r="IJW106" s="813"/>
      <c r="IJX106" s="813"/>
      <c r="IJY106" s="813"/>
      <c r="IJZ106" s="813"/>
      <c r="IKA106" s="813"/>
      <c r="IKB106" s="813"/>
      <c r="IKC106" s="813"/>
      <c r="IKD106" s="813"/>
      <c r="IKE106" s="813"/>
      <c r="IKF106" s="813"/>
      <c r="IKG106" s="813"/>
      <c r="IKH106" s="813"/>
      <c r="IKI106" s="813"/>
      <c r="IKJ106" s="813"/>
      <c r="IKK106" s="813"/>
      <c r="IKL106" s="813"/>
      <c r="IKM106" s="813"/>
      <c r="IKN106" s="813"/>
      <c r="IKO106" s="813"/>
      <c r="IKP106" s="813"/>
      <c r="IKQ106" s="813"/>
      <c r="IKR106" s="813"/>
      <c r="IKS106" s="813"/>
      <c r="IKT106" s="813"/>
      <c r="IKU106" s="813"/>
      <c r="IKV106" s="813"/>
      <c r="IKW106" s="813"/>
      <c r="IKX106" s="813"/>
      <c r="IKY106" s="813"/>
      <c r="IKZ106" s="813"/>
      <c r="ILA106" s="813"/>
      <c r="ILB106" s="813"/>
      <c r="ILC106" s="813"/>
      <c r="ILD106" s="813"/>
      <c r="ILE106" s="813"/>
      <c r="ILF106" s="813"/>
      <c r="ILG106" s="813"/>
      <c r="ILH106" s="813"/>
      <c r="ILI106" s="813"/>
      <c r="ILJ106" s="813"/>
      <c r="ILK106" s="813"/>
      <c r="ILL106" s="813"/>
      <c r="ILM106" s="813"/>
      <c r="ILN106" s="813"/>
      <c r="ILO106" s="813"/>
      <c r="ILP106" s="813"/>
      <c r="ILQ106" s="813"/>
      <c r="ILR106" s="813"/>
      <c r="ILS106" s="813"/>
      <c r="ILT106" s="813"/>
      <c r="ILU106" s="813"/>
      <c r="ILV106" s="813"/>
      <c r="ILW106" s="813"/>
      <c r="ILX106" s="813"/>
      <c r="ILY106" s="813"/>
      <c r="ILZ106" s="813"/>
      <c r="IMA106" s="813"/>
      <c r="IMB106" s="813"/>
      <c r="IMC106" s="813"/>
      <c r="IMD106" s="813"/>
      <c r="IME106" s="813"/>
      <c r="IMF106" s="813"/>
      <c r="IMG106" s="813"/>
      <c r="IMH106" s="813"/>
      <c r="IMI106" s="813"/>
      <c r="IMJ106" s="813"/>
      <c r="IMK106" s="813"/>
      <c r="IML106" s="813"/>
      <c r="IMM106" s="813"/>
      <c r="IMN106" s="813"/>
      <c r="IMO106" s="813"/>
      <c r="IMP106" s="813"/>
      <c r="IMQ106" s="813"/>
      <c r="IMR106" s="813"/>
      <c r="IMS106" s="813"/>
      <c r="IMT106" s="813"/>
      <c r="IMU106" s="813"/>
      <c r="IMV106" s="813"/>
      <c r="IMW106" s="813"/>
      <c r="IMX106" s="813"/>
      <c r="IMY106" s="813"/>
      <c r="IMZ106" s="813"/>
      <c r="INA106" s="813"/>
      <c r="INB106" s="813"/>
      <c r="INC106" s="813"/>
      <c r="IND106" s="813"/>
      <c r="INE106" s="813"/>
      <c r="INF106" s="813"/>
      <c r="ING106" s="813"/>
      <c r="INH106" s="813"/>
      <c r="INI106" s="813"/>
      <c r="INJ106" s="813"/>
      <c r="INK106" s="813"/>
      <c r="INL106" s="813"/>
      <c r="INM106" s="813"/>
      <c r="INN106" s="813"/>
      <c r="INO106" s="813"/>
      <c r="INP106" s="813"/>
      <c r="INQ106" s="813"/>
      <c r="INR106" s="813"/>
      <c r="INS106" s="813"/>
      <c r="INT106" s="813"/>
      <c r="INU106" s="813"/>
      <c r="INV106" s="813"/>
      <c r="INW106" s="813"/>
      <c r="INX106" s="813"/>
      <c r="INY106" s="813"/>
      <c r="INZ106" s="813"/>
      <c r="IOA106" s="813"/>
      <c r="IOB106" s="813"/>
      <c r="IOC106" s="813"/>
      <c r="IOD106" s="813"/>
      <c r="IOE106" s="813"/>
      <c r="IOF106" s="813"/>
      <c r="IOG106" s="813"/>
      <c r="IOH106" s="813"/>
      <c r="IOI106" s="813"/>
      <c r="IOJ106" s="813"/>
      <c r="IOK106" s="813"/>
      <c r="IOL106" s="813"/>
      <c r="IOM106" s="813"/>
      <c r="ION106" s="813"/>
      <c r="IOO106" s="813"/>
      <c r="IOP106" s="813"/>
      <c r="IOQ106" s="813"/>
      <c r="IOR106" s="813"/>
      <c r="IOS106" s="813"/>
      <c r="IOT106" s="813"/>
      <c r="IOU106" s="813"/>
      <c r="IOV106" s="813"/>
      <c r="IOW106" s="813"/>
      <c r="IOX106" s="813"/>
      <c r="IOY106" s="813"/>
      <c r="IOZ106" s="813"/>
      <c r="IPA106" s="813"/>
      <c r="IPB106" s="813"/>
      <c r="IPC106" s="813"/>
      <c r="IPD106" s="813"/>
      <c r="IPE106" s="813"/>
      <c r="IPF106" s="813"/>
      <c r="IPG106" s="813"/>
      <c r="IPH106" s="813"/>
      <c r="IPI106" s="813"/>
      <c r="IPJ106" s="813"/>
      <c r="IPK106" s="813"/>
      <c r="IPL106" s="813"/>
      <c r="IPM106" s="813"/>
      <c r="IPN106" s="813"/>
      <c r="IPO106" s="813"/>
      <c r="IPP106" s="813"/>
      <c r="IPQ106" s="813"/>
      <c r="IPR106" s="813"/>
      <c r="IPS106" s="813"/>
      <c r="IPT106" s="813"/>
      <c r="IPU106" s="813"/>
      <c r="IPV106" s="813"/>
      <c r="IPW106" s="813"/>
      <c r="IPX106" s="813"/>
      <c r="IPY106" s="813"/>
      <c r="IPZ106" s="813"/>
      <c r="IQA106" s="813"/>
      <c r="IQB106" s="813"/>
      <c r="IQC106" s="813"/>
      <c r="IQD106" s="813"/>
      <c r="IQE106" s="813"/>
      <c r="IQF106" s="813"/>
      <c r="IQG106" s="813"/>
      <c r="IQH106" s="813"/>
      <c r="IQI106" s="813"/>
      <c r="IQJ106" s="813"/>
      <c r="IQK106" s="813"/>
      <c r="IQL106" s="813"/>
      <c r="IQM106" s="813"/>
      <c r="IQN106" s="813"/>
      <c r="IQO106" s="813"/>
      <c r="IQP106" s="813"/>
      <c r="IQQ106" s="813"/>
      <c r="IQR106" s="813"/>
      <c r="IQS106" s="813"/>
      <c r="IQT106" s="813"/>
      <c r="IQU106" s="813"/>
      <c r="IQV106" s="813"/>
      <c r="IQW106" s="813"/>
      <c r="IQX106" s="813"/>
      <c r="IQY106" s="813"/>
      <c r="IQZ106" s="813"/>
      <c r="IRA106" s="813"/>
      <c r="IRB106" s="813"/>
      <c r="IRC106" s="813"/>
      <c r="IRD106" s="813"/>
      <c r="IRE106" s="813"/>
      <c r="IRF106" s="813"/>
      <c r="IRG106" s="813"/>
      <c r="IRH106" s="813"/>
      <c r="IRI106" s="813"/>
      <c r="IRJ106" s="813"/>
      <c r="IRK106" s="813"/>
      <c r="IRL106" s="813"/>
      <c r="IRM106" s="813"/>
      <c r="IRN106" s="813"/>
      <c r="IRO106" s="813"/>
      <c r="IRP106" s="813"/>
      <c r="IRQ106" s="813"/>
      <c r="IRR106" s="813"/>
      <c r="IRS106" s="813"/>
      <c r="IRT106" s="813"/>
      <c r="IRU106" s="813"/>
      <c r="IRV106" s="813"/>
      <c r="IRW106" s="813"/>
      <c r="IRX106" s="813"/>
      <c r="IRY106" s="813"/>
      <c r="IRZ106" s="813"/>
      <c r="ISA106" s="813"/>
      <c r="ISB106" s="813"/>
      <c r="ISC106" s="813"/>
      <c r="ISD106" s="813"/>
      <c r="ISE106" s="813"/>
      <c r="ISF106" s="813"/>
      <c r="ISG106" s="813"/>
      <c r="ISH106" s="813"/>
      <c r="ISI106" s="813"/>
      <c r="ISJ106" s="813"/>
      <c r="ISK106" s="813"/>
      <c r="ISL106" s="813"/>
      <c r="ISM106" s="813"/>
      <c r="ISN106" s="813"/>
      <c r="ISO106" s="813"/>
      <c r="ISP106" s="813"/>
      <c r="ISQ106" s="813"/>
      <c r="ISR106" s="813"/>
      <c r="ISS106" s="813"/>
      <c r="IST106" s="813"/>
      <c r="ISU106" s="813"/>
      <c r="ISV106" s="813"/>
      <c r="ISW106" s="813"/>
      <c r="ISX106" s="813"/>
      <c r="ISY106" s="813"/>
      <c r="ISZ106" s="813"/>
      <c r="ITA106" s="813"/>
      <c r="ITB106" s="813"/>
      <c r="ITC106" s="813"/>
      <c r="ITD106" s="813"/>
      <c r="ITE106" s="813"/>
      <c r="ITF106" s="813"/>
      <c r="ITG106" s="813"/>
      <c r="ITH106" s="813"/>
      <c r="ITI106" s="813"/>
      <c r="ITJ106" s="813"/>
      <c r="ITK106" s="813"/>
      <c r="ITL106" s="813"/>
      <c r="ITM106" s="813"/>
      <c r="ITN106" s="813"/>
      <c r="ITO106" s="813"/>
      <c r="ITP106" s="813"/>
      <c r="ITQ106" s="813"/>
      <c r="ITR106" s="813"/>
      <c r="ITS106" s="813"/>
      <c r="ITT106" s="813"/>
      <c r="ITU106" s="813"/>
      <c r="ITV106" s="813"/>
      <c r="ITW106" s="813"/>
      <c r="ITX106" s="813"/>
      <c r="ITY106" s="813"/>
      <c r="ITZ106" s="813"/>
      <c r="IUA106" s="813"/>
      <c r="IUB106" s="813"/>
      <c r="IUC106" s="813"/>
      <c r="IUD106" s="813"/>
      <c r="IUE106" s="813"/>
      <c r="IUF106" s="813"/>
      <c r="IUG106" s="813"/>
      <c r="IUH106" s="813"/>
      <c r="IUI106" s="813"/>
      <c r="IUJ106" s="813"/>
      <c r="IUK106" s="813"/>
      <c r="IUL106" s="813"/>
      <c r="IUM106" s="813"/>
      <c r="IUN106" s="813"/>
      <c r="IUO106" s="813"/>
      <c r="IUP106" s="813"/>
      <c r="IUQ106" s="813"/>
      <c r="IUR106" s="813"/>
      <c r="IUS106" s="813"/>
      <c r="IUT106" s="813"/>
      <c r="IUU106" s="813"/>
      <c r="IUV106" s="813"/>
      <c r="IUW106" s="813"/>
      <c r="IUX106" s="813"/>
      <c r="IUY106" s="813"/>
      <c r="IUZ106" s="813"/>
      <c r="IVA106" s="813"/>
      <c r="IVB106" s="813"/>
      <c r="IVC106" s="813"/>
      <c r="IVD106" s="813"/>
      <c r="IVE106" s="813"/>
      <c r="IVF106" s="813"/>
      <c r="IVG106" s="813"/>
      <c r="IVH106" s="813"/>
      <c r="IVI106" s="813"/>
      <c r="IVJ106" s="813"/>
      <c r="IVK106" s="813"/>
      <c r="IVL106" s="813"/>
      <c r="IVM106" s="813"/>
      <c r="IVN106" s="813"/>
      <c r="IVO106" s="813"/>
      <c r="IVP106" s="813"/>
      <c r="IVQ106" s="813"/>
      <c r="IVR106" s="813"/>
      <c r="IVS106" s="813"/>
      <c r="IVT106" s="813"/>
      <c r="IVU106" s="813"/>
      <c r="IVV106" s="813"/>
      <c r="IVW106" s="813"/>
      <c r="IVX106" s="813"/>
      <c r="IVY106" s="813"/>
      <c r="IVZ106" s="813"/>
      <c r="IWA106" s="813"/>
      <c r="IWB106" s="813"/>
      <c r="IWC106" s="813"/>
      <c r="IWD106" s="813"/>
      <c r="IWE106" s="813"/>
      <c r="IWF106" s="813"/>
      <c r="IWG106" s="813"/>
      <c r="IWH106" s="813"/>
      <c r="IWI106" s="813"/>
      <c r="IWJ106" s="813"/>
      <c r="IWK106" s="813"/>
      <c r="IWL106" s="813"/>
      <c r="IWM106" s="813"/>
      <c r="IWN106" s="813"/>
      <c r="IWO106" s="813"/>
      <c r="IWP106" s="813"/>
      <c r="IWQ106" s="813"/>
      <c r="IWR106" s="813"/>
      <c r="IWS106" s="813"/>
      <c r="IWT106" s="813"/>
      <c r="IWU106" s="813"/>
      <c r="IWV106" s="813"/>
      <c r="IWW106" s="813"/>
      <c r="IWX106" s="813"/>
      <c r="IWY106" s="813"/>
      <c r="IWZ106" s="813"/>
      <c r="IXA106" s="813"/>
      <c r="IXB106" s="813"/>
      <c r="IXC106" s="813"/>
      <c r="IXD106" s="813"/>
      <c r="IXE106" s="813"/>
      <c r="IXF106" s="813"/>
      <c r="IXG106" s="813"/>
      <c r="IXH106" s="813"/>
      <c r="IXI106" s="813"/>
      <c r="IXJ106" s="813"/>
      <c r="IXK106" s="813"/>
      <c r="IXL106" s="813"/>
      <c r="IXM106" s="813"/>
      <c r="IXN106" s="813"/>
      <c r="IXO106" s="813"/>
      <c r="IXP106" s="813"/>
      <c r="IXQ106" s="813"/>
      <c r="IXR106" s="813"/>
      <c r="IXS106" s="813"/>
      <c r="IXT106" s="813"/>
      <c r="IXU106" s="813"/>
      <c r="IXV106" s="813"/>
      <c r="IXW106" s="813"/>
      <c r="IXX106" s="813"/>
      <c r="IXY106" s="813"/>
      <c r="IXZ106" s="813"/>
      <c r="IYA106" s="813"/>
      <c r="IYB106" s="813"/>
      <c r="IYC106" s="813"/>
      <c r="IYD106" s="813"/>
      <c r="IYE106" s="813"/>
      <c r="IYF106" s="813"/>
      <c r="IYG106" s="813"/>
      <c r="IYH106" s="813"/>
      <c r="IYI106" s="813"/>
      <c r="IYJ106" s="813"/>
      <c r="IYK106" s="813"/>
      <c r="IYL106" s="813"/>
      <c r="IYM106" s="813"/>
      <c r="IYN106" s="813"/>
      <c r="IYO106" s="813"/>
      <c r="IYP106" s="813"/>
      <c r="IYQ106" s="813"/>
      <c r="IYR106" s="813"/>
      <c r="IYS106" s="813"/>
      <c r="IYT106" s="813"/>
      <c r="IYU106" s="813"/>
      <c r="IYV106" s="813"/>
      <c r="IYW106" s="813"/>
      <c r="IYX106" s="813"/>
      <c r="IYY106" s="813"/>
      <c r="IYZ106" s="813"/>
      <c r="IZA106" s="813"/>
      <c r="IZB106" s="813"/>
      <c r="IZC106" s="813"/>
      <c r="IZD106" s="813"/>
      <c r="IZE106" s="813"/>
      <c r="IZF106" s="813"/>
      <c r="IZG106" s="813"/>
      <c r="IZH106" s="813"/>
      <c r="IZI106" s="813"/>
      <c r="IZJ106" s="813"/>
      <c r="IZK106" s="813"/>
      <c r="IZL106" s="813"/>
      <c r="IZM106" s="813"/>
      <c r="IZN106" s="813"/>
      <c r="IZO106" s="813"/>
      <c r="IZP106" s="813"/>
      <c r="IZQ106" s="813"/>
      <c r="IZR106" s="813"/>
      <c r="IZS106" s="813"/>
      <c r="IZT106" s="813"/>
      <c r="IZU106" s="813"/>
      <c r="IZV106" s="813"/>
      <c r="IZW106" s="813"/>
      <c r="IZX106" s="813"/>
      <c r="IZY106" s="813"/>
      <c r="IZZ106" s="813"/>
      <c r="JAA106" s="813"/>
      <c r="JAB106" s="813"/>
      <c r="JAC106" s="813"/>
      <c r="JAD106" s="813"/>
      <c r="JAE106" s="813"/>
      <c r="JAF106" s="813"/>
      <c r="JAG106" s="813"/>
      <c r="JAH106" s="813"/>
      <c r="JAI106" s="813"/>
      <c r="JAJ106" s="813"/>
      <c r="JAK106" s="813"/>
      <c r="JAL106" s="813"/>
      <c r="JAM106" s="813"/>
      <c r="JAN106" s="813"/>
      <c r="JAO106" s="813"/>
      <c r="JAP106" s="813"/>
      <c r="JAQ106" s="813"/>
      <c r="JAR106" s="813"/>
      <c r="JAS106" s="813"/>
      <c r="JAT106" s="813"/>
      <c r="JAU106" s="813"/>
      <c r="JAV106" s="813"/>
      <c r="JAW106" s="813"/>
      <c r="JAX106" s="813"/>
      <c r="JAY106" s="813"/>
      <c r="JAZ106" s="813"/>
      <c r="JBA106" s="813"/>
      <c r="JBB106" s="813"/>
      <c r="JBC106" s="813"/>
      <c r="JBD106" s="813"/>
      <c r="JBE106" s="813"/>
      <c r="JBF106" s="813"/>
      <c r="JBG106" s="813"/>
      <c r="JBH106" s="813"/>
      <c r="JBI106" s="813"/>
      <c r="JBJ106" s="813"/>
      <c r="JBK106" s="813"/>
      <c r="JBL106" s="813"/>
      <c r="JBM106" s="813"/>
      <c r="JBN106" s="813"/>
      <c r="JBO106" s="813"/>
      <c r="JBP106" s="813"/>
      <c r="JBQ106" s="813"/>
      <c r="JBR106" s="813"/>
      <c r="JBS106" s="813"/>
      <c r="JBT106" s="813"/>
      <c r="JBU106" s="813"/>
      <c r="JBV106" s="813"/>
      <c r="JBW106" s="813"/>
      <c r="JBX106" s="813"/>
      <c r="JBY106" s="813"/>
      <c r="JBZ106" s="813"/>
      <c r="JCA106" s="813"/>
      <c r="JCB106" s="813"/>
      <c r="JCC106" s="813"/>
      <c r="JCD106" s="813"/>
      <c r="JCE106" s="813"/>
      <c r="JCF106" s="813"/>
      <c r="JCG106" s="813"/>
      <c r="JCH106" s="813"/>
      <c r="JCI106" s="813"/>
      <c r="JCJ106" s="813"/>
      <c r="JCK106" s="813"/>
      <c r="JCL106" s="813"/>
      <c r="JCM106" s="813"/>
      <c r="JCN106" s="813"/>
      <c r="JCO106" s="813"/>
      <c r="JCP106" s="813"/>
      <c r="JCQ106" s="813"/>
      <c r="JCR106" s="813"/>
      <c r="JCS106" s="813"/>
      <c r="JCT106" s="813"/>
      <c r="JCU106" s="813"/>
      <c r="JCV106" s="813"/>
      <c r="JCW106" s="813"/>
      <c r="JCX106" s="813"/>
      <c r="JCY106" s="813"/>
      <c r="JCZ106" s="813"/>
      <c r="JDA106" s="813"/>
      <c r="JDB106" s="813"/>
      <c r="JDC106" s="813"/>
      <c r="JDD106" s="813"/>
      <c r="JDE106" s="813"/>
      <c r="JDF106" s="813"/>
      <c r="JDG106" s="813"/>
      <c r="JDH106" s="813"/>
      <c r="JDI106" s="813"/>
      <c r="JDJ106" s="813"/>
      <c r="JDK106" s="813"/>
      <c r="JDL106" s="813"/>
      <c r="JDM106" s="813"/>
      <c r="JDN106" s="813"/>
      <c r="JDO106" s="813"/>
      <c r="JDP106" s="813"/>
      <c r="JDQ106" s="813"/>
      <c r="JDR106" s="813"/>
      <c r="JDS106" s="813"/>
      <c r="JDT106" s="813"/>
      <c r="JDU106" s="813"/>
      <c r="JDV106" s="813"/>
      <c r="JDW106" s="813"/>
      <c r="JDX106" s="813"/>
      <c r="JDY106" s="813"/>
      <c r="JDZ106" s="813"/>
      <c r="JEA106" s="813"/>
      <c r="JEB106" s="813"/>
      <c r="JEC106" s="813"/>
      <c r="JED106" s="813"/>
      <c r="JEE106" s="813"/>
      <c r="JEF106" s="813"/>
      <c r="JEG106" s="813"/>
      <c r="JEH106" s="813"/>
      <c r="JEI106" s="813"/>
      <c r="JEJ106" s="813"/>
      <c r="JEK106" s="813"/>
      <c r="JEL106" s="813"/>
      <c r="JEM106" s="813"/>
      <c r="JEN106" s="813"/>
      <c r="JEO106" s="813"/>
      <c r="JEP106" s="813"/>
      <c r="JEQ106" s="813"/>
      <c r="JER106" s="813"/>
      <c r="JES106" s="813"/>
      <c r="JET106" s="813"/>
      <c r="JEU106" s="813"/>
      <c r="JEV106" s="813"/>
      <c r="JEW106" s="813"/>
      <c r="JEX106" s="813"/>
      <c r="JEY106" s="813"/>
      <c r="JEZ106" s="813"/>
      <c r="JFA106" s="813"/>
      <c r="JFB106" s="813"/>
      <c r="JFC106" s="813"/>
      <c r="JFD106" s="813"/>
      <c r="JFE106" s="813"/>
      <c r="JFF106" s="813"/>
      <c r="JFG106" s="813"/>
      <c r="JFH106" s="813"/>
      <c r="JFI106" s="813"/>
      <c r="JFJ106" s="813"/>
      <c r="JFK106" s="813"/>
      <c r="JFL106" s="813"/>
      <c r="JFM106" s="813"/>
      <c r="JFN106" s="813"/>
      <c r="JFO106" s="813"/>
      <c r="JFP106" s="813"/>
      <c r="JFQ106" s="813"/>
      <c r="JFR106" s="813"/>
      <c r="JFS106" s="813"/>
      <c r="JFT106" s="813"/>
      <c r="JFU106" s="813"/>
      <c r="JFV106" s="813"/>
      <c r="JFW106" s="813"/>
      <c r="JFX106" s="813"/>
      <c r="JFY106" s="813"/>
      <c r="JFZ106" s="813"/>
      <c r="JGA106" s="813"/>
      <c r="JGB106" s="813"/>
      <c r="JGC106" s="813"/>
      <c r="JGD106" s="813"/>
      <c r="JGE106" s="813"/>
      <c r="JGF106" s="813"/>
      <c r="JGG106" s="813"/>
      <c r="JGH106" s="813"/>
      <c r="JGI106" s="813"/>
      <c r="JGJ106" s="813"/>
      <c r="JGK106" s="813"/>
      <c r="JGL106" s="813"/>
      <c r="JGM106" s="813"/>
      <c r="JGN106" s="813"/>
      <c r="JGO106" s="813"/>
      <c r="JGP106" s="813"/>
      <c r="JGQ106" s="813"/>
      <c r="JGR106" s="813"/>
      <c r="JGS106" s="813"/>
      <c r="JGT106" s="813"/>
      <c r="JGU106" s="813"/>
      <c r="JGV106" s="813"/>
      <c r="JGW106" s="813"/>
      <c r="JGX106" s="813"/>
      <c r="JGY106" s="813"/>
      <c r="JGZ106" s="813"/>
      <c r="JHA106" s="813"/>
      <c r="JHB106" s="813"/>
      <c r="JHC106" s="813"/>
      <c r="JHD106" s="813"/>
      <c r="JHE106" s="813"/>
      <c r="JHF106" s="813"/>
      <c r="JHG106" s="813"/>
      <c r="JHH106" s="813"/>
      <c r="JHI106" s="813"/>
      <c r="JHJ106" s="813"/>
      <c r="JHK106" s="813"/>
      <c r="JHL106" s="813"/>
      <c r="JHM106" s="813"/>
      <c r="JHN106" s="813"/>
      <c r="JHO106" s="813"/>
      <c r="JHP106" s="813"/>
      <c r="JHQ106" s="813"/>
      <c r="JHR106" s="813"/>
      <c r="JHS106" s="813"/>
      <c r="JHT106" s="813"/>
      <c r="JHU106" s="813"/>
      <c r="JHV106" s="813"/>
      <c r="JHW106" s="813"/>
      <c r="JHX106" s="813"/>
      <c r="JHY106" s="813"/>
      <c r="JHZ106" s="813"/>
      <c r="JIA106" s="813"/>
      <c r="JIB106" s="813"/>
      <c r="JIC106" s="813"/>
      <c r="JID106" s="813"/>
      <c r="JIE106" s="813"/>
      <c r="JIF106" s="813"/>
      <c r="JIG106" s="813"/>
      <c r="JIH106" s="813"/>
      <c r="JII106" s="813"/>
      <c r="JIJ106" s="813"/>
      <c r="JIK106" s="813"/>
      <c r="JIL106" s="813"/>
      <c r="JIM106" s="813"/>
      <c r="JIN106" s="813"/>
      <c r="JIO106" s="813"/>
      <c r="JIP106" s="813"/>
      <c r="JIQ106" s="813"/>
      <c r="JIR106" s="813"/>
      <c r="JIS106" s="813"/>
      <c r="JIT106" s="813"/>
      <c r="JIU106" s="813"/>
      <c r="JIV106" s="813"/>
      <c r="JIW106" s="813"/>
      <c r="JIX106" s="813"/>
      <c r="JIY106" s="813"/>
      <c r="JIZ106" s="813"/>
      <c r="JJA106" s="813"/>
      <c r="JJB106" s="813"/>
      <c r="JJC106" s="813"/>
      <c r="JJD106" s="813"/>
      <c r="JJE106" s="813"/>
      <c r="JJF106" s="813"/>
      <c r="JJG106" s="813"/>
      <c r="JJH106" s="813"/>
      <c r="JJI106" s="813"/>
      <c r="JJJ106" s="813"/>
      <c r="JJK106" s="813"/>
      <c r="JJL106" s="813"/>
      <c r="JJM106" s="813"/>
      <c r="JJN106" s="813"/>
      <c r="JJO106" s="813"/>
      <c r="JJP106" s="813"/>
      <c r="JJQ106" s="813"/>
      <c r="JJR106" s="813"/>
      <c r="JJS106" s="813"/>
      <c r="JJT106" s="813"/>
      <c r="JJU106" s="813"/>
      <c r="JJV106" s="813"/>
      <c r="JJW106" s="813"/>
      <c r="JJX106" s="813"/>
      <c r="JJY106" s="813"/>
      <c r="JJZ106" s="813"/>
      <c r="JKA106" s="813"/>
      <c r="JKB106" s="813"/>
      <c r="JKC106" s="813"/>
      <c r="JKD106" s="813"/>
      <c r="JKE106" s="813"/>
      <c r="JKF106" s="813"/>
      <c r="JKG106" s="813"/>
      <c r="JKH106" s="813"/>
      <c r="JKI106" s="813"/>
      <c r="JKJ106" s="813"/>
      <c r="JKK106" s="813"/>
      <c r="JKL106" s="813"/>
      <c r="JKM106" s="813"/>
      <c r="JKN106" s="813"/>
      <c r="JKO106" s="813"/>
      <c r="JKP106" s="813"/>
      <c r="JKQ106" s="813"/>
      <c r="JKR106" s="813"/>
      <c r="JKS106" s="813"/>
      <c r="JKT106" s="813"/>
      <c r="JKU106" s="813"/>
      <c r="JKV106" s="813"/>
      <c r="JKW106" s="813"/>
      <c r="JKX106" s="813"/>
      <c r="JKY106" s="813"/>
      <c r="JKZ106" s="813"/>
      <c r="JLA106" s="813"/>
      <c r="JLB106" s="813"/>
      <c r="JLC106" s="813"/>
      <c r="JLD106" s="813"/>
      <c r="JLE106" s="813"/>
      <c r="JLF106" s="813"/>
      <c r="JLG106" s="813"/>
      <c r="JLH106" s="813"/>
      <c r="JLI106" s="813"/>
      <c r="JLJ106" s="813"/>
      <c r="JLK106" s="813"/>
      <c r="JLL106" s="813"/>
      <c r="JLM106" s="813"/>
      <c r="JLN106" s="813"/>
      <c r="JLO106" s="813"/>
      <c r="JLP106" s="813"/>
      <c r="JLQ106" s="813"/>
      <c r="JLR106" s="813"/>
      <c r="JLS106" s="813"/>
      <c r="JLT106" s="813"/>
      <c r="JLU106" s="813"/>
      <c r="JLV106" s="813"/>
      <c r="JLW106" s="813"/>
      <c r="JLX106" s="813"/>
      <c r="JLY106" s="813"/>
      <c r="JLZ106" s="813"/>
      <c r="JMA106" s="813"/>
      <c r="JMB106" s="813"/>
      <c r="JMC106" s="813"/>
      <c r="JMD106" s="813"/>
      <c r="JME106" s="813"/>
      <c r="JMF106" s="813"/>
      <c r="JMG106" s="813"/>
      <c r="JMH106" s="813"/>
      <c r="JMI106" s="813"/>
      <c r="JMJ106" s="813"/>
      <c r="JMK106" s="813"/>
      <c r="JML106" s="813"/>
      <c r="JMM106" s="813"/>
      <c r="JMN106" s="813"/>
      <c r="JMO106" s="813"/>
      <c r="JMP106" s="813"/>
      <c r="JMQ106" s="813"/>
      <c r="JMR106" s="813"/>
      <c r="JMS106" s="813"/>
      <c r="JMT106" s="813"/>
      <c r="JMU106" s="813"/>
      <c r="JMV106" s="813"/>
      <c r="JMW106" s="813"/>
      <c r="JMX106" s="813"/>
      <c r="JMY106" s="813"/>
      <c r="JMZ106" s="813"/>
      <c r="JNA106" s="813"/>
      <c r="JNB106" s="813"/>
      <c r="JNC106" s="813"/>
      <c r="JND106" s="813"/>
      <c r="JNE106" s="813"/>
      <c r="JNF106" s="813"/>
      <c r="JNG106" s="813"/>
      <c r="JNH106" s="813"/>
      <c r="JNI106" s="813"/>
      <c r="JNJ106" s="813"/>
      <c r="JNK106" s="813"/>
      <c r="JNL106" s="813"/>
      <c r="JNM106" s="813"/>
      <c r="JNN106" s="813"/>
      <c r="JNO106" s="813"/>
      <c r="JNP106" s="813"/>
      <c r="JNQ106" s="813"/>
      <c r="JNR106" s="813"/>
      <c r="JNS106" s="813"/>
      <c r="JNT106" s="813"/>
      <c r="JNU106" s="813"/>
      <c r="JNV106" s="813"/>
      <c r="JNW106" s="813"/>
      <c r="JNX106" s="813"/>
      <c r="JNY106" s="813"/>
      <c r="JNZ106" s="813"/>
      <c r="JOA106" s="813"/>
      <c r="JOB106" s="813"/>
      <c r="JOC106" s="813"/>
      <c r="JOD106" s="813"/>
      <c r="JOE106" s="813"/>
      <c r="JOF106" s="813"/>
      <c r="JOG106" s="813"/>
      <c r="JOH106" s="813"/>
      <c r="JOI106" s="813"/>
      <c r="JOJ106" s="813"/>
      <c r="JOK106" s="813"/>
      <c r="JOL106" s="813"/>
      <c r="JOM106" s="813"/>
      <c r="JON106" s="813"/>
      <c r="JOO106" s="813"/>
      <c r="JOP106" s="813"/>
      <c r="JOQ106" s="813"/>
      <c r="JOR106" s="813"/>
      <c r="JOS106" s="813"/>
      <c r="JOT106" s="813"/>
      <c r="JOU106" s="813"/>
      <c r="JOV106" s="813"/>
      <c r="JOW106" s="813"/>
      <c r="JOX106" s="813"/>
      <c r="JOY106" s="813"/>
      <c r="JOZ106" s="813"/>
      <c r="JPA106" s="813"/>
      <c r="JPB106" s="813"/>
      <c r="JPC106" s="813"/>
      <c r="JPD106" s="813"/>
      <c r="JPE106" s="813"/>
      <c r="JPF106" s="813"/>
      <c r="JPG106" s="813"/>
      <c r="JPH106" s="813"/>
      <c r="JPI106" s="813"/>
      <c r="JPJ106" s="813"/>
      <c r="JPK106" s="813"/>
      <c r="JPL106" s="813"/>
      <c r="JPM106" s="813"/>
      <c r="JPN106" s="813"/>
      <c r="JPO106" s="813"/>
      <c r="JPP106" s="813"/>
      <c r="JPQ106" s="813"/>
      <c r="JPR106" s="813"/>
      <c r="JPS106" s="813"/>
      <c r="JPT106" s="813"/>
      <c r="JPU106" s="813"/>
      <c r="JPV106" s="813"/>
      <c r="JPW106" s="813"/>
      <c r="JPX106" s="813"/>
      <c r="JPY106" s="813"/>
      <c r="JPZ106" s="813"/>
      <c r="JQA106" s="813"/>
      <c r="JQB106" s="813"/>
      <c r="JQC106" s="813"/>
      <c r="JQD106" s="813"/>
      <c r="JQE106" s="813"/>
      <c r="JQF106" s="813"/>
      <c r="JQG106" s="813"/>
      <c r="JQH106" s="813"/>
      <c r="JQI106" s="813"/>
      <c r="JQJ106" s="813"/>
      <c r="JQK106" s="813"/>
      <c r="JQL106" s="813"/>
      <c r="JQM106" s="813"/>
      <c r="JQN106" s="813"/>
      <c r="JQO106" s="813"/>
      <c r="JQP106" s="813"/>
      <c r="JQQ106" s="813"/>
      <c r="JQR106" s="813"/>
      <c r="JQS106" s="813"/>
      <c r="JQT106" s="813"/>
      <c r="JQU106" s="813"/>
      <c r="JQV106" s="813"/>
      <c r="JQW106" s="813"/>
      <c r="JQX106" s="813"/>
      <c r="JQY106" s="813"/>
      <c r="JQZ106" s="813"/>
      <c r="JRA106" s="813"/>
      <c r="JRB106" s="813"/>
      <c r="JRC106" s="813"/>
      <c r="JRD106" s="813"/>
      <c r="JRE106" s="813"/>
      <c r="JRF106" s="813"/>
      <c r="JRG106" s="813"/>
      <c r="JRH106" s="813"/>
      <c r="JRI106" s="813"/>
      <c r="JRJ106" s="813"/>
      <c r="JRK106" s="813"/>
      <c r="JRL106" s="813"/>
      <c r="JRM106" s="813"/>
      <c r="JRN106" s="813"/>
      <c r="JRO106" s="813"/>
      <c r="JRP106" s="813"/>
      <c r="JRQ106" s="813"/>
      <c r="JRR106" s="813"/>
      <c r="JRS106" s="813"/>
      <c r="JRT106" s="813"/>
      <c r="JRU106" s="813"/>
      <c r="JRV106" s="813"/>
      <c r="JRW106" s="813"/>
      <c r="JRX106" s="813"/>
      <c r="JRY106" s="813"/>
      <c r="JRZ106" s="813"/>
      <c r="JSA106" s="813"/>
      <c r="JSB106" s="813"/>
      <c r="JSC106" s="813"/>
      <c r="JSD106" s="813"/>
      <c r="JSE106" s="813"/>
      <c r="JSF106" s="813"/>
      <c r="JSG106" s="813"/>
      <c r="JSH106" s="813"/>
      <c r="JSI106" s="813"/>
      <c r="JSJ106" s="813"/>
      <c r="JSK106" s="813"/>
      <c r="JSL106" s="813"/>
      <c r="JSM106" s="813"/>
      <c r="JSN106" s="813"/>
      <c r="JSO106" s="813"/>
      <c r="JSP106" s="813"/>
      <c r="JSQ106" s="813"/>
      <c r="JSR106" s="813"/>
      <c r="JSS106" s="813"/>
      <c r="JST106" s="813"/>
      <c r="JSU106" s="813"/>
      <c r="JSV106" s="813"/>
      <c r="JSW106" s="813"/>
      <c r="JSX106" s="813"/>
      <c r="JSY106" s="813"/>
      <c r="JSZ106" s="813"/>
      <c r="JTA106" s="813"/>
      <c r="JTB106" s="813"/>
      <c r="JTC106" s="813"/>
      <c r="JTD106" s="813"/>
      <c r="JTE106" s="813"/>
      <c r="JTF106" s="813"/>
      <c r="JTG106" s="813"/>
      <c r="JTH106" s="813"/>
      <c r="JTI106" s="813"/>
      <c r="JTJ106" s="813"/>
      <c r="JTK106" s="813"/>
      <c r="JTL106" s="813"/>
      <c r="JTM106" s="813"/>
      <c r="JTN106" s="813"/>
      <c r="JTO106" s="813"/>
      <c r="JTP106" s="813"/>
      <c r="JTQ106" s="813"/>
      <c r="JTR106" s="813"/>
      <c r="JTS106" s="813"/>
      <c r="JTT106" s="813"/>
      <c r="JTU106" s="813"/>
      <c r="JTV106" s="813"/>
      <c r="JTW106" s="813"/>
      <c r="JTX106" s="813"/>
      <c r="JTY106" s="813"/>
      <c r="JTZ106" s="813"/>
      <c r="JUA106" s="813"/>
      <c r="JUB106" s="813"/>
      <c r="JUC106" s="813"/>
      <c r="JUD106" s="813"/>
      <c r="JUE106" s="813"/>
      <c r="JUF106" s="813"/>
      <c r="JUG106" s="813"/>
      <c r="JUH106" s="813"/>
      <c r="JUI106" s="813"/>
      <c r="JUJ106" s="813"/>
      <c r="JUK106" s="813"/>
      <c r="JUL106" s="813"/>
      <c r="JUM106" s="813"/>
      <c r="JUN106" s="813"/>
      <c r="JUO106" s="813"/>
      <c r="JUP106" s="813"/>
      <c r="JUQ106" s="813"/>
      <c r="JUR106" s="813"/>
      <c r="JUS106" s="813"/>
      <c r="JUT106" s="813"/>
      <c r="JUU106" s="813"/>
      <c r="JUV106" s="813"/>
      <c r="JUW106" s="813"/>
      <c r="JUX106" s="813"/>
      <c r="JUY106" s="813"/>
      <c r="JUZ106" s="813"/>
      <c r="JVA106" s="813"/>
      <c r="JVB106" s="813"/>
      <c r="JVC106" s="813"/>
      <c r="JVD106" s="813"/>
      <c r="JVE106" s="813"/>
      <c r="JVF106" s="813"/>
      <c r="JVG106" s="813"/>
      <c r="JVH106" s="813"/>
      <c r="JVI106" s="813"/>
      <c r="JVJ106" s="813"/>
      <c r="JVK106" s="813"/>
      <c r="JVL106" s="813"/>
      <c r="JVM106" s="813"/>
      <c r="JVN106" s="813"/>
      <c r="JVO106" s="813"/>
      <c r="JVP106" s="813"/>
      <c r="JVQ106" s="813"/>
      <c r="JVR106" s="813"/>
      <c r="JVS106" s="813"/>
      <c r="JVT106" s="813"/>
      <c r="JVU106" s="813"/>
      <c r="JVV106" s="813"/>
      <c r="JVW106" s="813"/>
      <c r="JVX106" s="813"/>
      <c r="JVY106" s="813"/>
      <c r="JVZ106" s="813"/>
      <c r="JWA106" s="813"/>
      <c r="JWB106" s="813"/>
      <c r="JWC106" s="813"/>
      <c r="JWD106" s="813"/>
      <c r="JWE106" s="813"/>
      <c r="JWF106" s="813"/>
      <c r="JWG106" s="813"/>
      <c r="JWH106" s="813"/>
      <c r="JWI106" s="813"/>
      <c r="JWJ106" s="813"/>
      <c r="JWK106" s="813"/>
      <c r="JWL106" s="813"/>
      <c r="JWM106" s="813"/>
      <c r="JWN106" s="813"/>
      <c r="JWO106" s="813"/>
      <c r="JWP106" s="813"/>
      <c r="JWQ106" s="813"/>
      <c r="JWR106" s="813"/>
      <c r="JWS106" s="813"/>
      <c r="JWT106" s="813"/>
      <c r="JWU106" s="813"/>
      <c r="JWV106" s="813"/>
      <c r="JWW106" s="813"/>
      <c r="JWX106" s="813"/>
      <c r="JWY106" s="813"/>
      <c r="JWZ106" s="813"/>
      <c r="JXA106" s="813"/>
      <c r="JXB106" s="813"/>
      <c r="JXC106" s="813"/>
      <c r="JXD106" s="813"/>
      <c r="JXE106" s="813"/>
      <c r="JXF106" s="813"/>
      <c r="JXG106" s="813"/>
      <c r="JXH106" s="813"/>
      <c r="JXI106" s="813"/>
      <c r="JXJ106" s="813"/>
      <c r="JXK106" s="813"/>
      <c r="JXL106" s="813"/>
      <c r="JXM106" s="813"/>
      <c r="JXN106" s="813"/>
      <c r="JXO106" s="813"/>
      <c r="JXP106" s="813"/>
      <c r="JXQ106" s="813"/>
      <c r="JXR106" s="813"/>
      <c r="JXS106" s="813"/>
      <c r="JXT106" s="813"/>
      <c r="JXU106" s="813"/>
      <c r="JXV106" s="813"/>
      <c r="JXW106" s="813"/>
      <c r="JXX106" s="813"/>
      <c r="JXY106" s="813"/>
      <c r="JXZ106" s="813"/>
      <c r="JYA106" s="813"/>
      <c r="JYB106" s="813"/>
      <c r="JYC106" s="813"/>
      <c r="JYD106" s="813"/>
      <c r="JYE106" s="813"/>
      <c r="JYF106" s="813"/>
      <c r="JYG106" s="813"/>
      <c r="JYH106" s="813"/>
      <c r="JYI106" s="813"/>
      <c r="JYJ106" s="813"/>
      <c r="JYK106" s="813"/>
      <c r="JYL106" s="813"/>
      <c r="JYM106" s="813"/>
      <c r="JYN106" s="813"/>
      <c r="JYO106" s="813"/>
      <c r="JYP106" s="813"/>
      <c r="JYQ106" s="813"/>
      <c r="JYR106" s="813"/>
      <c r="JYS106" s="813"/>
      <c r="JYT106" s="813"/>
      <c r="JYU106" s="813"/>
      <c r="JYV106" s="813"/>
      <c r="JYW106" s="813"/>
      <c r="JYX106" s="813"/>
      <c r="JYY106" s="813"/>
      <c r="JYZ106" s="813"/>
      <c r="JZA106" s="813"/>
      <c r="JZB106" s="813"/>
      <c r="JZC106" s="813"/>
      <c r="JZD106" s="813"/>
      <c r="JZE106" s="813"/>
      <c r="JZF106" s="813"/>
      <c r="JZG106" s="813"/>
      <c r="JZH106" s="813"/>
      <c r="JZI106" s="813"/>
      <c r="JZJ106" s="813"/>
      <c r="JZK106" s="813"/>
      <c r="JZL106" s="813"/>
      <c r="JZM106" s="813"/>
      <c r="JZN106" s="813"/>
      <c r="JZO106" s="813"/>
      <c r="JZP106" s="813"/>
      <c r="JZQ106" s="813"/>
      <c r="JZR106" s="813"/>
      <c r="JZS106" s="813"/>
      <c r="JZT106" s="813"/>
      <c r="JZU106" s="813"/>
      <c r="JZV106" s="813"/>
      <c r="JZW106" s="813"/>
      <c r="JZX106" s="813"/>
      <c r="JZY106" s="813"/>
      <c r="JZZ106" s="813"/>
      <c r="KAA106" s="813"/>
      <c r="KAB106" s="813"/>
      <c r="KAC106" s="813"/>
      <c r="KAD106" s="813"/>
      <c r="KAE106" s="813"/>
      <c r="KAF106" s="813"/>
      <c r="KAG106" s="813"/>
      <c r="KAH106" s="813"/>
      <c r="KAI106" s="813"/>
      <c r="KAJ106" s="813"/>
      <c r="KAK106" s="813"/>
      <c r="KAL106" s="813"/>
      <c r="KAM106" s="813"/>
      <c r="KAN106" s="813"/>
      <c r="KAO106" s="813"/>
      <c r="KAP106" s="813"/>
      <c r="KAQ106" s="813"/>
      <c r="KAR106" s="813"/>
      <c r="KAS106" s="813"/>
      <c r="KAT106" s="813"/>
      <c r="KAU106" s="813"/>
      <c r="KAV106" s="813"/>
      <c r="KAW106" s="813"/>
      <c r="KAX106" s="813"/>
      <c r="KAY106" s="813"/>
      <c r="KAZ106" s="813"/>
      <c r="KBA106" s="813"/>
      <c r="KBB106" s="813"/>
      <c r="KBC106" s="813"/>
      <c r="KBD106" s="813"/>
      <c r="KBE106" s="813"/>
      <c r="KBF106" s="813"/>
      <c r="KBG106" s="813"/>
      <c r="KBH106" s="813"/>
      <c r="KBI106" s="813"/>
      <c r="KBJ106" s="813"/>
      <c r="KBK106" s="813"/>
      <c r="KBL106" s="813"/>
      <c r="KBM106" s="813"/>
      <c r="KBN106" s="813"/>
      <c r="KBO106" s="813"/>
      <c r="KBP106" s="813"/>
      <c r="KBQ106" s="813"/>
      <c r="KBR106" s="813"/>
      <c r="KBS106" s="813"/>
      <c r="KBT106" s="813"/>
      <c r="KBU106" s="813"/>
      <c r="KBV106" s="813"/>
      <c r="KBW106" s="813"/>
      <c r="KBX106" s="813"/>
      <c r="KBY106" s="813"/>
      <c r="KBZ106" s="813"/>
      <c r="KCA106" s="813"/>
      <c r="KCB106" s="813"/>
      <c r="KCC106" s="813"/>
      <c r="KCD106" s="813"/>
      <c r="KCE106" s="813"/>
      <c r="KCF106" s="813"/>
      <c r="KCG106" s="813"/>
      <c r="KCH106" s="813"/>
      <c r="KCI106" s="813"/>
      <c r="KCJ106" s="813"/>
      <c r="KCK106" s="813"/>
      <c r="KCL106" s="813"/>
      <c r="KCM106" s="813"/>
      <c r="KCN106" s="813"/>
      <c r="KCO106" s="813"/>
      <c r="KCP106" s="813"/>
      <c r="KCQ106" s="813"/>
      <c r="KCR106" s="813"/>
      <c r="KCS106" s="813"/>
      <c r="KCT106" s="813"/>
      <c r="KCU106" s="813"/>
      <c r="KCV106" s="813"/>
      <c r="KCW106" s="813"/>
      <c r="KCX106" s="813"/>
      <c r="KCY106" s="813"/>
      <c r="KCZ106" s="813"/>
      <c r="KDA106" s="813"/>
      <c r="KDB106" s="813"/>
      <c r="KDC106" s="813"/>
      <c r="KDD106" s="813"/>
      <c r="KDE106" s="813"/>
      <c r="KDF106" s="813"/>
      <c r="KDG106" s="813"/>
      <c r="KDH106" s="813"/>
      <c r="KDI106" s="813"/>
      <c r="KDJ106" s="813"/>
      <c r="KDK106" s="813"/>
      <c r="KDL106" s="813"/>
      <c r="KDM106" s="813"/>
      <c r="KDN106" s="813"/>
      <c r="KDO106" s="813"/>
      <c r="KDP106" s="813"/>
      <c r="KDQ106" s="813"/>
      <c r="KDR106" s="813"/>
      <c r="KDS106" s="813"/>
      <c r="KDT106" s="813"/>
      <c r="KDU106" s="813"/>
      <c r="KDV106" s="813"/>
      <c r="KDW106" s="813"/>
      <c r="KDX106" s="813"/>
      <c r="KDY106" s="813"/>
      <c r="KDZ106" s="813"/>
      <c r="KEA106" s="813"/>
      <c r="KEB106" s="813"/>
      <c r="KEC106" s="813"/>
      <c r="KED106" s="813"/>
      <c r="KEE106" s="813"/>
      <c r="KEF106" s="813"/>
      <c r="KEG106" s="813"/>
      <c r="KEH106" s="813"/>
      <c r="KEI106" s="813"/>
      <c r="KEJ106" s="813"/>
      <c r="KEK106" s="813"/>
      <c r="KEL106" s="813"/>
      <c r="KEM106" s="813"/>
      <c r="KEN106" s="813"/>
      <c r="KEO106" s="813"/>
      <c r="KEP106" s="813"/>
      <c r="KEQ106" s="813"/>
      <c r="KER106" s="813"/>
      <c r="KES106" s="813"/>
      <c r="KET106" s="813"/>
      <c r="KEU106" s="813"/>
      <c r="KEV106" s="813"/>
      <c r="KEW106" s="813"/>
      <c r="KEX106" s="813"/>
      <c r="KEY106" s="813"/>
      <c r="KEZ106" s="813"/>
      <c r="KFA106" s="813"/>
      <c r="KFB106" s="813"/>
      <c r="KFC106" s="813"/>
      <c r="KFD106" s="813"/>
      <c r="KFE106" s="813"/>
      <c r="KFF106" s="813"/>
      <c r="KFG106" s="813"/>
      <c r="KFH106" s="813"/>
      <c r="KFI106" s="813"/>
      <c r="KFJ106" s="813"/>
      <c r="KFK106" s="813"/>
      <c r="KFL106" s="813"/>
      <c r="KFM106" s="813"/>
      <c r="KFN106" s="813"/>
      <c r="KFO106" s="813"/>
      <c r="KFP106" s="813"/>
      <c r="KFQ106" s="813"/>
      <c r="KFR106" s="813"/>
      <c r="KFS106" s="813"/>
      <c r="KFT106" s="813"/>
      <c r="KFU106" s="813"/>
      <c r="KFV106" s="813"/>
      <c r="KFW106" s="813"/>
      <c r="KFX106" s="813"/>
      <c r="KFY106" s="813"/>
      <c r="KFZ106" s="813"/>
      <c r="KGA106" s="813"/>
      <c r="KGB106" s="813"/>
      <c r="KGC106" s="813"/>
      <c r="KGD106" s="813"/>
      <c r="KGE106" s="813"/>
      <c r="KGF106" s="813"/>
      <c r="KGG106" s="813"/>
      <c r="KGH106" s="813"/>
      <c r="KGI106" s="813"/>
      <c r="KGJ106" s="813"/>
      <c r="KGK106" s="813"/>
      <c r="KGL106" s="813"/>
      <c r="KGM106" s="813"/>
      <c r="KGN106" s="813"/>
      <c r="KGO106" s="813"/>
      <c r="KGP106" s="813"/>
      <c r="KGQ106" s="813"/>
      <c r="KGR106" s="813"/>
      <c r="KGS106" s="813"/>
      <c r="KGT106" s="813"/>
      <c r="KGU106" s="813"/>
      <c r="KGV106" s="813"/>
      <c r="KGW106" s="813"/>
      <c r="KGX106" s="813"/>
      <c r="KGY106" s="813"/>
      <c r="KGZ106" s="813"/>
      <c r="KHA106" s="813"/>
      <c r="KHB106" s="813"/>
      <c r="KHC106" s="813"/>
      <c r="KHD106" s="813"/>
      <c r="KHE106" s="813"/>
      <c r="KHF106" s="813"/>
      <c r="KHG106" s="813"/>
      <c r="KHH106" s="813"/>
      <c r="KHI106" s="813"/>
      <c r="KHJ106" s="813"/>
      <c r="KHK106" s="813"/>
      <c r="KHL106" s="813"/>
      <c r="KHM106" s="813"/>
      <c r="KHN106" s="813"/>
      <c r="KHO106" s="813"/>
      <c r="KHP106" s="813"/>
      <c r="KHQ106" s="813"/>
      <c r="KHR106" s="813"/>
      <c r="KHS106" s="813"/>
      <c r="KHT106" s="813"/>
      <c r="KHU106" s="813"/>
      <c r="KHV106" s="813"/>
      <c r="KHW106" s="813"/>
      <c r="KHX106" s="813"/>
      <c r="KHY106" s="813"/>
      <c r="KHZ106" s="813"/>
      <c r="KIA106" s="813"/>
      <c r="KIB106" s="813"/>
      <c r="KIC106" s="813"/>
      <c r="KID106" s="813"/>
      <c r="KIE106" s="813"/>
      <c r="KIF106" s="813"/>
      <c r="KIG106" s="813"/>
      <c r="KIH106" s="813"/>
      <c r="KII106" s="813"/>
      <c r="KIJ106" s="813"/>
      <c r="KIK106" s="813"/>
      <c r="KIL106" s="813"/>
      <c r="KIM106" s="813"/>
      <c r="KIN106" s="813"/>
      <c r="KIO106" s="813"/>
      <c r="KIP106" s="813"/>
      <c r="KIQ106" s="813"/>
      <c r="KIR106" s="813"/>
      <c r="KIS106" s="813"/>
      <c r="KIT106" s="813"/>
      <c r="KIU106" s="813"/>
      <c r="KIV106" s="813"/>
      <c r="KIW106" s="813"/>
      <c r="KIX106" s="813"/>
      <c r="KIY106" s="813"/>
      <c r="KIZ106" s="813"/>
      <c r="KJA106" s="813"/>
      <c r="KJB106" s="813"/>
      <c r="KJC106" s="813"/>
      <c r="KJD106" s="813"/>
      <c r="KJE106" s="813"/>
      <c r="KJF106" s="813"/>
      <c r="KJG106" s="813"/>
      <c r="KJH106" s="813"/>
      <c r="KJI106" s="813"/>
      <c r="KJJ106" s="813"/>
      <c r="KJK106" s="813"/>
      <c r="KJL106" s="813"/>
      <c r="KJM106" s="813"/>
      <c r="KJN106" s="813"/>
      <c r="KJO106" s="813"/>
      <c r="KJP106" s="813"/>
      <c r="KJQ106" s="813"/>
      <c r="KJR106" s="813"/>
      <c r="KJS106" s="813"/>
      <c r="KJT106" s="813"/>
      <c r="KJU106" s="813"/>
      <c r="KJV106" s="813"/>
      <c r="KJW106" s="813"/>
      <c r="KJX106" s="813"/>
      <c r="KJY106" s="813"/>
      <c r="KJZ106" s="813"/>
      <c r="KKA106" s="813"/>
      <c r="KKB106" s="813"/>
      <c r="KKC106" s="813"/>
      <c r="KKD106" s="813"/>
      <c r="KKE106" s="813"/>
      <c r="KKF106" s="813"/>
      <c r="KKG106" s="813"/>
      <c r="KKH106" s="813"/>
      <c r="KKI106" s="813"/>
      <c r="KKJ106" s="813"/>
      <c r="KKK106" s="813"/>
      <c r="KKL106" s="813"/>
      <c r="KKM106" s="813"/>
      <c r="KKN106" s="813"/>
      <c r="KKO106" s="813"/>
      <c r="KKP106" s="813"/>
      <c r="KKQ106" s="813"/>
      <c r="KKR106" s="813"/>
      <c r="KKS106" s="813"/>
      <c r="KKT106" s="813"/>
      <c r="KKU106" s="813"/>
      <c r="KKV106" s="813"/>
      <c r="KKW106" s="813"/>
      <c r="KKX106" s="813"/>
      <c r="KKY106" s="813"/>
      <c r="KKZ106" s="813"/>
      <c r="KLA106" s="813"/>
      <c r="KLB106" s="813"/>
      <c r="KLC106" s="813"/>
      <c r="KLD106" s="813"/>
      <c r="KLE106" s="813"/>
      <c r="KLF106" s="813"/>
      <c r="KLG106" s="813"/>
      <c r="KLH106" s="813"/>
      <c r="KLI106" s="813"/>
      <c r="KLJ106" s="813"/>
      <c r="KLK106" s="813"/>
      <c r="KLL106" s="813"/>
      <c r="KLM106" s="813"/>
      <c r="KLN106" s="813"/>
      <c r="KLO106" s="813"/>
      <c r="KLP106" s="813"/>
      <c r="KLQ106" s="813"/>
      <c r="KLR106" s="813"/>
      <c r="KLS106" s="813"/>
      <c r="KLT106" s="813"/>
      <c r="KLU106" s="813"/>
      <c r="KLV106" s="813"/>
      <c r="KLW106" s="813"/>
      <c r="KLX106" s="813"/>
      <c r="KLY106" s="813"/>
      <c r="KLZ106" s="813"/>
      <c r="KMA106" s="813"/>
      <c r="KMB106" s="813"/>
      <c r="KMC106" s="813"/>
      <c r="KMD106" s="813"/>
      <c r="KME106" s="813"/>
      <c r="KMF106" s="813"/>
      <c r="KMG106" s="813"/>
      <c r="KMH106" s="813"/>
      <c r="KMI106" s="813"/>
      <c r="KMJ106" s="813"/>
      <c r="KMK106" s="813"/>
      <c r="KML106" s="813"/>
      <c r="KMM106" s="813"/>
      <c r="KMN106" s="813"/>
      <c r="KMO106" s="813"/>
      <c r="KMP106" s="813"/>
      <c r="KMQ106" s="813"/>
      <c r="KMR106" s="813"/>
      <c r="KMS106" s="813"/>
      <c r="KMT106" s="813"/>
      <c r="KMU106" s="813"/>
      <c r="KMV106" s="813"/>
      <c r="KMW106" s="813"/>
      <c r="KMX106" s="813"/>
      <c r="KMY106" s="813"/>
      <c r="KMZ106" s="813"/>
      <c r="KNA106" s="813"/>
      <c r="KNB106" s="813"/>
      <c r="KNC106" s="813"/>
      <c r="KND106" s="813"/>
      <c r="KNE106" s="813"/>
      <c r="KNF106" s="813"/>
      <c r="KNG106" s="813"/>
      <c r="KNH106" s="813"/>
      <c r="KNI106" s="813"/>
      <c r="KNJ106" s="813"/>
      <c r="KNK106" s="813"/>
      <c r="KNL106" s="813"/>
      <c r="KNM106" s="813"/>
      <c r="KNN106" s="813"/>
      <c r="KNO106" s="813"/>
      <c r="KNP106" s="813"/>
      <c r="KNQ106" s="813"/>
      <c r="KNR106" s="813"/>
      <c r="KNS106" s="813"/>
      <c r="KNT106" s="813"/>
      <c r="KNU106" s="813"/>
      <c r="KNV106" s="813"/>
      <c r="KNW106" s="813"/>
      <c r="KNX106" s="813"/>
      <c r="KNY106" s="813"/>
      <c r="KNZ106" s="813"/>
      <c r="KOA106" s="813"/>
      <c r="KOB106" s="813"/>
      <c r="KOC106" s="813"/>
      <c r="KOD106" s="813"/>
      <c r="KOE106" s="813"/>
      <c r="KOF106" s="813"/>
      <c r="KOG106" s="813"/>
      <c r="KOH106" s="813"/>
      <c r="KOI106" s="813"/>
      <c r="KOJ106" s="813"/>
      <c r="KOK106" s="813"/>
      <c r="KOL106" s="813"/>
      <c r="KOM106" s="813"/>
      <c r="KON106" s="813"/>
      <c r="KOO106" s="813"/>
      <c r="KOP106" s="813"/>
      <c r="KOQ106" s="813"/>
      <c r="KOR106" s="813"/>
      <c r="KOS106" s="813"/>
      <c r="KOT106" s="813"/>
      <c r="KOU106" s="813"/>
      <c r="KOV106" s="813"/>
      <c r="KOW106" s="813"/>
      <c r="KOX106" s="813"/>
      <c r="KOY106" s="813"/>
      <c r="KOZ106" s="813"/>
      <c r="KPA106" s="813"/>
      <c r="KPB106" s="813"/>
      <c r="KPC106" s="813"/>
      <c r="KPD106" s="813"/>
      <c r="KPE106" s="813"/>
      <c r="KPF106" s="813"/>
      <c r="KPG106" s="813"/>
      <c r="KPH106" s="813"/>
      <c r="KPI106" s="813"/>
      <c r="KPJ106" s="813"/>
      <c r="KPK106" s="813"/>
      <c r="KPL106" s="813"/>
      <c r="KPM106" s="813"/>
      <c r="KPN106" s="813"/>
      <c r="KPO106" s="813"/>
      <c r="KPP106" s="813"/>
      <c r="KPQ106" s="813"/>
      <c r="KPR106" s="813"/>
      <c r="KPS106" s="813"/>
      <c r="KPT106" s="813"/>
      <c r="KPU106" s="813"/>
      <c r="KPV106" s="813"/>
      <c r="KPW106" s="813"/>
      <c r="KPX106" s="813"/>
      <c r="KPY106" s="813"/>
      <c r="KPZ106" s="813"/>
      <c r="KQA106" s="813"/>
      <c r="KQB106" s="813"/>
      <c r="KQC106" s="813"/>
      <c r="KQD106" s="813"/>
      <c r="KQE106" s="813"/>
      <c r="KQF106" s="813"/>
      <c r="KQG106" s="813"/>
      <c r="KQH106" s="813"/>
      <c r="KQI106" s="813"/>
      <c r="KQJ106" s="813"/>
      <c r="KQK106" s="813"/>
      <c r="KQL106" s="813"/>
      <c r="KQM106" s="813"/>
      <c r="KQN106" s="813"/>
      <c r="KQO106" s="813"/>
      <c r="KQP106" s="813"/>
      <c r="KQQ106" s="813"/>
      <c r="KQR106" s="813"/>
      <c r="KQS106" s="813"/>
      <c r="KQT106" s="813"/>
      <c r="KQU106" s="813"/>
      <c r="KQV106" s="813"/>
      <c r="KQW106" s="813"/>
      <c r="KQX106" s="813"/>
      <c r="KQY106" s="813"/>
      <c r="KQZ106" s="813"/>
      <c r="KRA106" s="813"/>
      <c r="KRB106" s="813"/>
      <c r="KRC106" s="813"/>
      <c r="KRD106" s="813"/>
      <c r="KRE106" s="813"/>
      <c r="KRF106" s="813"/>
      <c r="KRG106" s="813"/>
      <c r="KRH106" s="813"/>
      <c r="KRI106" s="813"/>
      <c r="KRJ106" s="813"/>
      <c r="KRK106" s="813"/>
      <c r="KRL106" s="813"/>
      <c r="KRM106" s="813"/>
      <c r="KRN106" s="813"/>
      <c r="KRO106" s="813"/>
      <c r="KRP106" s="813"/>
      <c r="KRQ106" s="813"/>
      <c r="KRR106" s="813"/>
      <c r="KRS106" s="813"/>
      <c r="KRT106" s="813"/>
      <c r="KRU106" s="813"/>
      <c r="KRV106" s="813"/>
      <c r="KRW106" s="813"/>
      <c r="KRX106" s="813"/>
      <c r="KRY106" s="813"/>
      <c r="KRZ106" s="813"/>
      <c r="KSA106" s="813"/>
      <c r="KSB106" s="813"/>
      <c r="KSC106" s="813"/>
      <c r="KSD106" s="813"/>
      <c r="KSE106" s="813"/>
      <c r="KSF106" s="813"/>
      <c r="KSG106" s="813"/>
      <c r="KSH106" s="813"/>
      <c r="KSI106" s="813"/>
      <c r="KSJ106" s="813"/>
      <c r="KSK106" s="813"/>
      <c r="KSL106" s="813"/>
      <c r="KSM106" s="813"/>
      <c r="KSN106" s="813"/>
      <c r="KSO106" s="813"/>
      <c r="KSP106" s="813"/>
      <c r="KSQ106" s="813"/>
      <c r="KSR106" s="813"/>
      <c r="KSS106" s="813"/>
      <c r="KST106" s="813"/>
      <c r="KSU106" s="813"/>
      <c r="KSV106" s="813"/>
      <c r="KSW106" s="813"/>
      <c r="KSX106" s="813"/>
      <c r="KSY106" s="813"/>
      <c r="KSZ106" s="813"/>
      <c r="KTA106" s="813"/>
      <c r="KTB106" s="813"/>
      <c r="KTC106" s="813"/>
      <c r="KTD106" s="813"/>
      <c r="KTE106" s="813"/>
      <c r="KTF106" s="813"/>
      <c r="KTG106" s="813"/>
      <c r="KTH106" s="813"/>
      <c r="KTI106" s="813"/>
      <c r="KTJ106" s="813"/>
      <c r="KTK106" s="813"/>
      <c r="KTL106" s="813"/>
      <c r="KTM106" s="813"/>
      <c r="KTN106" s="813"/>
      <c r="KTO106" s="813"/>
      <c r="KTP106" s="813"/>
      <c r="KTQ106" s="813"/>
      <c r="KTR106" s="813"/>
      <c r="KTS106" s="813"/>
      <c r="KTT106" s="813"/>
      <c r="KTU106" s="813"/>
      <c r="KTV106" s="813"/>
      <c r="KTW106" s="813"/>
      <c r="KTX106" s="813"/>
      <c r="KTY106" s="813"/>
      <c r="KTZ106" s="813"/>
      <c r="KUA106" s="813"/>
      <c r="KUB106" s="813"/>
      <c r="KUC106" s="813"/>
      <c r="KUD106" s="813"/>
      <c r="KUE106" s="813"/>
      <c r="KUF106" s="813"/>
      <c r="KUG106" s="813"/>
      <c r="KUH106" s="813"/>
      <c r="KUI106" s="813"/>
      <c r="KUJ106" s="813"/>
      <c r="KUK106" s="813"/>
      <c r="KUL106" s="813"/>
      <c r="KUM106" s="813"/>
      <c r="KUN106" s="813"/>
      <c r="KUO106" s="813"/>
      <c r="KUP106" s="813"/>
      <c r="KUQ106" s="813"/>
      <c r="KUR106" s="813"/>
      <c r="KUS106" s="813"/>
      <c r="KUT106" s="813"/>
      <c r="KUU106" s="813"/>
      <c r="KUV106" s="813"/>
      <c r="KUW106" s="813"/>
      <c r="KUX106" s="813"/>
      <c r="KUY106" s="813"/>
      <c r="KUZ106" s="813"/>
      <c r="KVA106" s="813"/>
      <c r="KVB106" s="813"/>
      <c r="KVC106" s="813"/>
      <c r="KVD106" s="813"/>
      <c r="KVE106" s="813"/>
      <c r="KVF106" s="813"/>
      <c r="KVG106" s="813"/>
      <c r="KVH106" s="813"/>
      <c r="KVI106" s="813"/>
      <c r="KVJ106" s="813"/>
      <c r="KVK106" s="813"/>
      <c r="KVL106" s="813"/>
      <c r="KVM106" s="813"/>
      <c r="KVN106" s="813"/>
      <c r="KVO106" s="813"/>
      <c r="KVP106" s="813"/>
      <c r="KVQ106" s="813"/>
      <c r="KVR106" s="813"/>
      <c r="KVS106" s="813"/>
      <c r="KVT106" s="813"/>
      <c r="KVU106" s="813"/>
      <c r="KVV106" s="813"/>
      <c r="KVW106" s="813"/>
      <c r="KVX106" s="813"/>
      <c r="KVY106" s="813"/>
      <c r="KVZ106" s="813"/>
      <c r="KWA106" s="813"/>
      <c r="KWB106" s="813"/>
      <c r="KWC106" s="813"/>
      <c r="KWD106" s="813"/>
      <c r="KWE106" s="813"/>
      <c r="KWF106" s="813"/>
      <c r="KWG106" s="813"/>
      <c r="KWH106" s="813"/>
      <c r="KWI106" s="813"/>
      <c r="KWJ106" s="813"/>
      <c r="KWK106" s="813"/>
      <c r="KWL106" s="813"/>
      <c r="KWM106" s="813"/>
      <c r="KWN106" s="813"/>
      <c r="KWO106" s="813"/>
      <c r="KWP106" s="813"/>
      <c r="KWQ106" s="813"/>
      <c r="KWR106" s="813"/>
      <c r="KWS106" s="813"/>
      <c r="KWT106" s="813"/>
      <c r="KWU106" s="813"/>
      <c r="KWV106" s="813"/>
      <c r="KWW106" s="813"/>
      <c r="KWX106" s="813"/>
      <c r="KWY106" s="813"/>
      <c r="KWZ106" s="813"/>
      <c r="KXA106" s="813"/>
      <c r="KXB106" s="813"/>
      <c r="KXC106" s="813"/>
      <c r="KXD106" s="813"/>
      <c r="KXE106" s="813"/>
      <c r="KXF106" s="813"/>
      <c r="KXG106" s="813"/>
      <c r="KXH106" s="813"/>
      <c r="KXI106" s="813"/>
      <c r="KXJ106" s="813"/>
      <c r="KXK106" s="813"/>
      <c r="KXL106" s="813"/>
      <c r="KXM106" s="813"/>
      <c r="KXN106" s="813"/>
      <c r="KXO106" s="813"/>
      <c r="KXP106" s="813"/>
      <c r="KXQ106" s="813"/>
      <c r="KXR106" s="813"/>
      <c r="KXS106" s="813"/>
      <c r="KXT106" s="813"/>
      <c r="KXU106" s="813"/>
      <c r="KXV106" s="813"/>
      <c r="KXW106" s="813"/>
      <c r="KXX106" s="813"/>
      <c r="KXY106" s="813"/>
      <c r="KXZ106" s="813"/>
      <c r="KYA106" s="813"/>
      <c r="KYB106" s="813"/>
      <c r="KYC106" s="813"/>
      <c r="KYD106" s="813"/>
      <c r="KYE106" s="813"/>
      <c r="KYF106" s="813"/>
      <c r="KYG106" s="813"/>
      <c r="KYH106" s="813"/>
      <c r="KYI106" s="813"/>
      <c r="KYJ106" s="813"/>
      <c r="KYK106" s="813"/>
      <c r="KYL106" s="813"/>
      <c r="KYM106" s="813"/>
      <c r="KYN106" s="813"/>
      <c r="KYO106" s="813"/>
      <c r="KYP106" s="813"/>
      <c r="KYQ106" s="813"/>
      <c r="KYR106" s="813"/>
      <c r="KYS106" s="813"/>
      <c r="KYT106" s="813"/>
      <c r="KYU106" s="813"/>
      <c r="KYV106" s="813"/>
      <c r="KYW106" s="813"/>
      <c r="KYX106" s="813"/>
      <c r="KYY106" s="813"/>
      <c r="KYZ106" s="813"/>
      <c r="KZA106" s="813"/>
      <c r="KZB106" s="813"/>
      <c r="KZC106" s="813"/>
      <c r="KZD106" s="813"/>
      <c r="KZE106" s="813"/>
      <c r="KZF106" s="813"/>
      <c r="KZG106" s="813"/>
      <c r="KZH106" s="813"/>
      <c r="KZI106" s="813"/>
      <c r="KZJ106" s="813"/>
      <c r="KZK106" s="813"/>
      <c r="KZL106" s="813"/>
      <c r="KZM106" s="813"/>
      <c r="KZN106" s="813"/>
      <c r="KZO106" s="813"/>
      <c r="KZP106" s="813"/>
      <c r="KZQ106" s="813"/>
      <c r="KZR106" s="813"/>
      <c r="KZS106" s="813"/>
      <c r="KZT106" s="813"/>
      <c r="KZU106" s="813"/>
      <c r="KZV106" s="813"/>
      <c r="KZW106" s="813"/>
      <c r="KZX106" s="813"/>
      <c r="KZY106" s="813"/>
      <c r="KZZ106" s="813"/>
      <c r="LAA106" s="813"/>
      <c r="LAB106" s="813"/>
      <c r="LAC106" s="813"/>
      <c r="LAD106" s="813"/>
      <c r="LAE106" s="813"/>
      <c r="LAF106" s="813"/>
      <c r="LAG106" s="813"/>
      <c r="LAH106" s="813"/>
      <c r="LAI106" s="813"/>
      <c r="LAJ106" s="813"/>
      <c r="LAK106" s="813"/>
      <c r="LAL106" s="813"/>
      <c r="LAM106" s="813"/>
      <c r="LAN106" s="813"/>
      <c r="LAO106" s="813"/>
      <c r="LAP106" s="813"/>
      <c r="LAQ106" s="813"/>
      <c r="LAR106" s="813"/>
      <c r="LAS106" s="813"/>
      <c r="LAT106" s="813"/>
      <c r="LAU106" s="813"/>
      <c r="LAV106" s="813"/>
      <c r="LAW106" s="813"/>
      <c r="LAX106" s="813"/>
      <c r="LAY106" s="813"/>
      <c r="LAZ106" s="813"/>
      <c r="LBA106" s="813"/>
      <c r="LBB106" s="813"/>
      <c r="LBC106" s="813"/>
      <c r="LBD106" s="813"/>
      <c r="LBE106" s="813"/>
      <c r="LBF106" s="813"/>
      <c r="LBG106" s="813"/>
      <c r="LBH106" s="813"/>
      <c r="LBI106" s="813"/>
      <c r="LBJ106" s="813"/>
      <c r="LBK106" s="813"/>
      <c r="LBL106" s="813"/>
      <c r="LBM106" s="813"/>
      <c r="LBN106" s="813"/>
      <c r="LBO106" s="813"/>
      <c r="LBP106" s="813"/>
      <c r="LBQ106" s="813"/>
      <c r="LBR106" s="813"/>
      <c r="LBS106" s="813"/>
      <c r="LBT106" s="813"/>
      <c r="LBU106" s="813"/>
      <c r="LBV106" s="813"/>
      <c r="LBW106" s="813"/>
      <c r="LBX106" s="813"/>
      <c r="LBY106" s="813"/>
      <c r="LBZ106" s="813"/>
      <c r="LCA106" s="813"/>
      <c r="LCB106" s="813"/>
      <c r="LCC106" s="813"/>
      <c r="LCD106" s="813"/>
      <c r="LCE106" s="813"/>
      <c r="LCF106" s="813"/>
      <c r="LCG106" s="813"/>
      <c r="LCH106" s="813"/>
      <c r="LCI106" s="813"/>
      <c r="LCJ106" s="813"/>
      <c r="LCK106" s="813"/>
      <c r="LCL106" s="813"/>
      <c r="LCM106" s="813"/>
      <c r="LCN106" s="813"/>
      <c r="LCO106" s="813"/>
      <c r="LCP106" s="813"/>
      <c r="LCQ106" s="813"/>
      <c r="LCR106" s="813"/>
      <c r="LCS106" s="813"/>
      <c r="LCT106" s="813"/>
      <c r="LCU106" s="813"/>
      <c r="LCV106" s="813"/>
      <c r="LCW106" s="813"/>
      <c r="LCX106" s="813"/>
      <c r="LCY106" s="813"/>
      <c r="LCZ106" s="813"/>
      <c r="LDA106" s="813"/>
      <c r="LDB106" s="813"/>
      <c r="LDC106" s="813"/>
      <c r="LDD106" s="813"/>
      <c r="LDE106" s="813"/>
      <c r="LDF106" s="813"/>
      <c r="LDG106" s="813"/>
      <c r="LDH106" s="813"/>
      <c r="LDI106" s="813"/>
      <c r="LDJ106" s="813"/>
      <c r="LDK106" s="813"/>
      <c r="LDL106" s="813"/>
      <c r="LDM106" s="813"/>
      <c r="LDN106" s="813"/>
      <c r="LDO106" s="813"/>
      <c r="LDP106" s="813"/>
      <c r="LDQ106" s="813"/>
      <c r="LDR106" s="813"/>
      <c r="LDS106" s="813"/>
      <c r="LDT106" s="813"/>
      <c r="LDU106" s="813"/>
      <c r="LDV106" s="813"/>
      <c r="LDW106" s="813"/>
      <c r="LDX106" s="813"/>
      <c r="LDY106" s="813"/>
      <c r="LDZ106" s="813"/>
      <c r="LEA106" s="813"/>
      <c r="LEB106" s="813"/>
      <c r="LEC106" s="813"/>
      <c r="LED106" s="813"/>
      <c r="LEE106" s="813"/>
      <c r="LEF106" s="813"/>
      <c r="LEG106" s="813"/>
      <c r="LEH106" s="813"/>
      <c r="LEI106" s="813"/>
      <c r="LEJ106" s="813"/>
      <c r="LEK106" s="813"/>
      <c r="LEL106" s="813"/>
      <c r="LEM106" s="813"/>
      <c r="LEN106" s="813"/>
      <c r="LEO106" s="813"/>
      <c r="LEP106" s="813"/>
      <c r="LEQ106" s="813"/>
      <c r="LER106" s="813"/>
      <c r="LES106" s="813"/>
      <c r="LET106" s="813"/>
      <c r="LEU106" s="813"/>
      <c r="LEV106" s="813"/>
      <c r="LEW106" s="813"/>
      <c r="LEX106" s="813"/>
      <c r="LEY106" s="813"/>
      <c r="LEZ106" s="813"/>
      <c r="LFA106" s="813"/>
      <c r="LFB106" s="813"/>
      <c r="LFC106" s="813"/>
      <c r="LFD106" s="813"/>
      <c r="LFE106" s="813"/>
      <c r="LFF106" s="813"/>
      <c r="LFG106" s="813"/>
      <c r="LFH106" s="813"/>
      <c r="LFI106" s="813"/>
      <c r="LFJ106" s="813"/>
      <c r="LFK106" s="813"/>
      <c r="LFL106" s="813"/>
      <c r="LFM106" s="813"/>
      <c r="LFN106" s="813"/>
      <c r="LFO106" s="813"/>
      <c r="LFP106" s="813"/>
      <c r="LFQ106" s="813"/>
      <c r="LFR106" s="813"/>
      <c r="LFS106" s="813"/>
      <c r="LFT106" s="813"/>
      <c r="LFU106" s="813"/>
      <c r="LFV106" s="813"/>
      <c r="LFW106" s="813"/>
      <c r="LFX106" s="813"/>
      <c r="LFY106" s="813"/>
      <c r="LFZ106" s="813"/>
      <c r="LGA106" s="813"/>
      <c r="LGB106" s="813"/>
      <c r="LGC106" s="813"/>
      <c r="LGD106" s="813"/>
      <c r="LGE106" s="813"/>
      <c r="LGF106" s="813"/>
      <c r="LGG106" s="813"/>
      <c r="LGH106" s="813"/>
      <c r="LGI106" s="813"/>
      <c r="LGJ106" s="813"/>
      <c r="LGK106" s="813"/>
      <c r="LGL106" s="813"/>
      <c r="LGM106" s="813"/>
      <c r="LGN106" s="813"/>
      <c r="LGO106" s="813"/>
      <c r="LGP106" s="813"/>
      <c r="LGQ106" s="813"/>
      <c r="LGR106" s="813"/>
      <c r="LGS106" s="813"/>
      <c r="LGT106" s="813"/>
      <c r="LGU106" s="813"/>
      <c r="LGV106" s="813"/>
      <c r="LGW106" s="813"/>
      <c r="LGX106" s="813"/>
      <c r="LGY106" s="813"/>
      <c r="LGZ106" s="813"/>
      <c r="LHA106" s="813"/>
      <c r="LHB106" s="813"/>
      <c r="LHC106" s="813"/>
      <c r="LHD106" s="813"/>
      <c r="LHE106" s="813"/>
      <c r="LHF106" s="813"/>
      <c r="LHG106" s="813"/>
      <c r="LHH106" s="813"/>
      <c r="LHI106" s="813"/>
      <c r="LHJ106" s="813"/>
      <c r="LHK106" s="813"/>
      <c r="LHL106" s="813"/>
      <c r="LHM106" s="813"/>
      <c r="LHN106" s="813"/>
      <c r="LHO106" s="813"/>
      <c r="LHP106" s="813"/>
      <c r="LHQ106" s="813"/>
      <c r="LHR106" s="813"/>
      <c r="LHS106" s="813"/>
      <c r="LHT106" s="813"/>
      <c r="LHU106" s="813"/>
      <c r="LHV106" s="813"/>
      <c r="LHW106" s="813"/>
      <c r="LHX106" s="813"/>
      <c r="LHY106" s="813"/>
      <c r="LHZ106" s="813"/>
      <c r="LIA106" s="813"/>
      <c r="LIB106" s="813"/>
      <c r="LIC106" s="813"/>
      <c r="LID106" s="813"/>
      <c r="LIE106" s="813"/>
      <c r="LIF106" s="813"/>
      <c r="LIG106" s="813"/>
      <c r="LIH106" s="813"/>
      <c r="LII106" s="813"/>
      <c r="LIJ106" s="813"/>
      <c r="LIK106" s="813"/>
      <c r="LIL106" s="813"/>
      <c r="LIM106" s="813"/>
      <c r="LIN106" s="813"/>
      <c r="LIO106" s="813"/>
      <c r="LIP106" s="813"/>
      <c r="LIQ106" s="813"/>
      <c r="LIR106" s="813"/>
      <c r="LIS106" s="813"/>
      <c r="LIT106" s="813"/>
      <c r="LIU106" s="813"/>
      <c r="LIV106" s="813"/>
      <c r="LIW106" s="813"/>
      <c r="LIX106" s="813"/>
      <c r="LIY106" s="813"/>
      <c r="LIZ106" s="813"/>
      <c r="LJA106" s="813"/>
      <c r="LJB106" s="813"/>
      <c r="LJC106" s="813"/>
      <c r="LJD106" s="813"/>
      <c r="LJE106" s="813"/>
      <c r="LJF106" s="813"/>
      <c r="LJG106" s="813"/>
      <c r="LJH106" s="813"/>
      <c r="LJI106" s="813"/>
      <c r="LJJ106" s="813"/>
      <c r="LJK106" s="813"/>
      <c r="LJL106" s="813"/>
      <c r="LJM106" s="813"/>
      <c r="LJN106" s="813"/>
      <c r="LJO106" s="813"/>
      <c r="LJP106" s="813"/>
      <c r="LJQ106" s="813"/>
      <c r="LJR106" s="813"/>
      <c r="LJS106" s="813"/>
      <c r="LJT106" s="813"/>
      <c r="LJU106" s="813"/>
      <c r="LJV106" s="813"/>
      <c r="LJW106" s="813"/>
      <c r="LJX106" s="813"/>
      <c r="LJY106" s="813"/>
      <c r="LJZ106" s="813"/>
      <c r="LKA106" s="813"/>
      <c r="LKB106" s="813"/>
      <c r="LKC106" s="813"/>
      <c r="LKD106" s="813"/>
      <c r="LKE106" s="813"/>
      <c r="LKF106" s="813"/>
      <c r="LKG106" s="813"/>
      <c r="LKH106" s="813"/>
      <c r="LKI106" s="813"/>
      <c r="LKJ106" s="813"/>
      <c r="LKK106" s="813"/>
      <c r="LKL106" s="813"/>
      <c r="LKM106" s="813"/>
      <c r="LKN106" s="813"/>
      <c r="LKO106" s="813"/>
      <c r="LKP106" s="813"/>
      <c r="LKQ106" s="813"/>
      <c r="LKR106" s="813"/>
      <c r="LKS106" s="813"/>
      <c r="LKT106" s="813"/>
      <c r="LKU106" s="813"/>
      <c r="LKV106" s="813"/>
      <c r="LKW106" s="813"/>
      <c r="LKX106" s="813"/>
      <c r="LKY106" s="813"/>
      <c r="LKZ106" s="813"/>
      <c r="LLA106" s="813"/>
      <c r="LLB106" s="813"/>
      <c r="LLC106" s="813"/>
      <c r="LLD106" s="813"/>
      <c r="LLE106" s="813"/>
      <c r="LLF106" s="813"/>
      <c r="LLG106" s="813"/>
      <c r="LLH106" s="813"/>
      <c r="LLI106" s="813"/>
      <c r="LLJ106" s="813"/>
      <c r="LLK106" s="813"/>
      <c r="LLL106" s="813"/>
      <c r="LLM106" s="813"/>
      <c r="LLN106" s="813"/>
      <c r="LLO106" s="813"/>
      <c r="LLP106" s="813"/>
      <c r="LLQ106" s="813"/>
      <c r="LLR106" s="813"/>
      <c r="LLS106" s="813"/>
      <c r="LLT106" s="813"/>
      <c r="LLU106" s="813"/>
      <c r="LLV106" s="813"/>
      <c r="LLW106" s="813"/>
      <c r="LLX106" s="813"/>
      <c r="LLY106" s="813"/>
      <c r="LLZ106" s="813"/>
      <c r="LMA106" s="813"/>
      <c r="LMB106" s="813"/>
      <c r="LMC106" s="813"/>
      <c r="LMD106" s="813"/>
      <c r="LME106" s="813"/>
      <c r="LMF106" s="813"/>
      <c r="LMG106" s="813"/>
      <c r="LMH106" s="813"/>
      <c r="LMI106" s="813"/>
      <c r="LMJ106" s="813"/>
      <c r="LMK106" s="813"/>
      <c r="LML106" s="813"/>
      <c r="LMM106" s="813"/>
      <c r="LMN106" s="813"/>
      <c r="LMO106" s="813"/>
      <c r="LMP106" s="813"/>
      <c r="LMQ106" s="813"/>
      <c r="LMR106" s="813"/>
      <c r="LMS106" s="813"/>
      <c r="LMT106" s="813"/>
      <c r="LMU106" s="813"/>
      <c r="LMV106" s="813"/>
      <c r="LMW106" s="813"/>
      <c r="LMX106" s="813"/>
      <c r="LMY106" s="813"/>
      <c r="LMZ106" s="813"/>
      <c r="LNA106" s="813"/>
      <c r="LNB106" s="813"/>
      <c r="LNC106" s="813"/>
      <c r="LND106" s="813"/>
      <c r="LNE106" s="813"/>
      <c r="LNF106" s="813"/>
      <c r="LNG106" s="813"/>
      <c r="LNH106" s="813"/>
      <c r="LNI106" s="813"/>
      <c r="LNJ106" s="813"/>
      <c r="LNK106" s="813"/>
      <c r="LNL106" s="813"/>
      <c r="LNM106" s="813"/>
      <c r="LNN106" s="813"/>
      <c r="LNO106" s="813"/>
      <c r="LNP106" s="813"/>
      <c r="LNQ106" s="813"/>
      <c r="LNR106" s="813"/>
      <c r="LNS106" s="813"/>
      <c r="LNT106" s="813"/>
      <c r="LNU106" s="813"/>
      <c r="LNV106" s="813"/>
      <c r="LNW106" s="813"/>
      <c r="LNX106" s="813"/>
      <c r="LNY106" s="813"/>
      <c r="LNZ106" s="813"/>
      <c r="LOA106" s="813"/>
      <c r="LOB106" s="813"/>
      <c r="LOC106" s="813"/>
      <c r="LOD106" s="813"/>
      <c r="LOE106" s="813"/>
      <c r="LOF106" s="813"/>
      <c r="LOG106" s="813"/>
      <c r="LOH106" s="813"/>
      <c r="LOI106" s="813"/>
      <c r="LOJ106" s="813"/>
      <c r="LOK106" s="813"/>
      <c r="LOL106" s="813"/>
      <c r="LOM106" s="813"/>
      <c r="LON106" s="813"/>
      <c r="LOO106" s="813"/>
      <c r="LOP106" s="813"/>
      <c r="LOQ106" s="813"/>
      <c r="LOR106" s="813"/>
      <c r="LOS106" s="813"/>
      <c r="LOT106" s="813"/>
      <c r="LOU106" s="813"/>
      <c r="LOV106" s="813"/>
      <c r="LOW106" s="813"/>
      <c r="LOX106" s="813"/>
      <c r="LOY106" s="813"/>
      <c r="LOZ106" s="813"/>
      <c r="LPA106" s="813"/>
      <c r="LPB106" s="813"/>
      <c r="LPC106" s="813"/>
      <c r="LPD106" s="813"/>
      <c r="LPE106" s="813"/>
      <c r="LPF106" s="813"/>
      <c r="LPG106" s="813"/>
      <c r="LPH106" s="813"/>
      <c r="LPI106" s="813"/>
      <c r="LPJ106" s="813"/>
      <c r="LPK106" s="813"/>
      <c r="LPL106" s="813"/>
      <c r="LPM106" s="813"/>
      <c r="LPN106" s="813"/>
      <c r="LPO106" s="813"/>
      <c r="LPP106" s="813"/>
      <c r="LPQ106" s="813"/>
      <c r="LPR106" s="813"/>
      <c r="LPS106" s="813"/>
      <c r="LPT106" s="813"/>
      <c r="LPU106" s="813"/>
      <c r="LPV106" s="813"/>
      <c r="LPW106" s="813"/>
      <c r="LPX106" s="813"/>
      <c r="LPY106" s="813"/>
      <c r="LPZ106" s="813"/>
      <c r="LQA106" s="813"/>
      <c r="LQB106" s="813"/>
      <c r="LQC106" s="813"/>
      <c r="LQD106" s="813"/>
      <c r="LQE106" s="813"/>
      <c r="LQF106" s="813"/>
      <c r="LQG106" s="813"/>
      <c r="LQH106" s="813"/>
      <c r="LQI106" s="813"/>
      <c r="LQJ106" s="813"/>
      <c r="LQK106" s="813"/>
      <c r="LQL106" s="813"/>
      <c r="LQM106" s="813"/>
      <c r="LQN106" s="813"/>
      <c r="LQO106" s="813"/>
      <c r="LQP106" s="813"/>
      <c r="LQQ106" s="813"/>
      <c r="LQR106" s="813"/>
      <c r="LQS106" s="813"/>
      <c r="LQT106" s="813"/>
      <c r="LQU106" s="813"/>
      <c r="LQV106" s="813"/>
      <c r="LQW106" s="813"/>
      <c r="LQX106" s="813"/>
      <c r="LQY106" s="813"/>
      <c r="LQZ106" s="813"/>
      <c r="LRA106" s="813"/>
      <c r="LRB106" s="813"/>
      <c r="LRC106" s="813"/>
      <c r="LRD106" s="813"/>
      <c r="LRE106" s="813"/>
      <c r="LRF106" s="813"/>
      <c r="LRG106" s="813"/>
      <c r="LRH106" s="813"/>
      <c r="LRI106" s="813"/>
      <c r="LRJ106" s="813"/>
      <c r="LRK106" s="813"/>
      <c r="LRL106" s="813"/>
      <c r="LRM106" s="813"/>
      <c r="LRN106" s="813"/>
      <c r="LRO106" s="813"/>
      <c r="LRP106" s="813"/>
      <c r="LRQ106" s="813"/>
      <c r="LRR106" s="813"/>
      <c r="LRS106" s="813"/>
      <c r="LRT106" s="813"/>
      <c r="LRU106" s="813"/>
      <c r="LRV106" s="813"/>
      <c r="LRW106" s="813"/>
      <c r="LRX106" s="813"/>
      <c r="LRY106" s="813"/>
      <c r="LRZ106" s="813"/>
      <c r="LSA106" s="813"/>
      <c r="LSB106" s="813"/>
      <c r="LSC106" s="813"/>
      <c r="LSD106" s="813"/>
      <c r="LSE106" s="813"/>
      <c r="LSF106" s="813"/>
      <c r="LSG106" s="813"/>
      <c r="LSH106" s="813"/>
      <c r="LSI106" s="813"/>
      <c r="LSJ106" s="813"/>
      <c r="LSK106" s="813"/>
      <c r="LSL106" s="813"/>
      <c r="LSM106" s="813"/>
      <c r="LSN106" s="813"/>
      <c r="LSO106" s="813"/>
      <c r="LSP106" s="813"/>
      <c r="LSQ106" s="813"/>
      <c r="LSR106" s="813"/>
      <c r="LSS106" s="813"/>
      <c r="LST106" s="813"/>
      <c r="LSU106" s="813"/>
      <c r="LSV106" s="813"/>
      <c r="LSW106" s="813"/>
      <c r="LSX106" s="813"/>
      <c r="LSY106" s="813"/>
      <c r="LSZ106" s="813"/>
      <c r="LTA106" s="813"/>
      <c r="LTB106" s="813"/>
      <c r="LTC106" s="813"/>
      <c r="LTD106" s="813"/>
      <c r="LTE106" s="813"/>
      <c r="LTF106" s="813"/>
      <c r="LTG106" s="813"/>
      <c r="LTH106" s="813"/>
      <c r="LTI106" s="813"/>
      <c r="LTJ106" s="813"/>
      <c r="LTK106" s="813"/>
      <c r="LTL106" s="813"/>
      <c r="LTM106" s="813"/>
      <c r="LTN106" s="813"/>
      <c r="LTO106" s="813"/>
      <c r="LTP106" s="813"/>
      <c r="LTQ106" s="813"/>
      <c r="LTR106" s="813"/>
      <c r="LTS106" s="813"/>
      <c r="LTT106" s="813"/>
      <c r="LTU106" s="813"/>
      <c r="LTV106" s="813"/>
      <c r="LTW106" s="813"/>
      <c r="LTX106" s="813"/>
      <c r="LTY106" s="813"/>
      <c r="LTZ106" s="813"/>
      <c r="LUA106" s="813"/>
      <c r="LUB106" s="813"/>
      <c r="LUC106" s="813"/>
      <c r="LUD106" s="813"/>
      <c r="LUE106" s="813"/>
      <c r="LUF106" s="813"/>
      <c r="LUG106" s="813"/>
      <c r="LUH106" s="813"/>
      <c r="LUI106" s="813"/>
      <c r="LUJ106" s="813"/>
      <c r="LUK106" s="813"/>
      <c r="LUL106" s="813"/>
      <c r="LUM106" s="813"/>
      <c r="LUN106" s="813"/>
      <c r="LUO106" s="813"/>
      <c r="LUP106" s="813"/>
      <c r="LUQ106" s="813"/>
      <c r="LUR106" s="813"/>
      <c r="LUS106" s="813"/>
      <c r="LUT106" s="813"/>
      <c r="LUU106" s="813"/>
      <c r="LUV106" s="813"/>
      <c r="LUW106" s="813"/>
      <c r="LUX106" s="813"/>
      <c r="LUY106" s="813"/>
      <c r="LUZ106" s="813"/>
      <c r="LVA106" s="813"/>
      <c r="LVB106" s="813"/>
      <c r="LVC106" s="813"/>
      <c r="LVD106" s="813"/>
      <c r="LVE106" s="813"/>
      <c r="LVF106" s="813"/>
      <c r="LVG106" s="813"/>
      <c r="LVH106" s="813"/>
      <c r="LVI106" s="813"/>
      <c r="LVJ106" s="813"/>
      <c r="LVK106" s="813"/>
      <c r="LVL106" s="813"/>
      <c r="LVM106" s="813"/>
      <c r="LVN106" s="813"/>
      <c r="LVO106" s="813"/>
      <c r="LVP106" s="813"/>
      <c r="LVQ106" s="813"/>
      <c r="LVR106" s="813"/>
      <c r="LVS106" s="813"/>
      <c r="LVT106" s="813"/>
      <c r="LVU106" s="813"/>
      <c r="LVV106" s="813"/>
      <c r="LVW106" s="813"/>
      <c r="LVX106" s="813"/>
      <c r="LVY106" s="813"/>
      <c r="LVZ106" s="813"/>
      <c r="LWA106" s="813"/>
      <c r="LWB106" s="813"/>
      <c r="LWC106" s="813"/>
      <c r="LWD106" s="813"/>
      <c r="LWE106" s="813"/>
      <c r="LWF106" s="813"/>
      <c r="LWG106" s="813"/>
      <c r="LWH106" s="813"/>
      <c r="LWI106" s="813"/>
      <c r="LWJ106" s="813"/>
      <c r="LWK106" s="813"/>
      <c r="LWL106" s="813"/>
      <c r="LWM106" s="813"/>
      <c r="LWN106" s="813"/>
      <c r="LWO106" s="813"/>
      <c r="LWP106" s="813"/>
      <c r="LWQ106" s="813"/>
      <c r="LWR106" s="813"/>
      <c r="LWS106" s="813"/>
      <c r="LWT106" s="813"/>
      <c r="LWU106" s="813"/>
      <c r="LWV106" s="813"/>
      <c r="LWW106" s="813"/>
      <c r="LWX106" s="813"/>
      <c r="LWY106" s="813"/>
      <c r="LWZ106" s="813"/>
      <c r="LXA106" s="813"/>
      <c r="LXB106" s="813"/>
      <c r="LXC106" s="813"/>
      <c r="LXD106" s="813"/>
      <c r="LXE106" s="813"/>
      <c r="LXF106" s="813"/>
      <c r="LXG106" s="813"/>
      <c r="LXH106" s="813"/>
      <c r="LXI106" s="813"/>
      <c r="LXJ106" s="813"/>
      <c r="LXK106" s="813"/>
      <c r="LXL106" s="813"/>
      <c r="LXM106" s="813"/>
      <c r="LXN106" s="813"/>
      <c r="LXO106" s="813"/>
      <c r="LXP106" s="813"/>
      <c r="LXQ106" s="813"/>
      <c r="LXR106" s="813"/>
      <c r="LXS106" s="813"/>
      <c r="LXT106" s="813"/>
      <c r="LXU106" s="813"/>
      <c r="LXV106" s="813"/>
      <c r="LXW106" s="813"/>
      <c r="LXX106" s="813"/>
      <c r="LXY106" s="813"/>
      <c r="LXZ106" s="813"/>
      <c r="LYA106" s="813"/>
      <c r="LYB106" s="813"/>
      <c r="LYC106" s="813"/>
      <c r="LYD106" s="813"/>
      <c r="LYE106" s="813"/>
      <c r="LYF106" s="813"/>
      <c r="LYG106" s="813"/>
      <c r="LYH106" s="813"/>
      <c r="LYI106" s="813"/>
      <c r="LYJ106" s="813"/>
      <c r="LYK106" s="813"/>
      <c r="LYL106" s="813"/>
      <c r="LYM106" s="813"/>
      <c r="LYN106" s="813"/>
      <c r="LYO106" s="813"/>
      <c r="LYP106" s="813"/>
      <c r="LYQ106" s="813"/>
      <c r="LYR106" s="813"/>
      <c r="LYS106" s="813"/>
      <c r="LYT106" s="813"/>
      <c r="LYU106" s="813"/>
      <c r="LYV106" s="813"/>
      <c r="LYW106" s="813"/>
      <c r="LYX106" s="813"/>
      <c r="LYY106" s="813"/>
      <c r="LYZ106" s="813"/>
      <c r="LZA106" s="813"/>
      <c r="LZB106" s="813"/>
      <c r="LZC106" s="813"/>
      <c r="LZD106" s="813"/>
      <c r="LZE106" s="813"/>
      <c r="LZF106" s="813"/>
      <c r="LZG106" s="813"/>
      <c r="LZH106" s="813"/>
      <c r="LZI106" s="813"/>
      <c r="LZJ106" s="813"/>
      <c r="LZK106" s="813"/>
      <c r="LZL106" s="813"/>
      <c r="LZM106" s="813"/>
      <c r="LZN106" s="813"/>
      <c r="LZO106" s="813"/>
      <c r="LZP106" s="813"/>
      <c r="LZQ106" s="813"/>
      <c r="LZR106" s="813"/>
      <c r="LZS106" s="813"/>
      <c r="LZT106" s="813"/>
      <c r="LZU106" s="813"/>
      <c r="LZV106" s="813"/>
      <c r="LZW106" s="813"/>
      <c r="LZX106" s="813"/>
      <c r="LZY106" s="813"/>
      <c r="LZZ106" s="813"/>
      <c r="MAA106" s="813"/>
      <c r="MAB106" s="813"/>
      <c r="MAC106" s="813"/>
      <c r="MAD106" s="813"/>
      <c r="MAE106" s="813"/>
      <c r="MAF106" s="813"/>
      <c r="MAG106" s="813"/>
      <c r="MAH106" s="813"/>
      <c r="MAI106" s="813"/>
      <c r="MAJ106" s="813"/>
      <c r="MAK106" s="813"/>
      <c r="MAL106" s="813"/>
      <c r="MAM106" s="813"/>
      <c r="MAN106" s="813"/>
      <c r="MAO106" s="813"/>
      <c r="MAP106" s="813"/>
      <c r="MAQ106" s="813"/>
      <c r="MAR106" s="813"/>
      <c r="MAS106" s="813"/>
      <c r="MAT106" s="813"/>
      <c r="MAU106" s="813"/>
      <c r="MAV106" s="813"/>
      <c r="MAW106" s="813"/>
      <c r="MAX106" s="813"/>
      <c r="MAY106" s="813"/>
      <c r="MAZ106" s="813"/>
      <c r="MBA106" s="813"/>
      <c r="MBB106" s="813"/>
      <c r="MBC106" s="813"/>
      <c r="MBD106" s="813"/>
      <c r="MBE106" s="813"/>
      <c r="MBF106" s="813"/>
      <c r="MBG106" s="813"/>
      <c r="MBH106" s="813"/>
      <c r="MBI106" s="813"/>
      <c r="MBJ106" s="813"/>
      <c r="MBK106" s="813"/>
      <c r="MBL106" s="813"/>
      <c r="MBM106" s="813"/>
      <c r="MBN106" s="813"/>
      <c r="MBO106" s="813"/>
      <c r="MBP106" s="813"/>
      <c r="MBQ106" s="813"/>
      <c r="MBR106" s="813"/>
      <c r="MBS106" s="813"/>
      <c r="MBT106" s="813"/>
      <c r="MBU106" s="813"/>
      <c r="MBV106" s="813"/>
      <c r="MBW106" s="813"/>
      <c r="MBX106" s="813"/>
      <c r="MBY106" s="813"/>
      <c r="MBZ106" s="813"/>
      <c r="MCA106" s="813"/>
      <c r="MCB106" s="813"/>
      <c r="MCC106" s="813"/>
      <c r="MCD106" s="813"/>
      <c r="MCE106" s="813"/>
      <c r="MCF106" s="813"/>
      <c r="MCG106" s="813"/>
      <c r="MCH106" s="813"/>
      <c r="MCI106" s="813"/>
      <c r="MCJ106" s="813"/>
      <c r="MCK106" s="813"/>
      <c r="MCL106" s="813"/>
      <c r="MCM106" s="813"/>
      <c r="MCN106" s="813"/>
      <c r="MCO106" s="813"/>
      <c r="MCP106" s="813"/>
      <c r="MCQ106" s="813"/>
      <c r="MCR106" s="813"/>
      <c r="MCS106" s="813"/>
      <c r="MCT106" s="813"/>
      <c r="MCU106" s="813"/>
      <c r="MCV106" s="813"/>
      <c r="MCW106" s="813"/>
      <c r="MCX106" s="813"/>
      <c r="MCY106" s="813"/>
      <c r="MCZ106" s="813"/>
      <c r="MDA106" s="813"/>
      <c r="MDB106" s="813"/>
      <c r="MDC106" s="813"/>
      <c r="MDD106" s="813"/>
      <c r="MDE106" s="813"/>
      <c r="MDF106" s="813"/>
      <c r="MDG106" s="813"/>
      <c r="MDH106" s="813"/>
      <c r="MDI106" s="813"/>
      <c r="MDJ106" s="813"/>
      <c r="MDK106" s="813"/>
      <c r="MDL106" s="813"/>
      <c r="MDM106" s="813"/>
      <c r="MDN106" s="813"/>
      <c r="MDO106" s="813"/>
      <c r="MDP106" s="813"/>
      <c r="MDQ106" s="813"/>
      <c r="MDR106" s="813"/>
      <c r="MDS106" s="813"/>
      <c r="MDT106" s="813"/>
      <c r="MDU106" s="813"/>
      <c r="MDV106" s="813"/>
      <c r="MDW106" s="813"/>
      <c r="MDX106" s="813"/>
      <c r="MDY106" s="813"/>
      <c r="MDZ106" s="813"/>
      <c r="MEA106" s="813"/>
      <c r="MEB106" s="813"/>
      <c r="MEC106" s="813"/>
      <c r="MED106" s="813"/>
      <c r="MEE106" s="813"/>
      <c r="MEF106" s="813"/>
      <c r="MEG106" s="813"/>
      <c r="MEH106" s="813"/>
      <c r="MEI106" s="813"/>
      <c r="MEJ106" s="813"/>
      <c r="MEK106" s="813"/>
      <c r="MEL106" s="813"/>
      <c r="MEM106" s="813"/>
      <c r="MEN106" s="813"/>
      <c r="MEO106" s="813"/>
      <c r="MEP106" s="813"/>
      <c r="MEQ106" s="813"/>
      <c r="MER106" s="813"/>
      <c r="MES106" s="813"/>
      <c r="MET106" s="813"/>
      <c r="MEU106" s="813"/>
      <c r="MEV106" s="813"/>
      <c r="MEW106" s="813"/>
      <c r="MEX106" s="813"/>
      <c r="MEY106" s="813"/>
      <c r="MEZ106" s="813"/>
      <c r="MFA106" s="813"/>
      <c r="MFB106" s="813"/>
      <c r="MFC106" s="813"/>
      <c r="MFD106" s="813"/>
      <c r="MFE106" s="813"/>
      <c r="MFF106" s="813"/>
      <c r="MFG106" s="813"/>
      <c r="MFH106" s="813"/>
      <c r="MFI106" s="813"/>
      <c r="MFJ106" s="813"/>
      <c r="MFK106" s="813"/>
      <c r="MFL106" s="813"/>
      <c r="MFM106" s="813"/>
      <c r="MFN106" s="813"/>
      <c r="MFO106" s="813"/>
      <c r="MFP106" s="813"/>
      <c r="MFQ106" s="813"/>
      <c r="MFR106" s="813"/>
      <c r="MFS106" s="813"/>
      <c r="MFT106" s="813"/>
      <c r="MFU106" s="813"/>
      <c r="MFV106" s="813"/>
      <c r="MFW106" s="813"/>
      <c r="MFX106" s="813"/>
      <c r="MFY106" s="813"/>
      <c r="MFZ106" s="813"/>
      <c r="MGA106" s="813"/>
      <c r="MGB106" s="813"/>
      <c r="MGC106" s="813"/>
      <c r="MGD106" s="813"/>
      <c r="MGE106" s="813"/>
      <c r="MGF106" s="813"/>
      <c r="MGG106" s="813"/>
      <c r="MGH106" s="813"/>
      <c r="MGI106" s="813"/>
      <c r="MGJ106" s="813"/>
      <c r="MGK106" s="813"/>
      <c r="MGL106" s="813"/>
      <c r="MGM106" s="813"/>
      <c r="MGN106" s="813"/>
      <c r="MGO106" s="813"/>
      <c r="MGP106" s="813"/>
      <c r="MGQ106" s="813"/>
      <c r="MGR106" s="813"/>
      <c r="MGS106" s="813"/>
      <c r="MGT106" s="813"/>
      <c r="MGU106" s="813"/>
      <c r="MGV106" s="813"/>
      <c r="MGW106" s="813"/>
      <c r="MGX106" s="813"/>
      <c r="MGY106" s="813"/>
      <c r="MGZ106" s="813"/>
      <c r="MHA106" s="813"/>
      <c r="MHB106" s="813"/>
      <c r="MHC106" s="813"/>
      <c r="MHD106" s="813"/>
      <c r="MHE106" s="813"/>
      <c r="MHF106" s="813"/>
      <c r="MHG106" s="813"/>
      <c r="MHH106" s="813"/>
      <c r="MHI106" s="813"/>
      <c r="MHJ106" s="813"/>
      <c r="MHK106" s="813"/>
      <c r="MHL106" s="813"/>
      <c r="MHM106" s="813"/>
      <c r="MHN106" s="813"/>
      <c r="MHO106" s="813"/>
      <c r="MHP106" s="813"/>
      <c r="MHQ106" s="813"/>
      <c r="MHR106" s="813"/>
      <c r="MHS106" s="813"/>
      <c r="MHT106" s="813"/>
      <c r="MHU106" s="813"/>
      <c r="MHV106" s="813"/>
      <c r="MHW106" s="813"/>
      <c r="MHX106" s="813"/>
      <c r="MHY106" s="813"/>
      <c r="MHZ106" s="813"/>
      <c r="MIA106" s="813"/>
      <c r="MIB106" s="813"/>
      <c r="MIC106" s="813"/>
      <c r="MID106" s="813"/>
      <c r="MIE106" s="813"/>
      <c r="MIF106" s="813"/>
      <c r="MIG106" s="813"/>
      <c r="MIH106" s="813"/>
      <c r="MII106" s="813"/>
      <c r="MIJ106" s="813"/>
      <c r="MIK106" s="813"/>
      <c r="MIL106" s="813"/>
      <c r="MIM106" s="813"/>
      <c r="MIN106" s="813"/>
      <c r="MIO106" s="813"/>
      <c r="MIP106" s="813"/>
      <c r="MIQ106" s="813"/>
      <c r="MIR106" s="813"/>
      <c r="MIS106" s="813"/>
      <c r="MIT106" s="813"/>
      <c r="MIU106" s="813"/>
      <c r="MIV106" s="813"/>
      <c r="MIW106" s="813"/>
      <c r="MIX106" s="813"/>
      <c r="MIY106" s="813"/>
      <c r="MIZ106" s="813"/>
      <c r="MJA106" s="813"/>
      <c r="MJB106" s="813"/>
      <c r="MJC106" s="813"/>
      <c r="MJD106" s="813"/>
      <c r="MJE106" s="813"/>
      <c r="MJF106" s="813"/>
      <c r="MJG106" s="813"/>
      <c r="MJH106" s="813"/>
      <c r="MJI106" s="813"/>
      <c r="MJJ106" s="813"/>
      <c r="MJK106" s="813"/>
      <c r="MJL106" s="813"/>
      <c r="MJM106" s="813"/>
      <c r="MJN106" s="813"/>
      <c r="MJO106" s="813"/>
      <c r="MJP106" s="813"/>
      <c r="MJQ106" s="813"/>
      <c r="MJR106" s="813"/>
      <c r="MJS106" s="813"/>
      <c r="MJT106" s="813"/>
      <c r="MJU106" s="813"/>
      <c r="MJV106" s="813"/>
      <c r="MJW106" s="813"/>
      <c r="MJX106" s="813"/>
      <c r="MJY106" s="813"/>
      <c r="MJZ106" s="813"/>
      <c r="MKA106" s="813"/>
      <c r="MKB106" s="813"/>
      <c r="MKC106" s="813"/>
      <c r="MKD106" s="813"/>
      <c r="MKE106" s="813"/>
      <c r="MKF106" s="813"/>
      <c r="MKG106" s="813"/>
      <c r="MKH106" s="813"/>
      <c r="MKI106" s="813"/>
      <c r="MKJ106" s="813"/>
      <c r="MKK106" s="813"/>
      <c r="MKL106" s="813"/>
      <c r="MKM106" s="813"/>
      <c r="MKN106" s="813"/>
      <c r="MKO106" s="813"/>
      <c r="MKP106" s="813"/>
      <c r="MKQ106" s="813"/>
      <c r="MKR106" s="813"/>
      <c r="MKS106" s="813"/>
      <c r="MKT106" s="813"/>
      <c r="MKU106" s="813"/>
      <c r="MKV106" s="813"/>
      <c r="MKW106" s="813"/>
      <c r="MKX106" s="813"/>
      <c r="MKY106" s="813"/>
      <c r="MKZ106" s="813"/>
      <c r="MLA106" s="813"/>
      <c r="MLB106" s="813"/>
      <c r="MLC106" s="813"/>
      <c r="MLD106" s="813"/>
      <c r="MLE106" s="813"/>
      <c r="MLF106" s="813"/>
      <c r="MLG106" s="813"/>
      <c r="MLH106" s="813"/>
      <c r="MLI106" s="813"/>
      <c r="MLJ106" s="813"/>
      <c r="MLK106" s="813"/>
      <c r="MLL106" s="813"/>
      <c r="MLM106" s="813"/>
      <c r="MLN106" s="813"/>
      <c r="MLO106" s="813"/>
      <c r="MLP106" s="813"/>
      <c r="MLQ106" s="813"/>
      <c r="MLR106" s="813"/>
      <c r="MLS106" s="813"/>
      <c r="MLT106" s="813"/>
      <c r="MLU106" s="813"/>
      <c r="MLV106" s="813"/>
      <c r="MLW106" s="813"/>
      <c r="MLX106" s="813"/>
      <c r="MLY106" s="813"/>
      <c r="MLZ106" s="813"/>
      <c r="MMA106" s="813"/>
      <c r="MMB106" s="813"/>
      <c r="MMC106" s="813"/>
      <c r="MMD106" s="813"/>
      <c r="MME106" s="813"/>
      <c r="MMF106" s="813"/>
      <c r="MMG106" s="813"/>
      <c r="MMH106" s="813"/>
      <c r="MMI106" s="813"/>
      <c r="MMJ106" s="813"/>
      <c r="MMK106" s="813"/>
      <c r="MML106" s="813"/>
      <c r="MMM106" s="813"/>
      <c r="MMN106" s="813"/>
      <c r="MMO106" s="813"/>
      <c r="MMP106" s="813"/>
      <c r="MMQ106" s="813"/>
      <c r="MMR106" s="813"/>
      <c r="MMS106" s="813"/>
      <c r="MMT106" s="813"/>
      <c r="MMU106" s="813"/>
      <c r="MMV106" s="813"/>
      <c r="MMW106" s="813"/>
      <c r="MMX106" s="813"/>
      <c r="MMY106" s="813"/>
      <c r="MMZ106" s="813"/>
      <c r="MNA106" s="813"/>
      <c r="MNB106" s="813"/>
      <c r="MNC106" s="813"/>
      <c r="MND106" s="813"/>
      <c r="MNE106" s="813"/>
      <c r="MNF106" s="813"/>
      <c r="MNG106" s="813"/>
      <c r="MNH106" s="813"/>
      <c r="MNI106" s="813"/>
      <c r="MNJ106" s="813"/>
      <c r="MNK106" s="813"/>
      <c r="MNL106" s="813"/>
      <c r="MNM106" s="813"/>
      <c r="MNN106" s="813"/>
      <c r="MNO106" s="813"/>
      <c r="MNP106" s="813"/>
      <c r="MNQ106" s="813"/>
      <c r="MNR106" s="813"/>
      <c r="MNS106" s="813"/>
      <c r="MNT106" s="813"/>
      <c r="MNU106" s="813"/>
      <c r="MNV106" s="813"/>
      <c r="MNW106" s="813"/>
      <c r="MNX106" s="813"/>
      <c r="MNY106" s="813"/>
      <c r="MNZ106" s="813"/>
      <c r="MOA106" s="813"/>
      <c r="MOB106" s="813"/>
      <c r="MOC106" s="813"/>
      <c r="MOD106" s="813"/>
      <c r="MOE106" s="813"/>
      <c r="MOF106" s="813"/>
      <c r="MOG106" s="813"/>
      <c r="MOH106" s="813"/>
      <c r="MOI106" s="813"/>
      <c r="MOJ106" s="813"/>
      <c r="MOK106" s="813"/>
      <c r="MOL106" s="813"/>
      <c r="MOM106" s="813"/>
      <c r="MON106" s="813"/>
      <c r="MOO106" s="813"/>
      <c r="MOP106" s="813"/>
      <c r="MOQ106" s="813"/>
      <c r="MOR106" s="813"/>
      <c r="MOS106" s="813"/>
      <c r="MOT106" s="813"/>
      <c r="MOU106" s="813"/>
      <c r="MOV106" s="813"/>
      <c r="MOW106" s="813"/>
      <c r="MOX106" s="813"/>
      <c r="MOY106" s="813"/>
      <c r="MOZ106" s="813"/>
      <c r="MPA106" s="813"/>
      <c r="MPB106" s="813"/>
      <c r="MPC106" s="813"/>
      <c r="MPD106" s="813"/>
      <c r="MPE106" s="813"/>
      <c r="MPF106" s="813"/>
      <c r="MPG106" s="813"/>
      <c r="MPH106" s="813"/>
      <c r="MPI106" s="813"/>
      <c r="MPJ106" s="813"/>
      <c r="MPK106" s="813"/>
      <c r="MPL106" s="813"/>
      <c r="MPM106" s="813"/>
      <c r="MPN106" s="813"/>
      <c r="MPO106" s="813"/>
      <c r="MPP106" s="813"/>
      <c r="MPQ106" s="813"/>
      <c r="MPR106" s="813"/>
      <c r="MPS106" s="813"/>
      <c r="MPT106" s="813"/>
      <c r="MPU106" s="813"/>
      <c r="MPV106" s="813"/>
      <c r="MPW106" s="813"/>
      <c r="MPX106" s="813"/>
      <c r="MPY106" s="813"/>
      <c r="MPZ106" s="813"/>
      <c r="MQA106" s="813"/>
      <c r="MQB106" s="813"/>
      <c r="MQC106" s="813"/>
      <c r="MQD106" s="813"/>
      <c r="MQE106" s="813"/>
      <c r="MQF106" s="813"/>
      <c r="MQG106" s="813"/>
      <c r="MQH106" s="813"/>
      <c r="MQI106" s="813"/>
      <c r="MQJ106" s="813"/>
      <c r="MQK106" s="813"/>
      <c r="MQL106" s="813"/>
      <c r="MQM106" s="813"/>
      <c r="MQN106" s="813"/>
      <c r="MQO106" s="813"/>
      <c r="MQP106" s="813"/>
      <c r="MQQ106" s="813"/>
      <c r="MQR106" s="813"/>
      <c r="MQS106" s="813"/>
      <c r="MQT106" s="813"/>
      <c r="MQU106" s="813"/>
      <c r="MQV106" s="813"/>
      <c r="MQW106" s="813"/>
      <c r="MQX106" s="813"/>
      <c r="MQY106" s="813"/>
      <c r="MQZ106" s="813"/>
      <c r="MRA106" s="813"/>
      <c r="MRB106" s="813"/>
      <c r="MRC106" s="813"/>
      <c r="MRD106" s="813"/>
      <c r="MRE106" s="813"/>
      <c r="MRF106" s="813"/>
      <c r="MRG106" s="813"/>
      <c r="MRH106" s="813"/>
      <c r="MRI106" s="813"/>
      <c r="MRJ106" s="813"/>
      <c r="MRK106" s="813"/>
      <c r="MRL106" s="813"/>
      <c r="MRM106" s="813"/>
      <c r="MRN106" s="813"/>
      <c r="MRO106" s="813"/>
      <c r="MRP106" s="813"/>
      <c r="MRQ106" s="813"/>
      <c r="MRR106" s="813"/>
      <c r="MRS106" s="813"/>
      <c r="MRT106" s="813"/>
      <c r="MRU106" s="813"/>
      <c r="MRV106" s="813"/>
      <c r="MRW106" s="813"/>
      <c r="MRX106" s="813"/>
      <c r="MRY106" s="813"/>
      <c r="MRZ106" s="813"/>
      <c r="MSA106" s="813"/>
      <c r="MSB106" s="813"/>
      <c r="MSC106" s="813"/>
      <c r="MSD106" s="813"/>
      <c r="MSE106" s="813"/>
      <c r="MSF106" s="813"/>
      <c r="MSG106" s="813"/>
      <c r="MSH106" s="813"/>
      <c r="MSI106" s="813"/>
      <c r="MSJ106" s="813"/>
      <c r="MSK106" s="813"/>
      <c r="MSL106" s="813"/>
      <c r="MSM106" s="813"/>
      <c r="MSN106" s="813"/>
      <c r="MSO106" s="813"/>
      <c r="MSP106" s="813"/>
      <c r="MSQ106" s="813"/>
      <c r="MSR106" s="813"/>
      <c r="MSS106" s="813"/>
      <c r="MST106" s="813"/>
      <c r="MSU106" s="813"/>
      <c r="MSV106" s="813"/>
      <c r="MSW106" s="813"/>
      <c r="MSX106" s="813"/>
      <c r="MSY106" s="813"/>
      <c r="MSZ106" s="813"/>
      <c r="MTA106" s="813"/>
      <c r="MTB106" s="813"/>
      <c r="MTC106" s="813"/>
      <c r="MTD106" s="813"/>
      <c r="MTE106" s="813"/>
      <c r="MTF106" s="813"/>
      <c r="MTG106" s="813"/>
      <c r="MTH106" s="813"/>
      <c r="MTI106" s="813"/>
      <c r="MTJ106" s="813"/>
      <c r="MTK106" s="813"/>
      <c r="MTL106" s="813"/>
      <c r="MTM106" s="813"/>
      <c r="MTN106" s="813"/>
      <c r="MTO106" s="813"/>
      <c r="MTP106" s="813"/>
      <c r="MTQ106" s="813"/>
      <c r="MTR106" s="813"/>
      <c r="MTS106" s="813"/>
      <c r="MTT106" s="813"/>
      <c r="MTU106" s="813"/>
      <c r="MTV106" s="813"/>
      <c r="MTW106" s="813"/>
      <c r="MTX106" s="813"/>
      <c r="MTY106" s="813"/>
      <c r="MTZ106" s="813"/>
      <c r="MUA106" s="813"/>
      <c r="MUB106" s="813"/>
      <c r="MUC106" s="813"/>
      <c r="MUD106" s="813"/>
      <c r="MUE106" s="813"/>
      <c r="MUF106" s="813"/>
      <c r="MUG106" s="813"/>
      <c r="MUH106" s="813"/>
      <c r="MUI106" s="813"/>
      <c r="MUJ106" s="813"/>
      <c r="MUK106" s="813"/>
      <c r="MUL106" s="813"/>
      <c r="MUM106" s="813"/>
      <c r="MUN106" s="813"/>
      <c r="MUO106" s="813"/>
      <c r="MUP106" s="813"/>
      <c r="MUQ106" s="813"/>
      <c r="MUR106" s="813"/>
      <c r="MUS106" s="813"/>
      <c r="MUT106" s="813"/>
      <c r="MUU106" s="813"/>
      <c r="MUV106" s="813"/>
      <c r="MUW106" s="813"/>
      <c r="MUX106" s="813"/>
      <c r="MUY106" s="813"/>
      <c r="MUZ106" s="813"/>
      <c r="MVA106" s="813"/>
      <c r="MVB106" s="813"/>
      <c r="MVC106" s="813"/>
      <c r="MVD106" s="813"/>
      <c r="MVE106" s="813"/>
      <c r="MVF106" s="813"/>
      <c r="MVG106" s="813"/>
      <c r="MVH106" s="813"/>
      <c r="MVI106" s="813"/>
      <c r="MVJ106" s="813"/>
      <c r="MVK106" s="813"/>
      <c r="MVL106" s="813"/>
      <c r="MVM106" s="813"/>
      <c r="MVN106" s="813"/>
      <c r="MVO106" s="813"/>
      <c r="MVP106" s="813"/>
      <c r="MVQ106" s="813"/>
      <c r="MVR106" s="813"/>
      <c r="MVS106" s="813"/>
      <c r="MVT106" s="813"/>
      <c r="MVU106" s="813"/>
      <c r="MVV106" s="813"/>
      <c r="MVW106" s="813"/>
      <c r="MVX106" s="813"/>
      <c r="MVY106" s="813"/>
      <c r="MVZ106" s="813"/>
      <c r="MWA106" s="813"/>
      <c r="MWB106" s="813"/>
      <c r="MWC106" s="813"/>
      <c r="MWD106" s="813"/>
      <c r="MWE106" s="813"/>
      <c r="MWF106" s="813"/>
      <c r="MWG106" s="813"/>
      <c r="MWH106" s="813"/>
      <c r="MWI106" s="813"/>
      <c r="MWJ106" s="813"/>
      <c r="MWK106" s="813"/>
      <c r="MWL106" s="813"/>
      <c r="MWM106" s="813"/>
      <c r="MWN106" s="813"/>
      <c r="MWO106" s="813"/>
      <c r="MWP106" s="813"/>
      <c r="MWQ106" s="813"/>
      <c r="MWR106" s="813"/>
      <c r="MWS106" s="813"/>
      <c r="MWT106" s="813"/>
      <c r="MWU106" s="813"/>
      <c r="MWV106" s="813"/>
      <c r="MWW106" s="813"/>
      <c r="MWX106" s="813"/>
      <c r="MWY106" s="813"/>
      <c r="MWZ106" s="813"/>
      <c r="MXA106" s="813"/>
      <c r="MXB106" s="813"/>
      <c r="MXC106" s="813"/>
      <c r="MXD106" s="813"/>
      <c r="MXE106" s="813"/>
      <c r="MXF106" s="813"/>
      <c r="MXG106" s="813"/>
      <c r="MXH106" s="813"/>
      <c r="MXI106" s="813"/>
      <c r="MXJ106" s="813"/>
      <c r="MXK106" s="813"/>
      <c r="MXL106" s="813"/>
      <c r="MXM106" s="813"/>
      <c r="MXN106" s="813"/>
      <c r="MXO106" s="813"/>
      <c r="MXP106" s="813"/>
      <c r="MXQ106" s="813"/>
      <c r="MXR106" s="813"/>
      <c r="MXS106" s="813"/>
      <c r="MXT106" s="813"/>
      <c r="MXU106" s="813"/>
      <c r="MXV106" s="813"/>
      <c r="MXW106" s="813"/>
      <c r="MXX106" s="813"/>
      <c r="MXY106" s="813"/>
      <c r="MXZ106" s="813"/>
      <c r="MYA106" s="813"/>
      <c r="MYB106" s="813"/>
      <c r="MYC106" s="813"/>
      <c r="MYD106" s="813"/>
      <c r="MYE106" s="813"/>
      <c r="MYF106" s="813"/>
      <c r="MYG106" s="813"/>
      <c r="MYH106" s="813"/>
      <c r="MYI106" s="813"/>
      <c r="MYJ106" s="813"/>
      <c r="MYK106" s="813"/>
      <c r="MYL106" s="813"/>
      <c r="MYM106" s="813"/>
      <c r="MYN106" s="813"/>
      <c r="MYO106" s="813"/>
      <c r="MYP106" s="813"/>
      <c r="MYQ106" s="813"/>
      <c r="MYR106" s="813"/>
      <c r="MYS106" s="813"/>
      <c r="MYT106" s="813"/>
      <c r="MYU106" s="813"/>
      <c r="MYV106" s="813"/>
      <c r="MYW106" s="813"/>
      <c r="MYX106" s="813"/>
      <c r="MYY106" s="813"/>
      <c r="MYZ106" s="813"/>
      <c r="MZA106" s="813"/>
      <c r="MZB106" s="813"/>
      <c r="MZC106" s="813"/>
      <c r="MZD106" s="813"/>
      <c r="MZE106" s="813"/>
      <c r="MZF106" s="813"/>
      <c r="MZG106" s="813"/>
      <c r="MZH106" s="813"/>
      <c r="MZI106" s="813"/>
      <c r="MZJ106" s="813"/>
      <c r="MZK106" s="813"/>
      <c r="MZL106" s="813"/>
      <c r="MZM106" s="813"/>
      <c r="MZN106" s="813"/>
      <c r="MZO106" s="813"/>
      <c r="MZP106" s="813"/>
      <c r="MZQ106" s="813"/>
      <c r="MZR106" s="813"/>
      <c r="MZS106" s="813"/>
      <c r="MZT106" s="813"/>
      <c r="MZU106" s="813"/>
      <c r="MZV106" s="813"/>
      <c r="MZW106" s="813"/>
      <c r="MZX106" s="813"/>
      <c r="MZY106" s="813"/>
      <c r="MZZ106" s="813"/>
      <c r="NAA106" s="813"/>
      <c r="NAB106" s="813"/>
      <c r="NAC106" s="813"/>
      <c r="NAD106" s="813"/>
      <c r="NAE106" s="813"/>
      <c r="NAF106" s="813"/>
      <c r="NAG106" s="813"/>
      <c r="NAH106" s="813"/>
      <c r="NAI106" s="813"/>
      <c r="NAJ106" s="813"/>
      <c r="NAK106" s="813"/>
      <c r="NAL106" s="813"/>
      <c r="NAM106" s="813"/>
      <c r="NAN106" s="813"/>
      <c r="NAO106" s="813"/>
      <c r="NAP106" s="813"/>
      <c r="NAQ106" s="813"/>
      <c r="NAR106" s="813"/>
      <c r="NAS106" s="813"/>
      <c r="NAT106" s="813"/>
      <c r="NAU106" s="813"/>
      <c r="NAV106" s="813"/>
      <c r="NAW106" s="813"/>
      <c r="NAX106" s="813"/>
      <c r="NAY106" s="813"/>
      <c r="NAZ106" s="813"/>
      <c r="NBA106" s="813"/>
      <c r="NBB106" s="813"/>
      <c r="NBC106" s="813"/>
      <c r="NBD106" s="813"/>
      <c r="NBE106" s="813"/>
      <c r="NBF106" s="813"/>
      <c r="NBG106" s="813"/>
      <c r="NBH106" s="813"/>
      <c r="NBI106" s="813"/>
      <c r="NBJ106" s="813"/>
      <c r="NBK106" s="813"/>
      <c r="NBL106" s="813"/>
      <c r="NBM106" s="813"/>
      <c r="NBN106" s="813"/>
      <c r="NBO106" s="813"/>
      <c r="NBP106" s="813"/>
      <c r="NBQ106" s="813"/>
      <c r="NBR106" s="813"/>
      <c r="NBS106" s="813"/>
      <c r="NBT106" s="813"/>
      <c r="NBU106" s="813"/>
      <c r="NBV106" s="813"/>
      <c r="NBW106" s="813"/>
      <c r="NBX106" s="813"/>
      <c r="NBY106" s="813"/>
      <c r="NBZ106" s="813"/>
      <c r="NCA106" s="813"/>
      <c r="NCB106" s="813"/>
      <c r="NCC106" s="813"/>
      <c r="NCD106" s="813"/>
      <c r="NCE106" s="813"/>
      <c r="NCF106" s="813"/>
      <c r="NCG106" s="813"/>
      <c r="NCH106" s="813"/>
      <c r="NCI106" s="813"/>
      <c r="NCJ106" s="813"/>
      <c r="NCK106" s="813"/>
      <c r="NCL106" s="813"/>
      <c r="NCM106" s="813"/>
      <c r="NCN106" s="813"/>
      <c r="NCO106" s="813"/>
      <c r="NCP106" s="813"/>
      <c r="NCQ106" s="813"/>
      <c r="NCR106" s="813"/>
      <c r="NCS106" s="813"/>
      <c r="NCT106" s="813"/>
      <c r="NCU106" s="813"/>
      <c r="NCV106" s="813"/>
      <c r="NCW106" s="813"/>
      <c r="NCX106" s="813"/>
      <c r="NCY106" s="813"/>
      <c r="NCZ106" s="813"/>
      <c r="NDA106" s="813"/>
      <c r="NDB106" s="813"/>
      <c r="NDC106" s="813"/>
      <c r="NDD106" s="813"/>
      <c r="NDE106" s="813"/>
      <c r="NDF106" s="813"/>
      <c r="NDG106" s="813"/>
      <c r="NDH106" s="813"/>
      <c r="NDI106" s="813"/>
      <c r="NDJ106" s="813"/>
      <c r="NDK106" s="813"/>
      <c r="NDL106" s="813"/>
      <c r="NDM106" s="813"/>
      <c r="NDN106" s="813"/>
      <c r="NDO106" s="813"/>
      <c r="NDP106" s="813"/>
      <c r="NDQ106" s="813"/>
      <c r="NDR106" s="813"/>
      <c r="NDS106" s="813"/>
      <c r="NDT106" s="813"/>
      <c r="NDU106" s="813"/>
      <c r="NDV106" s="813"/>
      <c r="NDW106" s="813"/>
      <c r="NDX106" s="813"/>
      <c r="NDY106" s="813"/>
      <c r="NDZ106" s="813"/>
      <c r="NEA106" s="813"/>
      <c r="NEB106" s="813"/>
      <c r="NEC106" s="813"/>
      <c r="NED106" s="813"/>
      <c r="NEE106" s="813"/>
      <c r="NEF106" s="813"/>
      <c r="NEG106" s="813"/>
      <c r="NEH106" s="813"/>
      <c r="NEI106" s="813"/>
      <c r="NEJ106" s="813"/>
      <c r="NEK106" s="813"/>
      <c r="NEL106" s="813"/>
      <c r="NEM106" s="813"/>
      <c r="NEN106" s="813"/>
      <c r="NEO106" s="813"/>
      <c r="NEP106" s="813"/>
      <c r="NEQ106" s="813"/>
      <c r="NER106" s="813"/>
      <c r="NES106" s="813"/>
      <c r="NET106" s="813"/>
      <c r="NEU106" s="813"/>
      <c r="NEV106" s="813"/>
      <c r="NEW106" s="813"/>
      <c r="NEX106" s="813"/>
      <c r="NEY106" s="813"/>
      <c r="NEZ106" s="813"/>
      <c r="NFA106" s="813"/>
      <c r="NFB106" s="813"/>
      <c r="NFC106" s="813"/>
      <c r="NFD106" s="813"/>
      <c r="NFE106" s="813"/>
      <c r="NFF106" s="813"/>
      <c r="NFG106" s="813"/>
      <c r="NFH106" s="813"/>
      <c r="NFI106" s="813"/>
      <c r="NFJ106" s="813"/>
      <c r="NFK106" s="813"/>
      <c r="NFL106" s="813"/>
      <c r="NFM106" s="813"/>
      <c r="NFN106" s="813"/>
      <c r="NFO106" s="813"/>
      <c r="NFP106" s="813"/>
      <c r="NFQ106" s="813"/>
      <c r="NFR106" s="813"/>
      <c r="NFS106" s="813"/>
      <c r="NFT106" s="813"/>
      <c r="NFU106" s="813"/>
      <c r="NFV106" s="813"/>
      <c r="NFW106" s="813"/>
      <c r="NFX106" s="813"/>
      <c r="NFY106" s="813"/>
      <c r="NFZ106" s="813"/>
      <c r="NGA106" s="813"/>
      <c r="NGB106" s="813"/>
      <c r="NGC106" s="813"/>
      <c r="NGD106" s="813"/>
      <c r="NGE106" s="813"/>
      <c r="NGF106" s="813"/>
      <c r="NGG106" s="813"/>
      <c r="NGH106" s="813"/>
      <c r="NGI106" s="813"/>
      <c r="NGJ106" s="813"/>
      <c r="NGK106" s="813"/>
      <c r="NGL106" s="813"/>
      <c r="NGM106" s="813"/>
      <c r="NGN106" s="813"/>
      <c r="NGO106" s="813"/>
      <c r="NGP106" s="813"/>
      <c r="NGQ106" s="813"/>
      <c r="NGR106" s="813"/>
      <c r="NGS106" s="813"/>
      <c r="NGT106" s="813"/>
      <c r="NGU106" s="813"/>
      <c r="NGV106" s="813"/>
      <c r="NGW106" s="813"/>
      <c r="NGX106" s="813"/>
      <c r="NGY106" s="813"/>
      <c r="NGZ106" s="813"/>
      <c r="NHA106" s="813"/>
      <c r="NHB106" s="813"/>
      <c r="NHC106" s="813"/>
      <c r="NHD106" s="813"/>
      <c r="NHE106" s="813"/>
      <c r="NHF106" s="813"/>
      <c r="NHG106" s="813"/>
      <c r="NHH106" s="813"/>
      <c r="NHI106" s="813"/>
      <c r="NHJ106" s="813"/>
      <c r="NHK106" s="813"/>
      <c r="NHL106" s="813"/>
      <c r="NHM106" s="813"/>
      <c r="NHN106" s="813"/>
      <c r="NHO106" s="813"/>
      <c r="NHP106" s="813"/>
      <c r="NHQ106" s="813"/>
      <c r="NHR106" s="813"/>
      <c r="NHS106" s="813"/>
      <c r="NHT106" s="813"/>
      <c r="NHU106" s="813"/>
      <c r="NHV106" s="813"/>
      <c r="NHW106" s="813"/>
      <c r="NHX106" s="813"/>
      <c r="NHY106" s="813"/>
      <c r="NHZ106" s="813"/>
      <c r="NIA106" s="813"/>
      <c r="NIB106" s="813"/>
      <c r="NIC106" s="813"/>
      <c r="NID106" s="813"/>
      <c r="NIE106" s="813"/>
      <c r="NIF106" s="813"/>
      <c r="NIG106" s="813"/>
      <c r="NIH106" s="813"/>
      <c r="NII106" s="813"/>
      <c r="NIJ106" s="813"/>
      <c r="NIK106" s="813"/>
      <c r="NIL106" s="813"/>
      <c r="NIM106" s="813"/>
      <c r="NIN106" s="813"/>
      <c r="NIO106" s="813"/>
      <c r="NIP106" s="813"/>
      <c r="NIQ106" s="813"/>
      <c r="NIR106" s="813"/>
      <c r="NIS106" s="813"/>
      <c r="NIT106" s="813"/>
      <c r="NIU106" s="813"/>
      <c r="NIV106" s="813"/>
      <c r="NIW106" s="813"/>
      <c r="NIX106" s="813"/>
      <c r="NIY106" s="813"/>
      <c r="NIZ106" s="813"/>
      <c r="NJA106" s="813"/>
      <c r="NJB106" s="813"/>
      <c r="NJC106" s="813"/>
      <c r="NJD106" s="813"/>
      <c r="NJE106" s="813"/>
      <c r="NJF106" s="813"/>
      <c r="NJG106" s="813"/>
      <c r="NJH106" s="813"/>
      <c r="NJI106" s="813"/>
      <c r="NJJ106" s="813"/>
      <c r="NJK106" s="813"/>
      <c r="NJL106" s="813"/>
      <c r="NJM106" s="813"/>
      <c r="NJN106" s="813"/>
      <c r="NJO106" s="813"/>
      <c r="NJP106" s="813"/>
      <c r="NJQ106" s="813"/>
      <c r="NJR106" s="813"/>
      <c r="NJS106" s="813"/>
      <c r="NJT106" s="813"/>
      <c r="NJU106" s="813"/>
      <c r="NJV106" s="813"/>
      <c r="NJW106" s="813"/>
      <c r="NJX106" s="813"/>
      <c r="NJY106" s="813"/>
      <c r="NJZ106" s="813"/>
      <c r="NKA106" s="813"/>
      <c r="NKB106" s="813"/>
      <c r="NKC106" s="813"/>
      <c r="NKD106" s="813"/>
      <c r="NKE106" s="813"/>
      <c r="NKF106" s="813"/>
      <c r="NKG106" s="813"/>
      <c r="NKH106" s="813"/>
      <c r="NKI106" s="813"/>
      <c r="NKJ106" s="813"/>
      <c r="NKK106" s="813"/>
      <c r="NKL106" s="813"/>
      <c r="NKM106" s="813"/>
      <c r="NKN106" s="813"/>
      <c r="NKO106" s="813"/>
      <c r="NKP106" s="813"/>
      <c r="NKQ106" s="813"/>
      <c r="NKR106" s="813"/>
      <c r="NKS106" s="813"/>
      <c r="NKT106" s="813"/>
      <c r="NKU106" s="813"/>
      <c r="NKV106" s="813"/>
      <c r="NKW106" s="813"/>
      <c r="NKX106" s="813"/>
      <c r="NKY106" s="813"/>
      <c r="NKZ106" s="813"/>
      <c r="NLA106" s="813"/>
      <c r="NLB106" s="813"/>
      <c r="NLC106" s="813"/>
      <c r="NLD106" s="813"/>
      <c r="NLE106" s="813"/>
      <c r="NLF106" s="813"/>
      <c r="NLG106" s="813"/>
      <c r="NLH106" s="813"/>
      <c r="NLI106" s="813"/>
      <c r="NLJ106" s="813"/>
      <c r="NLK106" s="813"/>
      <c r="NLL106" s="813"/>
      <c r="NLM106" s="813"/>
      <c r="NLN106" s="813"/>
      <c r="NLO106" s="813"/>
      <c r="NLP106" s="813"/>
      <c r="NLQ106" s="813"/>
      <c r="NLR106" s="813"/>
      <c r="NLS106" s="813"/>
      <c r="NLT106" s="813"/>
      <c r="NLU106" s="813"/>
      <c r="NLV106" s="813"/>
      <c r="NLW106" s="813"/>
      <c r="NLX106" s="813"/>
      <c r="NLY106" s="813"/>
      <c r="NLZ106" s="813"/>
      <c r="NMA106" s="813"/>
      <c r="NMB106" s="813"/>
      <c r="NMC106" s="813"/>
      <c r="NMD106" s="813"/>
      <c r="NME106" s="813"/>
      <c r="NMF106" s="813"/>
      <c r="NMG106" s="813"/>
      <c r="NMH106" s="813"/>
      <c r="NMI106" s="813"/>
      <c r="NMJ106" s="813"/>
      <c r="NMK106" s="813"/>
      <c r="NML106" s="813"/>
      <c r="NMM106" s="813"/>
      <c r="NMN106" s="813"/>
      <c r="NMO106" s="813"/>
      <c r="NMP106" s="813"/>
      <c r="NMQ106" s="813"/>
      <c r="NMR106" s="813"/>
      <c r="NMS106" s="813"/>
      <c r="NMT106" s="813"/>
      <c r="NMU106" s="813"/>
      <c r="NMV106" s="813"/>
      <c r="NMW106" s="813"/>
      <c r="NMX106" s="813"/>
      <c r="NMY106" s="813"/>
      <c r="NMZ106" s="813"/>
      <c r="NNA106" s="813"/>
      <c r="NNB106" s="813"/>
      <c r="NNC106" s="813"/>
      <c r="NND106" s="813"/>
      <c r="NNE106" s="813"/>
      <c r="NNF106" s="813"/>
      <c r="NNG106" s="813"/>
      <c r="NNH106" s="813"/>
      <c r="NNI106" s="813"/>
      <c r="NNJ106" s="813"/>
      <c r="NNK106" s="813"/>
      <c r="NNL106" s="813"/>
      <c r="NNM106" s="813"/>
      <c r="NNN106" s="813"/>
      <c r="NNO106" s="813"/>
      <c r="NNP106" s="813"/>
      <c r="NNQ106" s="813"/>
      <c r="NNR106" s="813"/>
      <c r="NNS106" s="813"/>
      <c r="NNT106" s="813"/>
      <c r="NNU106" s="813"/>
      <c r="NNV106" s="813"/>
      <c r="NNW106" s="813"/>
      <c r="NNX106" s="813"/>
      <c r="NNY106" s="813"/>
      <c r="NNZ106" s="813"/>
      <c r="NOA106" s="813"/>
      <c r="NOB106" s="813"/>
      <c r="NOC106" s="813"/>
      <c r="NOD106" s="813"/>
      <c r="NOE106" s="813"/>
      <c r="NOF106" s="813"/>
      <c r="NOG106" s="813"/>
      <c r="NOH106" s="813"/>
      <c r="NOI106" s="813"/>
      <c r="NOJ106" s="813"/>
      <c r="NOK106" s="813"/>
      <c r="NOL106" s="813"/>
      <c r="NOM106" s="813"/>
      <c r="NON106" s="813"/>
      <c r="NOO106" s="813"/>
      <c r="NOP106" s="813"/>
      <c r="NOQ106" s="813"/>
      <c r="NOR106" s="813"/>
      <c r="NOS106" s="813"/>
      <c r="NOT106" s="813"/>
      <c r="NOU106" s="813"/>
      <c r="NOV106" s="813"/>
      <c r="NOW106" s="813"/>
      <c r="NOX106" s="813"/>
      <c r="NOY106" s="813"/>
      <c r="NOZ106" s="813"/>
      <c r="NPA106" s="813"/>
      <c r="NPB106" s="813"/>
      <c r="NPC106" s="813"/>
      <c r="NPD106" s="813"/>
      <c r="NPE106" s="813"/>
      <c r="NPF106" s="813"/>
      <c r="NPG106" s="813"/>
      <c r="NPH106" s="813"/>
      <c r="NPI106" s="813"/>
      <c r="NPJ106" s="813"/>
      <c r="NPK106" s="813"/>
      <c r="NPL106" s="813"/>
      <c r="NPM106" s="813"/>
      <c r="NPN106" s="813"/>
      <c r="NPO106" s="813"/>
      <c r="NPP106" s="813"/>
      <c r="NPQ106" s="813"/>
      <c r="NPR106" s="813"/>
      <c r="NPS106" s="813"/>
      <c r="NPT106" s="813"/>
      <c r="NPU106" s="813"/>
      <c r="NPV106" s="813"/>
      <c r="NPW106" s="813"/>
      <c r="NPX106" s="813"/>
      <c r="NPY106" s="813"/>
      <c r="NPZ106" s="813"/>
      <c r="NQA106" s="813"/>
      <c r="NQB106" s="813"/>
      <c r="NQC106" s="813"/>
      <c r="NQD106" s="813"/>
      <c r="NQE106" s="813"/>
      <c r="NQF106" s="813"/>
      <c r="NQG106" s="813"/>
      <c r="NQH106" s="813"/>
      <c r="NQI106" s="813"/>
      <c r="NQJ106" s="813"/>
      <c r="NQK106" s="813"/>
      <c r="NQL106" s="813"/>
      <c r="NQM106" s="813"/>
      <c r="NQN106" s="813"/>
      <c r="NQO106" s="813"/>
      <c r="NQP106" s="813"/>
      <c r="NQQ106" s="813"/>
      <c r="NQR106" s="813"/>
      <c r="NQS106" s="813"/>
      <c r="NQT106" s="813"/>
      <c r="NQU106" s="813"/>
      <c r="NQV106" s="813"/>
      <c r="NQW106" s="813"/>
      <c r="NQX106" s="813"/>
      <c r="NQY106" s="813"/>
      <c r="NQZ106" s="813"/>
      <c r="NRA106" s="813"/>
      <c r="NRB106" s="813"/>
      <c r="NRC106" s="813"/>
      <c r="NRD106" s="813"/>
      <c r="NRE106" s="813"/>
      <c r="NRF106" s="813"/>
      <c r="NRG106" s="813"/>
      <c r="NRH106" s="813"/>
      <c r="NRI106" s="813"/>
      <c r="NRJ106" s="813"/>
      <c r="NRK106" s="813"/>
      <c r="NRL106" s="813"/>
      <c r="NRM106" s="813"/>
      <c r="NRN106" s="813"/>
      <c r="NRO106" s="813"/>
      <c r="NRP106" s="813"/>
      <c r="NRQ106" s="813"/>
      <c r="NRR106" s="813"/>
      <c r="NRS106" s="813"/>
      <c r="NRT106" s="813"/>
      <c r="NRU106" s="813"/>
      <c r="NRV106" s="813"/>
      <c r="NRW106" s="813"/>
      <c r="NRX106" s="813"/>
      <c r="NRY106" s="813"/>
      <c r="NRZ106" s="813"/>
      <c r="NSA106" s="813"/>
      <c r="NSB106" s="813"/>
      <c r="NSC106" s="813"/>
      <c r="NSD106" s="813"/>
      <c r="NSE106" s="813"/>
      <c r="NSF106" s="813"/>
      <c r="NSG106" s="813"/>
      <c r="NSH106" s="813"/>
      <c r="NSI106" s="813"/>
      <c r="NSJ106" s="813"/>
      <c r="NSK106" s="813"/>
      <c r="NSL106" s="813"/>
      <c r="NSM106" s="813"/>
      <c r="NSN106" s="813"/>
      <c r="NSO106" s="813"/>
      <c r="NSP106" s="813"/>
      <c r="NSQ106" s="813"/>
      <c r="NSR106" s="813"/>
      <c r="NSS106" s="813"/>
      <c r="NST106" s="813"/>
      <c r="NSU106" s="813"/>
      <c r="NSV106" s="813"/>
      <c r="NSW106" s="813"/>
      <c r="NSX106" s="813"/>
      <c r="NSY106" s="813"/>
      <c r="NSZ106" s="813"/>
      <c r="NTA106" s="813"/>
      <c r="NTB106" s="813"/>
      <c r="NTC106" s="813"/>
      <c r="NTD106" s="813"/>
      <c r="NTE106" s="813"/>
      <c r="NTF106" s="813"/>
      <c r="NTG106" s="813"/>
      <c r="NTH106" s="813"/>
      <c r="NTI106" s="813"/>
      <c r="NTJ106" s="813"/>
      <c r="NTK106" s="813"/>
      <c r="NTL106" s="813"/>
      <c r="NTM106" s="813"/>
      <c r="NTN106" s="813"/>
      <c r="NTO106" s="813"/>
      <c r="NTP106" s="813"/>
      <c r="NTQ106" s="813"/>
      <c r="NTR106" s="813"/>
      <c r="NTS106" s="813"/>
      <c r="NTT106" s="813"/>
      <c r="NTU106" s="813"/>
      <c r="NTV106" s="813"/>
      <c r="NTW106" s="813"/>
      <c r="NTX106" s="813"/>
      <c r="NTY106" s="813"/>
      <c r="NTZ106" s="813"/>
      <c r="NUA106" s="813"/>
      <c r="NUB106" s="813"/>
      <c r="NUC106" s="813"/>
      <c r="NUD106" s="813"/>
      <c r="NUE106" s="813"/>
      <c r="NUF106" s="813"/>
      <c r="NUG106" s="813"/>
      <c r="NUH106" s="813"/>
      <c r="NUI106" s="813"/>
      <c r="NUJ106" s="813"/>
      <c r="NUK106" s="813"/>
      <c r="NUL106" s="813"/>
      <c r="NUM106" s="813"/>
      <c r="NUN106" s="813"/>
      <c r="NUO106" s="813"/>
      <c r="NUP106" s="813"/>
      <c r="NUQ106" s="813"/>
      <c r="NUR106" s="813"/>
      <c r="NUS106" s="813"/>
      <c r="NUT106" s="813"/>
      <c r="NUU106" s="813"/>
      <c r="NUV106" s="813"/>
      <c r="NUW106" s="813"/>
      <c r="NUX106" s="813"/>
      <c r="NUY106" s="813"/>
      <c r="NUZ106" s="813"/>
      <c r="NVA106" s="813"/>
      <c r="NVB106" s="813"/>
      <c r="NVC106" s="813"/>
      <c r="NVD106" s="813"/>
      <c r="NVE106" s="813"/>
      <c r="NVF106" s="813"/>
      <c r="NVG106" s="813"/>
      <c r="NVH106" s="813"/>
      <c r="NVI106" s="813"/>
      <c r="NVJ106" s="813"/>
      <c r="NVK106" s="813"/>
      <c r="NVL106" s="813"/>
      <c r="NVM106" s="813"/>
      <c r="NVN106" s="813"/>
      <c r="NVO106" s="813"/>
      <c r="NVP106" s="813"/>
      <c r="NVQ106" s="813"/>
      <c r="NVR106" s="813"/>
      <c r="NVS106" s="813"/>
      <c r="NVT106" s="813"/>
      <c r="NVU106" s="813"/>
      <c r="NVV106" s="813"/>
      <c r="NVW106" s="813"/>
      <c r="NVX106" s="813"/>
      <c r="NVY106" s="813"/>
      <c r="NVZ106" s="813"/>
      <c r="NWA106" s="813"/>
      <c r="NWB106" s="813"/>
      <c r="NWC106" s="813"/>
      <c r="NWD106" s="813"/>
      <c r="NWE106" s="813"/>
      <c r="NWF106" s="813"/>
      <c r="NWG106" s="813"/>
      <c r="NWH106" s="813"/>
      <c r="NWI106" s="813"/>
      <c r="NWJ106" s="813"/>
      <c r="NWK106" s="813"/>
      <c r="NWL106" s="813"/>
      <c r="NWM106" s="813"/>
      <c r="NWN106" s="813"/>
      <c r="NWO106" s="813"/>
      <c r="NWP106" s="813"/>
      <c r="NWQ106" s="813"/>
      <c r="NWR106" s="813"/>
      <c r="NWS106" s="813"/>
      <c r="NWT106" s="813"/>
      <c r="NWU106" s="813"/>
      <c r="NWV106" s="813"/>
      <c r="NWW106" s="813"/>
      <c r="NWX106" s="813"/>
      <c r="NWY106" s="813"/>
      <c r="NWZ106" s="813"/>
      <c r="NXA106" s="813"/>
      <c r="NXB106" s="813"/>
      <c r="NXC106" s="813"/>
      <c r="NXD106" s="813"/>
      <c r="NXE106" s="813"/>
      <c r="NXF106" s="813"/>
      <c r="NXG106" s="813"/>
      <c r="NXH106" s="813"/>
      <c r="NXI106" s="813"/>
      <c r="NXJ106" s="813"/>
      <c r="NXK106" s="813"/>
      <c r="NXL106" s="813"/>
      <c r="NXM106" s="813"/>
      <c r="NXN106" s="813"/>
      <c r="NXO106" s="813"/>
      <c r="NXP106" s="813"/>
      <c r="NXQ106" s="813"/>
      <c r="NXR106" s="813"/>
      <c r="NXS106" s="813"/>
      <c r="NXT106" s="813"/>
      <c r="NXU106" s="813"/>
      <c r="NXV106" s="813"/>
      <c r="NXW106" s="813"/>
      <c r="NXX106" s="813"/>
      <c r="NXY106" s="813"/>
      <c r="NXZ106" s="813"/>
      <c r="NYA106" s="813"/>
      <c r="NYB106" s="813"/>
      <c r="NYC106" s="813"/>
      <c r="NYD106" s="813"/>
      <c r="NYE106" s="813"/>
      <c r="NYF106" s="813"/>
      <c r="NYG106" s="813"/>
      <c r="NYH106" s="813"/>
      <c r="NYI106" s="813"/>
      <c r="NYJ106" s="813"/>
      <c r="NYK106" s="813"/>
      <c r="NYL106" s="813"/>
      <c r="NYM106" s="813"/>
      <c r="NYN106" s="813"/>
      <c r="NYO106" s="813"/>
      <c r="NYP106" s="813"/>
      <c r="NYQ106" s="813"/>
      <c r="NYR106" s="813"/>
      <c r="NYS106" s="813"/>
      <c r="NYT106" s="813"/>
      <c r="NYU106" s="813"/>
      <c r="NYV106" s="813"/>
      <c r="NYW106" s="813"/>
      <c r="NYX106" s="813"/>
      <c r="NYY106" s="813"/>
      <c r="NYZ106" s="813"/>
      <c r="NZA106" s="813"/>
      <c r="NZB106" s="813"/>
      <c r="NZC106" s="813"/>
      <c r="NZD106" s="813"/>
      <c r="NZE106" s="813"/>
      <c r="NZF106" s="813"/>
      <c r="NZG106" s="813"/>
      <c r="NZH106" s="813"/>
      <c r="NZI106" s="813"/>
      <c r="NZJ106" s="813"/>
      <c r="NZK106" s="813"/>
      <c r="NZL106" s="813"/>
      <c r="NZM106" s="813"/>
      <c r="NZN106" s="813"/>
      <c r="NZO106" s="813"/>
      <c r="NZP106" s="813"/>
      <c r="NZQ106" s="813"/>
      <c r="NZR106" s="813"/>
      <c r="NZS106" s="813"/>
      <c r="NZT106" s="813"/>
      <c r="NZU106" s="813"/>
      <c r="NZV106" s="813"/>
      <c r="NZW106" s="813"/>
      <c r="NZX106" s="813"/>
      <c r="NZY106" s="813"/>
      <c r="NZZ106" s="813"/>
      <c r="OAA106" s="813"/>
      <c r="OAB106" s="813"/>
      <c r="OAC106" s="813"/>
      <c r="OAD106" s="813"/>
      <c r="OAE106" s="813"/>
      <c r="OAF106" s="813"/>
      <c r="OAG106" s="813"/>
      <c r="OAH106" s="813"/>
      <c r="OAI106" s="813"/>
      <c r="OAJ106" s="813"/>
      <c r="OAK106" s="813"/>
      <c r="OAL106" s="813"/>
      <c r="OAM106" s="813"/>
      <c r="OAN106" s="813"/>
      <c r="OAO106" s="813"/>
      <c r="OAP106" s="813"/>
      <c r="OAQ106" s="813"/>
      <c r="OAR106" s="813"/>
      <c r="OAS106" s="813"/>
      <c r="OAT106" s="813"/>
      <c r="OAU106" s="813"/>
      <c r="OAV106" s="813"/>
      <c r="OAW106" s="813"/>
      <c r="OAX106" s="813"/>
      <c r="OAY106" s="813"/>
      <c r="OAZ106" s="813"/>
      <c r="OBA106" s="813"/>
      <c r="OBB106" s="813"/>
      <c r="OBC106" s="813"/>
      <c r="OBD106" s="813"/>
      <c r="OBE106" s="813"/>
      <c r="OBF106" s="813"/>
      <c r="OBG106" s="813"/>
      <c r="OBH106" s="813"/>
      <c r="OBI106" s="813"/>
      <c r="OBJ106" s="813"/>
      <c r="OBK106" s="813"/>
      <c r="OBL106" s="813"/>
      <c r="OBM106" s="813"/>
      <c r="OBN106" s="813"/>
      <c r="OBO106" s="813"/>
      <c r="OBP106" s="813"/>
      <c r="OBQ106" s="813"/>
      <c r="OBR106" s="813"/>
      <c r="OBS106" s="813"/>
      <c r="OBT106" s="813"/>
      <c r="OBU106" s="813"/>
      <c r="OBV106" s="813"/>
      <c r="OBW106" s="813"/>
      <c r="OBX106" s="813"/>
      <c r="OBY106" s="813"/>
      <c r="OBZ106" s="813"/>
      <c r="OCA106" s="813"/>
      <c r="OCB106" s="813"/>
      <c r="OCC106" s="813"/>
      <c r="OCD106" s="813"/>
      <c r="OCE106" s="813"/>
      <c r="OCF106" s="813"/>
      <c r="OCG106" s="813"/>
      <c r="OCH106" s="813"/>
      <c r="OCI106" s="813"/>
      <c r="OCJ106" s="813"/>
      <c r="OCK106" s="813"/>
      <c r="OCL106" s="813"/>
      <c r="OCM106" s="813"/>
      <c r="OCN106" s="813"/>
      <c r="OCO106" s="813"/>
      <c r="OCP106" s="813"/>
      <c r="OCQ106" s="813"/>
      <c r="OCR106" s="813"/>
      <c r="OCS106" s="813"/>
      <c r="OCT106" s="813"/>
      <c r="OCU106" s="813"/>
      <c r="OCV106" s="813"/>
      <c r="OCW106" s="813"/>
      <c r="OCX106" s="813"/>
      <c r="OCY106" s="813"/>
      <c r="OCZ106" s="813"/>
      <c r="ODA106" s="813"/>
      <c r="ODB106" s="813"/>
      <c r="ODC106" s="813"/>
      <c r="ODD106" s="813"/>
      <c r="ODE106" s="813"/>
      <c r="ODF106" s="813"/>
      <c r="ODG106" s="813"/>
      <c r="ODH106" s="813"/>
      <c r="ODI106" s="813"/>
      <c r="ODJ106" s="813"/>
      <c r="ODK106" s="813"/>
      <c r="ODL106" s="813"/>
      <c r="ODM106" s="813"/>
      <c r="ODN106" s="813"/>
      <c r="ODO106" s="813"/>
      <c r="ODP106" s="813"/>
      <c r="ODQ106" s="813"/>
      <c r="ODR106" s="813"/>
      <c r="ODS106" s="813"/>
      <c r="ODT106" s="813"/>
      <c r="ODU106" s="813"/>
      <c r="ODV106" s="813"/>
      <c r="ODW106" s="813"/>
      <c r="ODX106" s="813"/>
      <c r="ODY106" s="813"/>
      <c r="ODZ106" s="813"/>
      <c r="OEA106" s="813"/>
      <c r="OEB106" s="813"/>
      <c r="OEC106" s="813"/>
      <c r="OED106" s="813"/>
      <c r="OEE106" s="813"/>
      <c r="OEF106" s="813"/>
      <c r="OEG106" s="813"/>
      <c r="OEH106" s="813"/>
      <c r="OEI106" s="813"/>
      <c r="OEJ106" s="813"/>
      <c r="OEK106" s="813"/>
      <c r="OEL106" s="813"/>
      <c r="OEM106" s="813"/>
      <c r="OEN106" s="813"/>
      <c r="OEO106" s="813"/>
      <c r="OEP106" s="813"/>
      <c r="OEQ106" s="813"/>
      <c r="OER106" s="813"/>
      <c r="OES106" s="813"/>
      <c r="OET106" s="813"/>
      <c r="OEU106" s="813"/>
      <c r="OEV106" s="813"/>
      <c r="OEW106" s="813"/>
      <c r="OEX106" s="813"/>
      <c r="OEY106" s="813"/>
      <c r="OEZ106" s="813"/>
      <c r="OFA106" s="813"/>
      <c r="OFB106" s="813"/>
      <c r="OFC106" s="813"/>
      <c r="OFD106" s="813"/>
      <c r="OFE106" s="813"/>
      <c r="OFF106" s="813"/>
      <c r="OFG106" s="813"/>
      <c r="OFH106" s="813"/>
      <c r="OFI106" s="813"/>
      <c r="OFJ106" s="813"/>
      <c r="OFK106" s="813"/>
      <c r="OFL106" s="813"/>
      <c r="OFM106" s="813"/>
      <c r="OFN106" s="813"/>
      <c r="OFO106" s="813"/>
      <c r="OFP106" s="813"/>
      <c r="OFQ106" s="813"/>
      <c r="OFR106" s="813"/>
      <c r="OFS106" s="813"/>
      <c r="OFT106" s="813"/>
      <c r="OFU106" s="813"/>
      <c r="OFV106" s="813"/>
      <c r="OFW106" s="813"/>
      <c r="OFX106" s="813"/>
      <c r="OFY106" s="813"/>
      <c r="OFZ106" s="813"/>
      <c r="OGA106" s="813"/>
      <c r="OGB106" s="813"/>
      <c r="OGC106" s="813"/>
      <c r="OGD106" s="813"/>
      <c r="OGE106" s="813"/>
      <c r="OGF106" s="813"/>
      <c r="OGG106" s="813"/>
      <c r="OGH106" s="813"/>
      <c r="OGI106" s="813"/>
      <c r="OGJ106" s="813"/>
      <c r="OGK106" s="813"/>
      <c r="OGL106" s="813"/>
      <c r="OGM106" s="813"/>
      <c r="OGN106" s="813"/>
      <c r="OGO106" s="813"/>
      <c r="OGP106" s="813"/>
      <c r="OGQ106" s="813"/>
      <c r="OGR106" s="813"/>
      <c r="OGS106" s="813"/>
      <c r="OGT106" s="813"/>
      <c r="OGU106" s="813"/>
      <c r="OGV106" s="813"/>
      <c r="OGW106" s="813"/>
      <c r="OGX106" s="813"/>
      <c r="OGY106" s="813"/>
      <c r="OGZ106" s="813"/>
      <c r="OHA106" s="813"/>
      <c r="OHB106" s="813"/>
      <c r="OHC106" s="813"/>
      <c r="OHD106" s="813"/>
      <c r="OHE106" s="813"/>
      <c r="OHF106" s="813"/>
      <c r="OHG106" s="813"/>
      <c r="OHH106" s="813"/>
      <c r="OHI106" s="813"/>
      <c r="OHJ106" s="813"/>
      <c r="OHK106" s="813"/>
      <c r="OHL106" s="813"/>
      <c r="OHM106" s="813"/>
      <c r="OHN106" s="813"/>
      <c r="OHO106" s="813"/>
      <c r="OHP106" s="813"/>
      <c r="OHQ106" s="813"/>
      <c r="OHR106" s="813"/>
      <c r="OHS106" s="813"/>
      <c r="OHT106" s="813"/>
      <c r="OHU106" s="813"/>
      <c r="OHV106" s="813"/>
      <c r="OHW106" s="813"/>
      <c r="OHX106" s="813"/>
      <c r="OHY106" s="813"/>
      <c r="OHZ106" s="813"/>
      <c r="OIA106" s="813"/>
      <c r="OIB106" s="813"/>
      <c r="OIC106" s="813"/>
      <c r="OID106" s="813"/>
      <c r="OIE106" s="813"/>
      <c r="OIF106" s="813"/>
      <c r="OIG106" s="813"/>
      <c r="OIH106" s="813"/>
      <c r="OII106" s="813"/>
      <c r="OIJ106" s="813"/>
      <c r="OIK106" s="813"/>
      <c r="OIL106" s="813"/>
      <c r="OIM106" s="813"/>
      <c r="OIN106" s="813"/>
      <c r="OIO106" s="813"/>
      <c r="OIP106" s="813"/>
      <c r="OIQ106" s="813"/>
      <c r="OIR106" s="813"/>
      <c r="OIS106" s="813"/>
      <c r="OIT106" s="813"/>
      <c r="OIU106" s="813"/>
      <c r="OIV106" s="813"/>
      <c r="OIW106" s="813"/>
      <c r="OIX106" s="813"/>
      <c r="OIY106" s="813"/>
      <c r="OIZ106" s="813"/>
      <c r="OJA106" s="813"/>
      <c r="OJB106" s="813"/>
      <c r="OJC106" s="813"/>
      <c r="OJD106" s="813"/>
      <c r="OJE106" s="813"/>
      <c r="OJF106" s="813"/>
      <c r="OJG106" s="813"/>
      <c r="OJH106" s="813"/>
      <c r="OJI106" s="813"/>
      <c r="OJJ106" s="813"/>
      <c r="OJK106" s="813"/>
      <c r="OJL106" s="813"/>
      <c r="OJM106" s="813"/>
      <c r="OJN106" s="813"/>
      <c r="OJO106" s="813"/>
      <c r="OJP106" s="813"/>
      <c r="OJQ106" s="813"/>
      <c r="OJR106" s="813"/>
      <c r="OJS106" s="813"/>
      <c r="OJT106" s="813"/>
      <c r="OJU106" s="813"/>
      <c r="OJV106" s="813"/>
      <c r="OJW106" s="813"/>
      <c r="OJX106" s="813"/>
      <c r="OJY106" s="813"/>
      <c r="OJZ106" s="813"/>
      <c r="OKA106" s="813"/>
      <c r="OKB106" s="813"/>
      <c r="OKC106" s="813"/>
      <c r="OKD106" s="813"/>
      <c r="OKE106" s="813"/>
      <c r="OKF106" s="813"/>
      <c r="OKG106" s="813"/>
      <c r="OKH106" s="813"/>
      <c r="OKI106" s="813"/>
      <c r="OKJ106" s="813"/>
      <c r="OKK106" s="813"/>
      <c r="OKL106" s="813"/>
      <c r="OKM106" s="813"/>
      <c r="OKN106" s="813"/>
      <c r="OKO106" s="813"/>
      <c r="OKP106" s="813"/>
      <c r="OKQ106" s="813"/>
      <c r="OKR106" s="813"/>
      <c r="OKS106" s="813"/>
      <c r="OKT106" s="813"/>
      <c r="OKU106" s="813"/>
      <c r="OKV106" s="813"/>
      <c r="OKW106" s="813"/>
      <c r="OKX106" s="813"/>
      <c r="OKY106" s="813"/>
      <c r="OKZ106" s="813"/>
      <c r="OLA106" s="813"/>
      <c r="OLB106" s="813"/>
      <c r="OLC106" s="813"/>
      <c r="OLD106" s="813"/>
      <c r="OLE106" s="813"/>
      <c r="OLF106" s="813"/>
      <c r="OLG106" s="813"/>
      <c r="OLH106" s="813"/>
      <c r="OLI106" s="813"/>
      <c r="OLJ106" s="813"/>
      <c r="OLK106" s="813"/>
      <c r="OLL106" s="813"/>
      <c r="OLM106" s="813"/>
      <c r="OLN106" s="813"/>
      <c r="OLO106" s="813"/>
      <c r="OLP106" s="813"/>
      <c r="OLQ106" s="813"/>
      <c r="OLR106" s="813"/>
      <c r="OLS106" s="813"/>
      <c r="OLT106" s="813"/>
      <c r="OLU106" s="813"/>
      <c r="OLV106" s="813"/>
      <c r="OLW106" s="813"/>
      <c r="OLX106" s="813"/>
      <c r="OLY106" s="813"/>
      <c r="OLZ106" s="813"/>
      <c r="OMA106" s="813"/>
      <c r="OMB106" s="813"/>
      <c r="OMC106" s="813"/>
      <c r="OMD106" s="813"/>
      <c r="OME106" s="813"/>
      <c r="OMF106" s="813"/>
      <c r="OMG106" s="813"/>
      <c r="OMH106" s="813"/>
      <c r="OMI106" s="813"/>
      <c r="OMJ106" s="813"/>
      <c r="OMK106" s="813"/>
      <c r="OML106" s="813"/>
      <c r="OMM106" s="813"/>
      <c r="OMN106" s="813"/>
      <c r="OMO106" s="813"/>
      <c r="OMP106" s="813"/>
      <c r="OMQ106" s="813"/>
      <c r="OMR106" s="813"/>
      <c r="OMS106" s="813"/>
      <c r="OMT106" s="813"/>
      <c r="OMU106" s="813"/>
      <c r="OMV106" s="813"/>
      <c r="OMW106" s="813"/>
      <c r="OMX106" s="813"/>
      <c r="OMY106" s="813"/>
      <c r="OMZ106" s="813"/>
      <c r="ONA106" s="813"/>
      <c r="ONB106" s="813"/>
      <c r="ONC106" s="813"/>
      <c r="OND106" s="813"/>
      <c r="ONE106" s="813"/>
      <c r="ONF106" s="813"/>
      <c r="ONG106" s="813"/>
      <c r="ONH106" s="813"/>
      <c r="ONI106" s="813"/>
      <c r="ONJ106" s="813"/>
      <c r="ONK106" s="813"/>
      <c r="ONL106" s="813"/>
      <c r="ONM106" s="813"/>
      <c r="ONN106" s="813"/>
      <c r="ONO106" s="813"/>
      <c r="ONP106" s="813"/>
      <c r="ONQ106" s="813"/>
      <c r="ONR106" s="813"/>
      <c r="ONS106" s="813"/>
      <c r="ONT106" s="813"/>
      <c r="ONU106" s="813"/>
      <c r="ONV106" s="813"/>
      <c r="ONW106" s="813"/>
      <c r="ONX106" s="813"/>
      <c r="ONY106" s="813"/>
      <c r="ONZ106" s="813"/>
      <c r="OOA106" s="813"/>
      <c r="OOB106" s="813"/>
      <c r="OOC106" s="813"/>
      <c r="OOD106" s="813"/>
      <c r="OOE106" s="813"/>
      <c r="OOF106" s="813"/>
      <c r="OOG106" s="813"/>
      <c r="OOH106" s="813"/>
      <c r="OOI106" s="813"/>
      <c r="OOJ106" s="813"/>
      <c r="OOK106" s="813"/>
      <c r="OOL106" s="813"/>
      <c r="OOM106" s="813"/>
      <c r="OON106" s="813"/>
      <c r="OOO106" s="813"/>
      <c r="OOP106" s="813"/>
      <c r="OOQ106" s="813"/>
      <c r="OOR106" s="813"/>
      <c r="OOS106" s="813"/>
      <c r="OOT106" s="813"/>
      <c r="OOU106" s="813"/>
      <c r="OOV106" s="813"/>
      <c r="OOW106" s="813"/>
      <c r="OOX106" s="813"/>
      <c r="OOY106" s="813"/>
      <c r="OOZ106" s="813"/>
      <c r="OPA106" s="813"/>
      <c r="OPB106" s="813"/>
      <c r="OPC106" s="813"/>
      <c r="OPD106" s="813"/>
      <c r="OPE106" s="813"/>
      <c r="OPF106" s="813"/>
      <c r="OPG106" s="813"/>
      <c r="OPH106" s="813"/>
      <c r="OPI106" s="813"/>
      <c r="OPJ106" s="813"/>
      <c r="OPK106" s="813"/>
      <c r="OPL106" s="813"/>
      <c r="OPM106" s="813"/>
      <c r="OPN106" s="813"/>
      <c r="OPO106" s="813"/>
      <c r="OPP106" s="813"/>
      <c r="OPQ106" s="813"/>
      <c r="OPR106" s="813"/>
      <c r="OPS106" s="813"/>
      <c r="OPT106" s="813"/>
      <c r="OPU106" s="813"/>
      <c r="OPV106" s="813"/>
      <c r="OPW106" s="813"/>
      <c r="OPX106" s="813"/>
      <c r="OPY106" s="813"/>
      <c r="OPZ106" s="813"/>
      <c r="OQA106" s="813"/>
      <c r="OQB106" s="813"/>
      <c r="OQC106" s="813"/>
      <c r="OQD106" s="813"/>
      <c r="OQE106" s="813"/>
      <c r="OQF106" s="813"/>
      <c r="OQG106" s="813"/>
      <c r="OQH106" s="813"/>
      <c r="OQI106" s="813"/>
      <c r="OQJ106" s="813"/>
      <c r="OQK106" s="813"/>
      <c r="OQL106" s="813"/>
      <c r="OQM106" s="813"/>
      <c r="OQN106" s="813"/>
      <c r="OQO106" s="813"/>
      <c r="OQP106" s="813"/>
      <c r="OQQ106" s="813"/>
      <c r="OQR106" s="813"/>
      <c r="OQS106" s="813"/>
      <c r="OQT106" s="813"/>
      <c r="OQU106" s="813"/>
      <c r="OQV106" s="813"/>
      <c r="OQW106" s="813"/>
      <c r="OQX106" s="813"/>
      <c r="OQY106" s="813"/>
      <c r="OQZ106" s="813"/>
      <c r="ORA106" s="813"/>
      <c r="ORB106" s="813"/>
      <c r="ORC106" s="813"/>
      <c r="ORD106" s="813"/>
      <c r="ORE106" s="813"/>
      <c r="ORF106" s="813"/>
      <c r="ORG106" s="813"/>
      <c r="ORH106" s="813"/>
      <c r="ORI106" s="813"/>
      <c r="ORJ106" s="813"/>
      <c r="ORK106" s="813"/>
      <c r="ORL106" s="813"/>
      <c r="ORM106" s="813"/>
      <c r="ORN106" s="813"/>
      <c r="ORO106" s="813"/>
      <c r="ORP106" s="813"/>
      <c r="ORQ106" s="813"/>
      <c r="ORR106" s="813"/>
      <c r="ORS106" s="813"/>
      <c r="ORT106" s="813"/>
      <c r="ORU106" s="813"/>
      <c r="ORV106" s="813"/>
      <c r="ORW106" s="813"/>
      <c r="ORX106" s="813"/>
      <c r="ORY106" s="813"/>
      <c r="ORZ106" s="813"/>
      <c r="OSA106" s="813"/>
      <c r="OSB106" s="813"/>
      <c r="OSC106" s="813"/>
      <c r="OSD106" s="813"/>
      <c r="OSE106" s="813"/>
      <c r="OSF106" s="813"/>
      <c r="OSG106" s="813"/>
      <c r="OSH106" s="813"/>
      <c r="OSI106" s="813"/>
      <c r="OSJ106" s="813"/>
      <c r="OSK106" s="813"/>
      <c r="OSL106" s="813"/>
      <c r="OSM106" s="813"/>
      <c r="OSN106" s="813"/>
      <c r="OSO106" s="813"/>
      <c r="OSP106" s="813"/>
      <c r="OSQ106" s="813"/>
      <c r="OSR106" s="813"/>
      <c r="OSS106" s="813"/>
      <c r="OST106" s="813"/>
      <c r="OSU106" s="813"/>
      <c r="OSV106" s="813"/>
      <c r="OSW106" s="813"/>
      <c r="OSX106" s="813"/>
      <c r="OSY106" s="813"/>
      <c r="OSZ106" s="813"/>
      <c r="OTA106" s="813"/>
      <c r="OTB106" s="813"/>
      <c r="OTC106" s="813"/>
      <c r="OTD106" s="813"/>
      <c r="OTE106" s="813"/>
      <c r="OTF106" s="813"/>
      <c r="OTG106" s="813"/>
      <c r="OTH106" s="813"/>
      <c r="OTI106" s="813"/>
      <c r="OTJ106" s="813"/>
      <c r="OTK106" s="813"/>
      <c r="OTL106" s="813"/>
      <c r="OTM106" s="813"/>
      <c r="OTN106" s="813"/>
      <c r="OTO106" s="813"/>
      <c r="OTP106" s="813"/>
      <c r="OTQ106" s="813"/>
      <c r="OTR106" s="813"/>
      <c r="OTS106" s="813"/>
      <c r="OTT106" s="813"/>
      <c r="OTU106" s="813"/>
      <c r="OTV106" s="813"/>
      <c r="OTW106" s="813"/>
      <c r="OTX106" s="813"/>
      <c r="OTY106" s="813"/>
      <c r="OTZ106" s="813"/>
      <c r="OUA106" s="813"/>
      <c r="OUB106" s="813"/>
      <c r="OUC106" s="813"/>
      <c r="OUD106" s="813"/>
      <c r="OUE106" s="813"/>
      <c r="OUF106" s="813"/>
      <c r="OUG106" s="813"/>
      <c r="OUH106" s="813"/>
      <c r="OUI106" s="813"/>
      <c r="OUJ106" s="813"/>
      <c r="OUK106" s="813"/>
      <c r="OUL106" s="813"/>
      <c r="OUM106" s="813"/>
      <c r="OUN106" s="813"/>
      <c r="OUO106" s="813"/>
      <c r="OUP106" s="813"/>
      <c r="OUQ106" s="813"/>
      <c r="OUR106" s="813"/>
      <c r="OUS106" s="813"/>
      <c r="OUT106" s="813"/>
      <c r="OUU106" s="813"/>
      <c r="OUV106" s="813"/>
      <c r="OUW106" s="813"/>
      <c r="OUX106" s="813"/>
      <c r="OUY106" s="813"/>
      <c r="OUZ106" s="813"/>
      <c r="OVA106" s="813"/>
      <c r="OVB106" s="813"/>
      <c r="OVC106" s="813"/>
      <c r="OVD106" s="813"/>
      <c r="OVE106" s="813"/>
      <c r="OVF106" s="813"/>
      <c r="OVG106" s="813"/>
      <c r="OVH106" s="813"/>
      <c r="OVI106" s="813"/>
      <c r="OVJ106" s="813"/>
      <c r="OVK106" s="813"/>
      <c r="OVL106" s="813"/>
      <c r="OVM106" s="813"/>
      <c r="OVN106" s="813"/>
      <c r="OVO106" s="813"/>
      <c r="OVP106" s="813"/>
      <c r="OVQ106" s="813"/>
      <c r="OVR106" s="813"/>
      <c r="OVS106" s="813"/>
      <c r="OVT106" s="813"/>
      <c r="OVU106" s="813"/>
      <c r="OVV106" s="813"/>
      <c r="OVW106" s="813"/>
      <c r="OVX106" s="813"/>
      <c r="OVY106" s="813"/>
      <c r="OVZ106" s="813"/>
      <c r="OWA106" s="813"/>
      <c r="OWB106" s="813"/>
      <c r="OWC106" s="813"/>
      <c r="OWD106" s="813"/>
      <c r="OWE106" s="813"/>
      <c r="OWF106" s="813"/>
      <c r="OWG106" s="813"/>
      <c r="OWH106" s="813"/>
      <c r="OWI106" s="813"/>
      <c r="OWJ106" s="813"/>
      <c r="OWK106" s="813"/>
      <c r="OWL106" s="813"/>
      <c r="OWM106" s="813"/>
      <c r="OWN106" s="813"/>
      <c r="OWO106" s="813"/>
      <c r="OWP106" s="813"/>
      <c r="OWQ106" s="813"/>
      <c r="OWR106" s="813"/>
      <c r="OWS106" s="813"/>
      <c r="OWT106" s="813"/>
      <c r="OWU106" s="813"/>
      <c r="OWV106" s="813"/>
      <c r="OWW106" s="813"/>
      <c r="OWX106" s="813"/>
      <c r="OWY106" s="813"/>
      <c r="OWZ106" s="813"/>
      <c r="OXA106" s="813"/>
      <c r="OXB106" s="813"/>
      <c r="OXC106" s="813"/>
      <c r="OXD106" s="813"/>
      <c r="OXE106" s="813"/>
      <c r="OXF106" s="813"/>
      <c r="OXG106" s="813"/>
      <c r="OXH106" s="813"/>
      <c r="OXI106" s="813"/>
      <c r="OXJ106" s="813"/>
      <c r="OXK106" s="813"/>
      <c r="OXL106" s="813"/>
      <c r="OXM106" s="813"/>
      <c r="OXN106" s="813"/>
      <c r="OXO106" s="813"/>
      <c r="OXP106" s="813"/>
      <c r="OXQ106" s="813"/>
      <c r="OXR106" s="813"/>
      <c r="OXS106" s="813"/>
      <c r="OXT106" s="813"/>
      <c r="OXU106" s="813"/>
      <c r="OXV106" s="813"/>
      <c r="OXW106" s="813"/>
      <c r="OXX106" s="813"/>
      <c r="OXY106" s="813"/>
      <c r="OXZ106" s="813"/>
      <c r="OYA106" s="813"/>
      <c r="OYB106" s="813"/>
      <c r="OYC106" s="813"/>
      <c r="OYD106" s="813"/>
      <c r="OYE106" s="813"/>
      <c r="OYF106" s="813"/>
      <c r="OYG106" s="813"/>
      <c r="OYH106" s="813"/>
      <c r="OYI106" s="813"/>
      <c r="OYJ106" s="813"/>
      <c r="OYK106" s="813"/>
      <c r="OYL106" s="813"/>
      <c r="OYM106" s="813"/>
      <c r="OYN106" s="813"/>
      <c r="OYO106" s="813"/>
      <c r="OYP106" s="813"/>
      <c r="OYQ106" s="813"/>
      <c r="OYR106" s="813"/>
      <c r="OYS106" s="813"/>
      <c r="OYT106" s="813"/>
      <c r="OYU106" s="813"/>
      <c r="OYV106" s="813"/>
      <c r="OYW106" s="813"/>
      <c r="OYX106" s="813"/>
      <c r="OYY106" s="813"/>
      <c r="OYZ106" s="813"/>
      <c r="OZA106" s="813"/>
      <c r="OZB106" s="813"/>
      <c r="OZC106" s="813"/>
      <c r="OZD106" s="813"/>
      <c r="OZE106" s="813"/>
      <c r="OZF106" s="813"/>
      <c r="OZG106" s="813"/>
      <c r="OZH106" s="813"/>
      <c r="OZI106" s="813"/>
      <c r="OZJ106" s="813"/>
      <c r="OZK106" s="813"/>
      <c r="OZL106" s="813"/>
      <c r="OZM106" s="813"/>
      <c r="OZN106" s="813"/>
      <c r="OZO106" s="813"/>
      <c r="OZP106" s="813"/>
      <c r="OZQ106" s="813"/>
      <c r="OZR106" s="813"/>
      <c r="OZS106" s="813"/>
      <c r="OZT106" s="813"/>
      <c r="OZU106" s="813"/>
      <c r="OZV106" s="813"/>
      <c r="OZW106" s="813"/>
      <c r="OZX106" s="813"/>
      <c r="OZY106" s="813"/>
      <c r="OZZ106" s="813"/>
      <c r="PAA106" s="813"/>
      <c r="PAB106" s="813"/>
      <c r="PAC106" s="813"/>
      <c r="PAD106" s="813"/>
      <c r="PAE106" s="813"/>
      <c r="PAF106" s="813"/>
      <c r="PAG106" s="813"/>
      <c r="PAH106" s="813"/>
      <c r="PAI106" s="813"/>
      <c r="PAJ106" s="813"/>
      <c r="PAK106" s="813"/>
      <c r="PAL106" s="813"/>
      <c r="PAM106" s="813"/>
      <c r="PAN106" s="813"/>
      <c r="PAO106" s="813"/>
      <c r="PAP106" s="813"/>
      <c r="PAQ106" s="813"/>
      <c r="PAR106" s="813"/>
      <c r="PAS106" s="813"/>
      <c r="PAT106" s="813"/>
      <c r="PAU106" s="813"/>
      <c r="PAV106" s="813"/>
      <c r="PAW106" s="813"/>
      <c r="PAX106" s="813"/>
      <c r="PAY106" s="813"/>
      <c r="PAZ106" s="813"/>
      <c r="PBA106" s="813"/>
      <c r="PBB106" s="813"/>
      <c r="PBC106" s="813"/>
      <c r="PBD106" s="813"/>
      <c r="PBE106" s="813"/>
      <c r="PBF106" s="813"/>
      <c r="PBG106" s="813"/>
      <c r="PBH106" s="813"/>
      <c r="PBI106" s="813"/>
      <c r="PBJ106" s="813"/>
      <c r="PBK106" s="813"/>
      <c r="PBL106" s="813"/>
      <c r="PBM106" s="813"/>
      <c r="PBN106" s="813"/>
      <c r="PBO106" s="813"/>
      <c r="PBP106" s="813"/>
      <c r="PBQ106" s="813"/>
      <c r="PBR106" s="813"/>
      <c r="PBS106" s="813"/>
      <c r="PBT106" s="813"/>
      <c r="PBU106" s="813"/>
      <c r="PBV106" s="813"/>
      <c r="PBW106" s="813"/>
      <c r="PBX106" s="813"/>
      <c r="PBY106" s="813"/>
      <c r="PBZ106" s="813"/>
      <c r="PCA106" s="813"/>
      <c r="PCB106" s="813"/>
      <c r="PCC106" s="813"/>
      <c r="PCD106" s="813"/>
      <c r="PCE106" s="813"/>
      <c r="PCF106" s="813"/>
      <c r="PCG106" s="813"/>
      <c r="PCH106" s="813"/>
      <c r="PCI106" s="813"/>
      <c r="PCJ106" s="813"/>
      <c r="PCK106" s="813"/>
      <c r="PCL106" s="813"/>
      <c r="PCM106" s="813"/>
      <c r="PCN106" s="813"/>
      <c r="PCO106" s="813"/>
      <c r="PCP106" s="813"/>
      <c r="PCQ106" s="813"/>
      <c r="PCR106" s="813"/>
      <c r="PCS106" s="813"/>
      <c r="PCT106" s="813"/>
      <c r="PCU106" s="813"/>
      <c r="PCV106" s="813"/>
      <c r="PCW106" s="813"/>
      <c r="PCX106" s="813"/>
      <c r="PCY106" s="813"/>
      <c r="PCZ106" s="813"/>
      <c r="PDA106" s="813"/>
      <c r="PDB106" s="813"/>
      <c r="PDC106" s="813"/>
      <c r="PDD106" s="813"/>
      <c r="PDE106" s="813"/>
      <c r="PDF106" s="813"/>
      <c r="PDG106" s="813"/>
      <c r="PDH106" s="813"/>
      <c r="PDI106" s="813"/>
      <c r="PDJ106" s="813"/>
      <c r="PDK106" s="813"/>
      <c r="PDL106" s="813"/>
      <c r="PDM106" s="813"/>
      <c r="PDN106" s="813"/>
      <c r="PDO106" s="813"/>
      <c r="PDP106" s="813"/>
      <c r="PDQ106" s="813"/>
      <c r="PDR106" s="813"/>
      <c r="PDS106" s="813"/>
      <c r="PDT106" s="813"/>
      <c r="PDU106" s="813"/>
      <c r="PDV106" s="813"/>
      <c r="PDW106" s="813"/>
      <c r="PDX106" s="813"/>
      <c r="PDY106" s="813"/>
      <c r="PDZ106" s="813"/>
      <c r="PEA106" s="813"/>
      <c r="PEB106" s="813"/>
      <c r="PEC106" s="813"/>
      <c r="PED106" s="813"/>
      <c r="PEE106" s="813"/>
      <c r="PEF106" s="813"/>
      <c r="PEG106" s="813"/>
      <c r="PEH106" s="813"/>
      <c r="PEI106" s="813"/>
      <c r="PEJ106" s="813"/>
      <c r="PEK106" s="813"/>
      <c r="PEL106" s="813"/>
      <c r="PEM106" s="813"/>
      <c r="PEN106" s="813"/>
      <c r="PEO106" s="813"/>
      <c r="PEP106" s="813"/>
      <c r="PEQ106" s="813"/>
      <c r="PER106" s="813"/>
      <c r="PES106" s="813"/>
      <c r="PET106" s="813"/>
      <c r="PEU106" s="813"/>
      <c r="PEV106" s="813"/>
      <c r="PEW106" s="813"/>
      <c r="PEX106" s="813"/>
      <c r="PEY106" s="813"/>
      <c r="PEZ106" s="813"/>
      <c r="PFA106" s="813"/>
      <c r="PFB106" s="813"/>
      <c r="PFC106" s="813"/>
      <c r="PFD106" s="813"/>
      <c r="PFE106" s="813"/>
      <c r="PFF106" s="813"/>
      <c r="PFG106" s="813"/>
      <c r="PFH106" s="813"/>
      <c r="PFI106" s="813"/>
      <c r="PFJ106" s="813"/>
      <c r="PFK106" s="813"/>
      <c r="PFL106" s="813"/>
      <c r="PFM106" s="813"/>
      <c r="PFN106" s="813"/>
      <c r="PFO106" s="813"/>
      <c r="PFP106" s="813"/>
      <c r="PFQ106" s="813"/>
      <c r="PFR106" s="813"/>
      <c r="PFS106" s="813"/>
      <c r="PFT106" s="813"/>
      <c r="PFU106" s="813"/>
      <c r="PFV106" s="813"/>
      <c r="PFW106" s="813"/>
      <c r="PFX106" s="813"/>
      <c r="PFY106" s="813"/>
      <c r="PFZ106" s="813"/>
      <c r="PGA106" s="813"/>
      <c r="PGB106" s="813"/>
      <c r="PGC106" s="813"/>
      <c r="PGD106" s="813"/>
      <c r="PGE106" s="813"/>
      <c r="PGF106" s="813"/>
      <c r="PGG106" s="813"/>
      <c r="PGH106" s="813"/>
      <c r="PGI106" s="813"/>
      <c r="PGJ106" s="813"/>
      <c r="PGK106" s="813"/>
      <c r="PGL106" s="813"/>
      <c r="PGM106" s="813"/>
      <c r="PGN106" s="813"/>
      <c r="PGO106" s="813"/>
      <c r="PGP106" s="813"/>
      <c r="PGQ106" s="813"/>
      <c r="PGR106" s="813"/>
      <c r="PGS106" s="813"/>
      <c r="PGT106" s="813"/>
      <c r="PGU106" s="813"/>
      <c r="PGV106" s="813"/>
      <c r="PGW106" s="813"/>
      <c r="PGX106" s="813"/>
      <c r="PGY106" s="813"/>
      <c r="PGZ106" s="813"/>
      <c r="PHA106" s="813"/>
      <c r="PHB106" s="813"/>
      <c r="PHC106" s="813"/>
      <c r="PHD106" s="813"/>
      <c r="PHE106" s="813"/>
      <c r="PHF106" s="813"/>
      <c r="PHG106" s="813"/>
      <c r="PHH106" s="813"/>
      <c r="PHI106" s="813"/>
      <c r="PHJ106" s="813"/>
      <c r="PHK106" s="813"/>
      <c r="PHL106" s="813"/>
      <c r="PHM106" s="813"/>
      <c r="PHN106" s="813"/>
      <c r="PHO106" s="813"/>
      <c r="PHP106" s="813"/>
      <c r="PHQ106" s="813"/>
      <c r="PHR106" s="813"/>
      <c r="PHS106" s="813"/>
      <c r="PHT106" s="813"/>
      <c r="PHU106" s="813"/>
      <c r="PHV106" s="813"/>
      <c r="PHW106" s="813"/>
      <c r="PHX106" s="813"/>
      <c r="PHY106" s="813"/>
      <c r="PHZ106" s="813"/>
      <c r="PIA106" s="813"/>
      <c r="PIB106" s="813"/>
      <c r="PIC106" s="813"/>
      <c r="PID106" s="813"/>
      <c r="PIE106" s="813"/>
      <c r="PIF106" s="813"/>
      <c r="PIG106" s="813"/>
      <c r="PIH106" s="813"/>
      <c r="PII106" s="813"/>
      <c r="PIJ106" s="813"/>
      <c r="PIK106" s="813"/>
      <c r="PIL106" s="813"/>
      <c r="PIM106" s="813"/>
      <c r="PIN106" s="813"/>
      <c r="PIO106" s="813"/>
      <c r="PIP106" s="813"/>
      <c r="PIQ106" s="813"/>
      <c r="PIR106" s="813"/>
      <c r="PIS106" s="813"/>
      <c r="PIT106" s="813"/>
      <c r="PIU106" s="813"/>
      <c r="PIV106" s="813"/>
      <c r="PIW106" s="813"/>
      <c r="PIX106" s="813"/>
      <c r="PIY106" s="813"/>
      <c r="PIZ106" s="813"/>
      <c r="PJA106" s="813"/>
      <c r="PJB106" s="813"/>
      <c r="PJC106" s="813"/>
      <c r="PJD106" s="813"/>
      <c r="PJE106" s="813"/>
      <c r="PJF106" s="813"/>
      <c r="PJG106" s="813"/>
      <c r="PJH106" s="813"/>
      <c r="PJI106" s="813"/>
      <c r="PJJ106" s="813"/>
      <c r="PJK106" s="813"/>
      <c r="PJL106" s="813"/>
      <c r="PJM106" s="813"/>
      <c r="PJN106" s="813"/>
      <c r="PJO106" s="813"/>
      <c r="PJP106" s="813"/>
      <c r="PJQ106" s="813"/>
      <c r="PJR106" s="813"/>
      <c r="PJS106" s="813"/>
      <c r="PJT106" s="813"/>
      <c r="PJU106" s="813"/>
      <c r="PJV106" s="813"/>
      <c r="PJW106" s="813"/>
      <c r="PJX106" s="813"/>
      <c r="PJY106" s="813"/>
      <c r="PJZ106" s="813"/>
      <c r="PKA106" s="813"/>
      <c r="PKB106" s="813"/>
      <c r="PKC106" s="813"/>
      <c r="PKD106" s="813"/>
      <c r="PKE106" s="813"/>
      <c r="PKF106" s="813"/>
      <c r="PKG106" s="813"/>
      <c r="PKH106" s="813"/>
      <c r="PKI106" s="813"/>
      <c r="PKJ106" s="813"/>
      <c r="PKK106" s="813"/>
      <c r="PKL106" s="813"/>
      <c r="PKM106" s="813"/>
      <c r="PKN106" s="813"/>
      <c r="PKO106" s="813"/>
      <c r="PKP106" s="813"/>
      <c r="PKQ106" s="813"/>
      <c r="PKR106" s="813"/>
      <c r="PKS106" s="813"/>
      <c r="PKT106" s="813"/>
      <c r="PKU106" s="813"/>
      <c r="PKV106" s="813"/>
      <c r="PKW106" s="813"/>
      <c r="PKX106" s="813"/>
      <c r="PKY106" s="813"/>
      <c r="PKZ106" s="813"/>
      <c r="PLA106" s="813"/>
      <c r="PLB106" s="813"/>
      <c r="PLC106" s="813"/>
      <c r="PLD106" s="813"/>
      <c r="PLE106" s="813"/>
      <c r="PLF106" s="813"/>
      <c r="PLG106" s="813"/>
      <c r="PLH106" s="813"/>
      <c r="PLI106" s="813"/>
      <c r="PLJ106" s="813"/>
      <c r="PLK106" s="813"/>
      <c r="PLL106" s="813"/>
      <c r="PLM106" s="813"/>
      <c r="PLN106" s="813"/>
      <c r="PLO106" s="813"/>
      <c r="PLP106" s="813"/>
      <c r="PLQ106" s="813"/>
      <c r="PLR106" s="813"/>
      <c r="PLS106" s="813"/>
      <c r="PLT106" s="813"/>
      <c r="PLU106" s="813"/>
      <c r="PLV106" s="813"/>
      <c r="PLW106" s="813"/>
      <c r="PLX106" s="813"/>
      <c r="PLY106" s="813"/>
      <c r="PLZ106" s="813"/>
      <c r="PMA106" s="813"/>
      <c r="PMB106" s="813"/>
      <c r="PMC106" s="813"/>
      <c r="PMD106" s="813"/>
      <c r="PME106" s="813"/>
      <c r="PMF106" s="813"/>
      <c r="PMG106" s="813"/>
      <c r="PMH106" s="813"/>
      <c r="PMI106" s="813"/>
      <c r="PMJ106" s="813"/>
      <c r="PMK106" s="813"/>
      <c r="PML106" s="813"/>
      <c r="PMM106" s="813"/>
      <c r="PMN106" s="813"/>
      <c r="PMO106" s="813"/>
      <c r="PMP106" s="813"/>
      <c r="PMQ106" s="813"/>
      <c r="PMR106" s="813"/>
      <c r="PMS106" s="813"/>
      <c r="PMT106" s="813"/>
      <c r="PMU106" s="813"/>
      <c r="PMV106" s="813"/>
      <c r="PMW106" s="813"/>
      <c r="PMX106" s="813"/>
      <c r="PMY106" s="813"/>
      <c r="PMZ106" s="813"/>
      <c r="PNA106" s="813"/>
      <c r="PNB106" s="813"/>
      <c r="PNC106" s="813"/>
      <c r="PND106" s="813"/>
      <c r="PNE106" s="813"/>
      <c r="PNF106" s="813"/>
      <c r="PNG106" s="813"/>
      <c r="PNH106" s="813"/>
      <c r="PNI106" s="813"/>
      <c r="PNJ106" s="813"/>
      <c r="PNK106" s="813"/>
      <c r="PNL106" s="813"/>
      <c r="PNM106" s="813"/>
      <c r="PNN106" s="813"/>
      <c r="PNO106" s="813"/>
      <c r="PNP106" s="813"/>
      <c r="PNQ106" s="813"/>
      <c r="PNR106" s="813"/>
      <c r="PNS106" s="813"/>
      <c r="PNT106" s="813"/>
      <c r="PNU106" s="813"/>
      <c r="PNV106" s="813"/>
      <c r="PNW106" s="813"/>
      <c r="PNX106" s="813"/>
      <c r="PNY106" s="813"/>
      <c r="PNZ106" s="813"/>
      <c r="POA106" s="813"/>
      <c r="POB106" s="813"/>
      <c r="POC106" s="813"/>
      <c r="POD106" s="813"/>
      <c r="POE106" s="813"/>
      <c r="POF106" s="813"/>
      <c r="POG106" s="813"/>
      <c r="POH106" s="813"/>
      <c r="POI106" s="813"/>
      <c r="POJ106" s="813"/>
      <c r="POK106" s="813"/>
      <c r="POL106" s="813"/>
      <c r="POM106" s="813"/>
      <c r="PON106" s="813"/>
      <c r="POO106" s="813"/>
      <c r="POP106" s="813"/>
      <c r="POQ106" s="813"/>
      <c r="POR106" s="813"/>
      <c r="POS106" s="813"/>
      <c r="POT106" s="813"/>
      <c r="POU106" s="813"/>
      <c r="POV106" s="813"/>
      <c r="POW106" s="813"/>
      <c r="POX106" s="813"/>
      <c r="POY106" s="813"/>
      <c r="POZ106" s="813"/>
      <c r="PPA106" s="813"/>
      <c r="PPB106" s="813"/>
      <c r="PPC106" s="813"/>
      <c r="PPD106" s="813"/>
      <c r="PPE106" s="813"/>
      <c r="PPF106" s="813"/>
      <c r="PPG106" s="813"/>
      <c r="PPH106" s="813"/>
      <c r="PPI106" s="813"/>
      <c r="PPJ106" s="813"/>
      <c r="PPK106" s="813"/>
      <c r="PPL106" s="813"/>
      <c r="PPM106" s="813"/>
      <c r="PPN106" s="813"/>
      <c r="PPO106" s="813"/>
      <c r="PPP106" s="813"/>
      <c r="PPQ106" s="813"/>
      <c r="PPR106" s="813"/>
      <c r="PPS106" s="813"/>
      <c r="PPT106" s="813"/>
      <c r="PPU106" s="813"/>
      <c r="PPV106" s="813"/>
      <c r="PPW106" s="813"/>
      <c r="PPX106" s="813"/>
      <c r="PPY106" s="813"/>
      <c r="PPZ106" s="813"/>
      <c r="PQA106" s="813"/>
      <c r="PQB106" s="813"/>
      <c r="PQC106" s="813"/>
      <c r="PQD106" s="813"/>
      <c r="PQE106" s="813"/>
      <c r="PQF106" s="813"/>
      <c r="PQG106" s="813"/>
      <c r="PQH106" s="813"/>
      <c r="PQI106" s="813"/>
      <c r="PQJ106" s="813"/>
      <c r="PQK106" s="813"/>
      <c r="PQL106" s="813"/>
      <c r="PQM106" s="813"/>
      <c r="PQN106" s="813"/>
      <c r="PQO106" s="813"/>
      <c r="PQP106" s="813"/>
      <c r="PQQ106" s="813"/>
      <c r="PQR106" s="813"/>
      <c r="PQS106" s="813"/>
      <c r="PQT106" s="813"/>
      <c r="PQU106" s="813"/>
      <c r="PQV106" s="813"/>
      <c r="PQW106" s="813"/>
      <c r="PQX106" s="813"/>
      <c r="PQY106" s="813"/>
      <c r="PQZ106" s="813"/>
      <c r="PRA106" s="813"/>
      <c r="PRB106" s="813"/>
      <c r="PRC106" s="813"/>
      <c r="PRD106" s="813"/>
      <c r="PRE106" s="813"/>
      <c r="PRF106" s="813"/>
      <c r="PRG106" s="813"/>
      <c r="PRH106" s="813"/>
      <c r="PRI106" s="813"/>
      <c r="PRJ106" s="813"/>
      <c r="PRK106" s="813"/>
      <c r="PRL106" s="813"/>
      <c r="PRM106" s="813"/>
      <c r="PRN106" s="813"/>
      <c r="PRO106" s="813"/>
      <c r="PRP106" s="813"/>
      <c r="PRQ106" s="813"/>
      <c r="PRR106" s="813"/>
      <c r="PRS106" s="813"/>
      <c r="PRT106" s="813"/>
      <c r="PRU106" s="813"/>
      <c r="PRV106" s="813"/>
      <c r="PRW106" s="813"/>
      <c r="PRX106" s="813"/>
      <c r="PRY106" s="813"/>
      <c r="PRZ106" s="813"/>
      <c r="PSA106" s="813"/>
      <c r="PSB106" s="813"/>
      <c r="PSC106" s="813"/>
      <c r="PSD106" s="813"/>
      <c r="PSE106" s="813"/>
      <c r="PSF106" s="813"/>
      <c r="PSG106" s="813"/>
      <c r="PSH106" s="813"/>
      <c r="PSI106" s="813"/>
      <c r="PSJ106" s="813"/>
      <c r="PSK106" s="813"/>
      <c r="PSL106" s="813"/>
      <c r="PSM106" s="813"/>
      <c r="PSN106" s="813"/>
      <c r="PSO106" s="813"/>
      <c r="PSP106" s="813"/>
      <c r="PSQ106" s="813"/>
      <c r="PSR106" s="813"/>
      <c r="PSS106" s="813"/>
      <c r="PST106" s="813"/>
      <c r="PSU106" s="813"/>
      <c r="PSV106" s="813"/>
      <c r="PSW106" s="813"/>
      <c r="PSX106" s="813"/>
      <c r="PSY106" s="813"/>
      <c r="PSZ106" s="813"/>
      <c r="PTA106" s="813"/>
      <c r="PTB106" s="813"/>
      <c r="PTC106" s="813"/>
      <c r="PTD106" s="813"/>
      <c r="PTE106" s="813"/>
      <c r="PTF106" s="813"/>
      <c r="PTG106" s="813"/>
      <c r="PTH106" s="813"/>
      <c r="PTI106" s="813"/>
      <c r="PTJ106" s="813"/>
      <c r="PTK106" s="813"/>
      <c r="PTL106" s="813"/>
      <c r="PTM106" s="813"/>
      <c r="PTN106" s="813"/>
      <c r="PTO106" s="813"/>
      <c r="PTP106" s="813"/>
      <c r="PTQ106" s="813"/>
      <c r="PTR106" s="813"/>
      <c r="PTS106" s="813"/>
      <c r="PTT106" s="813"/>
      <c r="PTU106" s="813"/>
      <c r="PTV106" s="813"/>
      <c r="PTW106" s="813"/>
      <c r="PTX106" s="813"/>
      <c r="PTY106" s="813"/>
      <c r="PTZ106" s="813"/>
      <c r="PUA106" s="813"/>
      <c r="PUB106" s="813"/>
      <c r="PUC106" s="813"/>
      <c r="PUD106" s="813"/>
      <c r="PUE106" s="813"/>
      <c r="PUF106" s="813"/>
      <c r="PUG106" s="813"/>
      <c r="PUH106" s="813"/>
      <c r="PUI106" s="813"/>
      <c r="PUJ106" s="813"/>
      <c r="PUK106" s="813"/>
      <c r="PUL106" s="813"/>
      <c r="PUM106" s="813"/>
      <c r="PUN106" s="813"/>
      <c r="PUO106" s="813"/>
      <c r="PUP106" s="813"/>
      <c r="PUQ106" s="813"/>
      <c r="PUR106" s="813"/>
      <c r="PUS106" s="813"/>
      <c r="PUT106" s="813"/>
      <c r="PUU106" s="813"/>
      <c r="PUV106" s="813"/>
      <c r="PUW106" s="813"/>
      <c r="PUX106" s="813"/>
      <c r="PUY106" s="813"/>
      <c r="PUZ106" s="813"/>
      <c r="PVA106" s="813"/>
      <c r="PVB106" s="813"/>
      <c r="PVC106" s="813"/>
      <c r="PVD106" s="813"/>
      <c r="PVE106" s="813"/>
      <c r="PVF106" s="813"/>
      <c r="PVG106" s="813"/>
      <c r="PVH106" s="813"/>
      <c r="PVI106" s="813"/>
      <c r="PVJ106" s="813"/>
      <c r="PVK106" s="813"/>
      <c r="PVL106" s="813"/>
      <c r="PVM106" s="813"/>
      <c r="PVN106" s="813"/>
      <c r="PVO106" s="813"/>
      <c r="PVP106" s="813"/>
      <c r="PVQ106" s="813"/>
      <c r="PVR106" s="813"/>
      <c r="PVS106" s="813"/>
      <c r="PVT106" s="813"/>
      <c r="PVU106" s="813"/>
      <c r="PVV106" s="813"/>
      <c r="PVW106" s="813"/>
      <c r="PVX106" s="813"/>
      <c r="PVY106" s="813"/>
      <c r="PVZ106" s="813"/>
      <c r="PWA106" s="813"/>
      <c r="PWB106" s="813"/>
      <c r="PWC106" s="813"/>
      <c r="PWD106" s="813"/>
      <c r="PWE106" s="813"/>
      <c r="PWF106" s="813"/>
      <c r="PWG106" s="813"/>
      <c r="PWH106" s="813"/>
      <c r="PWI106" s="813"/>
      <c r="PWJ106" s="813"/>
      <c r="PWK106" s="813"/>
      <c r="PWL106" s="813"/>
      <c r="PWM106" s="813"/>
      <c r="PWN106" s="813"/>
      <c r="PWO106" s="813"/>
      <c r="PWP106" s="813"/>
      <c r="PWQ106" s="813"/>
      <c r="PWR106" s="813"/>
      <c r="PWS106" s="813"/>
      <c r="PWT106" s="813"/>
      <c r="PWU106" s="813"/>
      <c r="PWV106" s="813"/>
      <c r="PWW106" s="813"/>
      <c r="PWX106" s="813"/>
      <c r="PWY106" s="813"/>
      <c r="PWZ106" s="813"/>
      <c r="PXA106" s="813"/>
      <c r="PXB106" s="813"/>
      <c r="PXC106" s="813"/>
      <c r="PXD106" s="813"/>
      <c r="PXE106" s="813"/>
      <c r="PXF106" s="813"/>
      <c r="PXG106" s="813"/>
      <c r="PXH106" s="813"/>
      <c r="PXI106" s="813"/>
      <c r="PXJ106" s="813"/>
      <c r="PXK106" s="813"/>
      <c r="PXL106" s="813"/>
      <c r="PXM106" s="813"/>
      <c r="PXN106" s="813"/>
      <c r="PXO106" s="813"/>
      <c r="PXP106" s="813"/>
      <c r="PXQ106" s="813"/>
      <c r="PXR106" s="813"/>
      <c r="PXS106" s="813"/>
      <c r="PXT106" s="813"/>
      <c r="PXU106" s="813"/>
      <c r="PXV106" s="813"/>
      <c r="PXW106" s="813"/>
      <c r="PXX106" s="813"/>
      <c r="PXY106" s="813"/>
      <c r="PXZ106" s="813"/>
      <c r="PYA106" s="813"/>
      <c r="PYB106" s="813"/>
      <c r="PYC106" s="813"/>
      <c r="PYD106" s="813"/>
      <c r="PYE106" s="813"/>
      <c r="PYF106" s="813"/>
      <c r="PYG106" s="813"/>
      <c r="PYH106" s="813"/>
      <c r="PYI106" s="813"/>
      <c r="PYJ106" s="813"/>
      <c r="PYK106" s="813"/>
      <c r="PYL106" s="813"/>
      <c r="PYM106" s="813"/>
      <c r="PYN106" s="813"/>
      <c r="PYO106" s="813"/>
      <c r="PYP106" s="813"/>
      <c r="PYQ106" s="813"/>
      <c r="PYR106" s="813"/>
      <c r="PYS106" s="813"/>
      <c r="PYT106" s="813"/>
      <c r="PYU106" s="813"/>
      <c r="PYV106" s="813"/>
      <c r="PYW106" s="813"/>
      <c r="PYX106" s="813"/>
      <c r="PYY106" s="813"/>
      <c r="PYZ106" s="813"/>
      <c r="PZA106" s="813"/>
      <c r="PZB106" s="813"/>
      <c r="PZC106" s="813"/>
      <c r="PZD106" s="813"/>
      <c r="PZE106" s="813"/>
      <c r="PZF106" s="813"/>
      <c r="PZG106" s="813"/>
      <c r="PZH106" s="813"/>
      <c r="PZI106" s="813"/>
      <c r="PZJ106" s="813"/>
      <c r="PZK106" s="813"/>
      <c r="PZL106" s="813"/>
      <c r="PZM106" s="813"/>
      <c r="PZN106" s="813"/>
      <c r="PZO106" s="813"/>
      <c r="PZP106" s="813"/>
      <c r="PZQ106" s="813"/>
      <c r="PZR106" s="813"/>
      <c r="PZS106" s="813"/>
      <c r="PZT106" s="813"/>
      <c r="PZU106" s="813"/>
      <c r="PZV106" s="813"/>
      <c r="PZW106" s="813"/>
      <c r="PZX106" s="813"/>
      <c r="PZY106" s="813"/>
      <c r="PZZ106" s="813"/>
      <c r="QAA106" s="813"/>
      <c r="QAB106" s="813"/>
      <c r="QAC106" s="813"/>
      <c r="QAD106" s="813"/>
      <c r="QAE106" s="813"/>
      <c r="QAF106" s="813"/>
      <c r="QAG106" s="813"/>
      <c r="QAH106" s="813"/>
      <c r="QAI106" s="813"/>
      <c r="QAJ106" s="813"/>
      <c r="QAK106" s="813"/>
      <c r="QAL106" s="813"/>
      <c r="QAM106" s="813"/>
      <c r="QAN106" s="813"/>
      <c r="QAO106" s="813"/>
      <c r="QAP106" s="813"/>
      <c r="QAQ106" s="813"/>
      <c r="QAR106" s="813"/>
      <c r="QAS106" s="813"/>
      <c r="QAT106" s="813"/>
      <c r="QAU106" s="813"/>
      <c r="QAV106" s="813"/>
      <c r="QAW106" s="813"/>
      <c r="QAX106" s="813"/>
      <c r="QAY106" s="813"/>
      <c r="QAZ106" s="813"/>
      <c r="QBA106" s="813"/>
      <c r="QBB106" s="813"/>
      <c r="QBC106" s="813"/>
      <c r="QBD106" s="813"/>
      <c r="QBE106" s="813"/>
      <c r="QBF106" s="813"/>
      <c r="QBG106" s="813"/>
      <c r="QBH106" s="813"/>
      <c r="QBI106" s="813"/>
      <c r="QBJ106" s="813"/>
      <c r="QBK106" s="813"/>
      <c r="QBL106" s="813"/>
      <c r="QBM106" s="813"/>
      <c r="QBN106" s="813"/>
      <c r="QBO106" s="813"/>
      <c r="QBP106" s="813"/>
      <c r="QBQ106" s="813"/>
      <c r="QBR106" s="813"/>
      <c r="QBS106" s="813"/>
      <c r="QBT106" s="813"/>
      <c r="QBU106" s="813"/>
      <c r="QBV106" s="813"/>
      <c r="QBW106" s="813"/>
      <c r="QBX106" s="813"/>
      <c r="QBY106" s="813"/>
      <c r="QBZ106" s="813"/>
      <c r="QCA106" s="813"/>
      <c r="QCB106" s="813"/>
      <c r="QCC106" s="813"/>
      <c r="QCD106" s="813"/>
      <c r="QCE106" s="813"/>
      <c r="QCF106" s="813"/>
      <c r="QCG106" s="813"/>
      <c r="QCH106" s="813"/>
      <c r="QCI106" s="813"/>
      <c r="QCJ106" s="813"/>
      <c r="QCK106" s="813"/>
      <c r="QCL106" s="813"/>
      <c r="QCM106" s="813"/>
      <c r="QCN106" s="813"/>
      <c r="QCO106" s="813"/>
      <c r="QCP106" s="813"/>
      <c r="QCQ106" s="813"/>
      <c r="QCR106" s="813"/>
      <c r="QCS106" s="813"/>
      <c r="QCT106" s="813"/>
      <c r="QCU106" s="813"/>
      <c r="QCV106" s="813"/>
      <c r="QCW106" s="813"/>
      <c r="QCX106" s="813"/>
      <c r="QCY106" s="813"/>
      <c r="QCZ106" s="813"/>
      <c r="QDA106" s="813"/>
      <c r="QDB106" s="813"/>
      <c r="QDC106" s="813"/>
      <c r="QDD106" s="813"/>
      <c r="QDE106" s="813"/>
      <c r="QDF106" s="813"/>
      <c r="QDG106" s="813"/>
      <c r="QDH106" s="813"/>
      <c r="QDI106" s="813"/>
      <c r="QDJ106" s="813"/>
      <c r="QDK106" s="813"/>
      <c r="QDL106" s="813"/>
      <c r="QDM106" s="813"/>
      <c r="QDN106" s="813"/>
      <c r="QDO106" s="813"/>
      <c r="QDP106" s="813"/>
      <c r="QDQ106" s="813"/>
      <c r="QDR106" s="813"/>
      <c r="QDS106" s="813"/>
      <c r="QDT106" s="813"/>
      <c r="QDU106" s="813"/>
      <c r="QDV106" s="813"/>
      <c r="QDW106" s="813"/>
      <c r="QDX106" s="813"/>
      <c r="QDY106" s="813"/>
      <c r="QDZ106" s="813"/>
      <c r="QEA106" s="813"/>
      <c r="QEB106" s="813"/>
      <c r="QEC106" s="813"/>
      <c r="QED106" s="813"/>
      <c r="QEE106" s="813"/>
      <c r="QEF106" s="813"/>
      <c r="QEG106" s="813"/>
      <c r="QEH106" s="813"/>
      <c r="QEI106" s="813"/>
      <c r="QEJ106" s="813"/>
      <c r="QEK106" s="813"/>
      <c r="QEL106" s="813"/>
      <c r="QEM106" s="813"/>
      <c r="QEN106" s="813"/>
      <c r="QEO106" s="813"/>
      <c r="QEP106" s="813"/>
      <c r="QEQ106" s="813"/>
      <c r="QER106" s="813"/>
      <c r="QES106" s="813"/>
      <c r="QET106" s="813"/>
      <c r="QEU106" s="813"/>
      <c r="QEV106" s="813"/>
      <c r="QEW106" s="813"/>
      <c r="QEX106" s="813"/>
      <c r="QEY106" s="813"/>
      <c r="QEZ106" s="813"/>
      <c r="QFA106" s="813"/>
      <c r="QFB106" s="813"/>
      <c r="QFC106" s="813"/>
      <c r="QFD106" s="813"/>
      <c r="QFE106" s="813"/>
      <c r="QFF106" s="813"/>
      <c r="QFG106" s="813"/>
      <c r="QFH106" s="813"/>
      <c r="QFI106" s="813"/>
      <c r="QFJ106" s="813"/>
      <c r="QFK106" s="813"/>
      <c r="QFL106" s="813"/>
      <c r="QFM106" s="813"/>
      <c r="QFN106" s="813"/>
      <c r="QFO106" s="813"/>
      <c r="QFP106" s="813"/>
      <c r="QFQ106" s="813"/>
      <c r="QFR106" s="813"/>
      <c r="QFS106" s="813"/>
      <c r="QFT106" s="813"/>
      <c r="QFU106" s="813"/>
      <c r="QFV106" s="813"/>
      <c r="QFW106" s="813"/>
      <c r="QFX106" s="813"/>
      <c r="QFY106" s="813"/>
      <c r="QFZ106" s="813"/>
      <c r="QGA106" s="813"/>
      <c r="QGB106" s="813"/>
      <c r="QGC106" s="813"/>
      <c r="QGD106" s="813"/>
      <c r="QGE106" s="813"/>
      <c r="QGF106" s="813"/>
      <c r="QGG106" s="813"/>
      <c r="QGH106" s="813"/>
      <c r="QGI106" s="813"/>
      <c r="QGJ106" s="813"/>
      <c r="QGK106" s="813"/>
      <c r="QGL106" s="813"/>
      <c r="QGM106" s="813"/>
      <c r="QGN106" s="813"/>
      <c r="QGO106" s="813"/>
      <c r="QGP106" s="813"/>
      <c r="QGQ106" s="813"/>
      <c r="QGR106" s="813"/>
      <c r="QGS106" s="813"/>
      <c r="QGT106" s="813"/>
      <c r="QGU106" s="813"/>
      <c r="QGV106" s="813"/>
      <c r="QGW106" s="813"/>
      <c r="QGX106" s="813"/>
      <c r="QGY106" s="813"/>
      <c r="QGZ106" s="813"/>
      <c r="QHA106" s="813"/>
      <c r="QHB106" s="813"/>
      <c r="QHC106" s="813"/>
      <c r="QHD106" s="813"/>
      <c r="QHE106" s="813"/>
      <c r="QHF106" s="813"/>
      <c r="QHG106" s="813"/>
      <c r="QHH106" s="813"/>
      <c r="QHI106" s="813"/>
      <c r="QHJ106" s="813"/>
      <c r="QHK106" s="813"/>
      <c r="QHL106" s="813"/>
      <c r="QHM106" s="813"/>
      <c r="QHN106" s="813"/>
      <c r="QHO106" s="813"/>
      <c r="QHP106" s="813"/>
      <c r="QHQ106" s="813"/>
      <c r="QHR106" s="813"/>
      <c r="QHS106" s="813"/>
      <c r="QHT106" s="813"/>
      <c r="QHU106" s="813"/>
      <c r="QHV106" s="813"/>
      <c r="QHW106" s="813"/>
      <c r="QHX106" s="813"/>
      <c r="QHY106" s="813"/>
      <c r="QHZ106" s="813"/>
      <c r="QIA106" s="813"/>
      <c r="QIB106" s="813"/>
      <c r="QIC106" s="813"/>
      <c r="QID106" s="813"/>
      <c r="QIE106" s="813"/>
      <c r="QIF106" s="813"/>
      <c r="QIG106" s="813"/>
      <c r="QIH106" s="813"/>
      <c r="QII106" s="813"/>
      <c r="QIJ106" s="813"/>
      <c r="QIK106" s="813"/>
      <c r="QIL106" s="813"/>
      <c r="QIM106" s="813"/>
      <c r="QIN106" s="813"/>
      <c r="QIO106" s="813"/>
      <c r="QIP106" s="813"/>
      <c r="QIQ106" s="813"/>
      <c r="QIR106" s="813"/>
      <c r="QIS106" s="813"/>
      <c r="QIT106" s="813"/>
      <c r="QIU106" s="813"/>
      <c r="QIV106" s="813"/>
      <c r="QIW106" s="813"/>
      <c r="QIX106" s="813"/>
      <c r="QIY106" s="813"/>
      <c r="QIZ106" s="813"/>
      <c r="QJA106" s="813"/>
      <c r="QJB106" s="813"/>
      <c r="QJC106" s="813"/>
      <c r="QJD106" s="813"/>
      <c r="QJE106" s="813"/>
      <c r="QJF106" s="813"/>
      <c r="QJG106" s="813"/>
      <c r="QJH106" s="813"/>
      <c r="QJI106" s="813"/>
      <c r="QJJ106" s="813"/>
      <c r="QJK106" s="813"/>
      <c r="QJL106" s="813"/>
      <c r="QJM106" s="813"/>
      <c r="QJN106" s="813"/>
      <c r="QJO106" s="813"/>
      <c r="QJP106" s="813"/>
      <c r="QJQ106" s="813"/>
      <c r="QJR106" s="813"/>
      <c r="QJS106" s="813"/>
      <c r="QJT106" s="813"/>
      <c r="QJU106" s="813"/>
      <c r="QJV106" s="813"/>
      <c r="QJW106" s="813"/>
      <c r="QJX106" s="813"/>
      <c r="QJY106" s="813"/>
      <c r="QJZ106" s="813"/>
      <c r="QKA106" s="813"/>
      <c r="QKB106" s="813"/>
      <c r="QKC106" s="813"/>
      <c r="QKD106" s="813"/>
      <c r="QKE106" s="813"/>
      <c r="QKF106" s="813"/>
      <c r="QKG106" s="813"/>
      <c r="QKH106" s="813"/>
      <c r="QKI106" s="813"/>
      <c r="QKJ106" s="813"/>
      <c r="QKK106" s="813"/>
      <c r="QKL106" s="813"/>
      <c r="QKM106" s="813"/>
      <c r="QKN106" s="813"/>
      <c r="QKO106" s="813"/>
      <c r="QKP106" s="813"/>
      <c r="QKQ106" s="813"/>
      <c r="QKR106" s="813"/>
      <c r="QKS106" s="813"/>
      <c r="QKT106" s="813"/>
      <c r="QKU106" s="813"/>
      <c r="QKV106" s="813"/>
      <c r="QKW106" s="813"/>
      <c r="QKX106" s="813"/>
      <c r="QKY106" s="813"/>
      <c r="QKZ106" s="813"/>
      <c r="QLA106" s="813"/>
      <c r="QLB106" s="813"/>
      <c r="QLC106" s="813"/>
      <c r="QLD106" s="813"/>
      <c r="QLE106" s="813"/>
      <c r="QLF106" s="813"/>
      <c r="QLG106" s="813"/>
      <c r="QLH106" s="813"/>
      <c r="QLI106" s="813"/>
      <c r="QLJ106" s="813"/>
      <c r="QLK106" s="813"/>
      <c r="QLL106" s="813"/>
      <c r="QLM106" s="813"/>
      <c r="QLN106" s="813"/>
      <c r="QLO106" s="813"/>
      <c r="QLP106" s="813"/>
      <c r="QLQ106" s="813"/>
      <c r="QLR106" s="813"/>
      <c r="QLS106" s="813"/>
      <c r="QLT106" s="813"/>
      <c r="QLU106" s="813"/>
      <c r="QLV106" s="813"/>
      <c r="QLW106" s="813"/>
      <c r="QLX106" s="813"/>
      <c r="QLY106" s="813"/>
      <c r="QLZ106" s="813"/>
      <c r="QMA106" s="813"/>
      <c r="QMB106" s="813"/>
      <c r="QMC106" s="813"/>
      <c r="QMD106" s="813"/>
      <c r="QME106" s="813"/>
      <c r="QMF106" s="813"/>
      <c r="QMG106" s="813"/>
      <c r="QMH106" s="813"/>
      <c r="QMI106" s="813"/>
      <c r="QMJ106" s="813"/>
      <c r="QMK106" s="813"/>
      <c r="QML106" s="813"/>
      <c r="QMM106" s="813"/>
      <c r="QMN106" s="813"/>
      <c r="QMO106" s="813"/>
      <c r="QMP106" s="813"/>
      <c r="QMQ106" s="813"/>
      <c r="QMR106" s="813"/>
      <c r="QMS106" s="813"/>
      <c r="QMT106" s="813"/>
      <c r="QMU106" s="813"/>
      <c r="QMV106" s="813"/>
      <c r="QMW106" s="813"/>
      <c r="QMX106" s="813"/>
      <c r="QMY106" s="813"/>
      <c r="QMZ106" s="813"/>
      <c r="QNA106" s="813"/>
      <c r="QNB106" s="813"/>
      <c r="QNC106" s="813"/>
      <c r="QND106" s="813"/>
      <c r="QNE106" s="813"/>
      <c r="QNF106" s="813"/>
      <c r="QNG106" s="813"/>
      <c r="QNH106" s="813"/>
      <c r="QNI106" s="813"/>
      <c r="QNJ106" s="813"/>
      <c r="QNK106" s="813"/>
      <c r="QNL106" s="813"/>
      <c r="QNM106" s="813"/>
      <c r="QNN106" s="813"/>
      <c r="QNO106" s="813"/>
      <c r="QNP106" s="813"/>
      <c r="QNQ106" s="813"/>
      <c r="QNR106" s="813"/>
      <c r="QNS106" s="813"/>
      <c r="QNT106" s="813"/>
      <c r="QNU106" s="813"/>
      <c r="QNV106" s="813"/>
      <c r="QNW106" s="813"/>
      <c r="QNX106" s="813"/>
      <c r="QNY106" s="813"/>
      <c r="QNZ106" s="813"/>
      <c r="QOA106" s="813"/>
      <c r="QOB106" s="813"/>
      <c r="QOC106" s="813"/>
      <c r="QOD106" s="813"/>
      <c r="QOE106" s="813"/>
      <c r="QOF106" s="813"/>
      <c r="QOG106" s="813"/>
      <c r="QOH106" s="813"/>
      <c r="QOI106" s="813"/>
      <c r="QOJ106" s="813"/>
      <c r="QOK106" s="813"/>
      <c r="QOL106" s="813"/>
      <c r="QOM106" s="813"/>
      <c r="QON106" s="813"/>
      <c r="QOO106" s="813"/>
      <c r="QOP106" s="813"/>
      <c r="QOQ106" s="813"/>
      <c r="QOR106" s="813"/>
      <c r="QOS106" s="813"/>
      <c r="QOT106" s="813"/>
      <c r="QOU106" s="813"/>
      <c r="QOV106" s="813"/>
      <c r="QOW106" s="813"/>
      <c r="QOX106" s="813"/>
      <c r="QOY106" s="813"/>
      <c r="QOZ106" s="813"/>
      <c r="QPA106" s="813"/>
      <c r="QPB106" s="813"/>
      <c r="QPC106" s="813"/>
      <c r="QPD106" s="813"/>
      <c r="QPE106" s="813"/>
      <c r="QPF106" s="813"/>
      <c r="QPG106" s="813"/>
      <c r="QPH106" s="813"/>
      <c r="QPI106" s="813"/>
      <c r="QPJ106" s="813"/>
      <c r="QPK106" s="813"/>
      <c r="QPL106" s="813"/>
      <c r="QPM106" s="813"/>
      <c r="QPN106" s="813"/>
      <c r="QPO106" s="813"/>
      <c r="QPP106" s="813"/>
      <c r="QPQ106" s="813"/>
      <c r="QPR106" s="813"/>
      <c r="QPS106" s="813"/>
      <c r="QPT106" s="813"/>
      <c r="QPU106" s="813"/>
      <c r="QPV106" s="813"/>
      <c r="QPW106" s="813"/>
      <c r="QPX106" s="813"/>
      <c r="QPY106" s="813"/>
      <c r="QPZ106" s="813"/>
      <c r="QQA106" s="813"/>
      <c r="QQB106" s="813"/>
      <c r="QQC106" s="813"/>
      <c r="QQD106" s="813"/>
      <c r="QQE106" s="813"/>
      <c r="QQF106" s="813"/>
      <c r="QQG106" s="813"/>
      <c r="QQH106" s="813"/>
      <c r="QQI106" s="813"/>
      <c r="QQJ106" s="813"/>
      <c r="QQK106" s="813"/>
      <c r="QQL106" s="813"/>
      <c r="QQM106" s="813"/>
      <c r="QQN106" s="813"/>
      <c r="QQO106" s="813"/>
      <c r="QQP106" s="813"/>
      <c r="QQQ106" s="813"/>
      <c r="QQR106" s="813"/>
      <c r="QQS106" s="813"/>
      <c r="QQT106" s="813"/>
      <c r="QQU106" s="813"/>
      <c r="QQV106" s="813"/>
      <c r="QQW106" s="813"/>
      <c r="QQX106" s="813"/>
      <c r="QQY106" s="813"/>
      <c r="QQZ106" s="813"/>
      <c r="QRA106" s="813"/>
      <c r="QRB106" s="813"/>
      <c r="QRC106" s="813"/>
      <c r="QRD106" s="813"/>
      <c r="QRE106" s="813"/>
      <c r="QRF106" s="813"/>
      <c r="QRG106" s="813"/>
      <c r="QRH106" s="813"/>
      <c r="QRI106" s="813"/>
      <c r="QRJ106" s="813"/>
      <c r="QRK106" s="813"/>
      <c r="QRL106" s="813"/>
      <c r="QRM106" s="813"/>
      <c r="QRN106" s="813"/>
      <c r="QRO106" s="813"/>
      <c r="QRP106" s="813"/>
      <c r="QRQ106" s="813"/>
      <c r="QRR106" s="813"/>
      <c r="QRS106" s="813"/>
      <c r="QRT106" s="813"/>
      <c r="QRU106" s="813"/>
      <c r="QRV106" s="813"/>
      <c r="QRW106" s="813"/>
      <c r="QRX106" s="813"/>
      <c r="QRY106" s="813"/>
      <c r="QRZ106" s="813"/>
      <c r="QSA106" s="813"/>
      <c r="QSB106" s="813"/>
      <c r="QSC106" s="813"/>
      <c r="QSD106" s="813"/>
      <c r="QSE106" s="813"/>
      <c r="QSF106" s="813"/>
      <c r="QSG106" s="813"/>
      <c r="QSH106" s="813"/>
      <c r="QSI106" s="813"/>
      <c r="QSJ106" s="813"/>
      <c r="QSK106" s="813"/>
      <c r="QSL106" s="813"/>
      <c r="QSM106" s="813"/>
      <c r="QSN106" s="813"/>
      <c r="QSO106" s="813"/>
      <c r="QSP106" s="813"/>
      <c r="QSQ106" s="813"/>
      <c r="QSR106" s="813"/>
      <c r="QSS106" s="813"/>
      <c r="QST106" s="813"/>
      <c r="QSU106" s="813"/>
      <c r="QSV106" s="813"/>
      <c r="QSW106" s="813"/>
      <c r="QSX106" s="813"/>
      <c r="QSY106" s="813"/>
      <c r="QSZ106" s="813"/>
      <c r="QTA106" s="813"/>
      <c r="QTB106" s="813"/>
      <c r="QTC106" s="813"/>
      <c r="QTD106" s="813"/>
      <c r="QTE106" s="813"/>
      <c r="QTF106" s="813"/>
      <c r="QTG106" s="813"/>
      <c r="QTH106" s="813"/>
      <c r="QTI106" s="813"/>
      <c r="QTJ106" s="813"/>
      <c r="QTK106" s="813"/>
      <c r="QTL106" s="813"/>
      <c r="QTM106" s="813"/>
      <c r="QTN106" s="813"/>
      <c r="QTO106" s="813"/>
      <c r="QTP106" s="813"/>
      <c r="QTQ106" s="813"/>
      <c r="QTR106" s="813"/>
      <c r="QTS106" s="813"/>
      <c r="QTT106" s="813"/>
      <c r="QTU106" s="813"/>
      <c r="QTV106" s="813"/>
      <c r="QTW106" s="813"/>
      <c r="QTX106" s="813"/>
      <c r="QTY106" s="813"/>
      <c r="QTZ106" s="813"/>
      <c r="QUA106" s="813"/>
      <c r="QUB106" s="813"/>
      <c r="QUC106" s="813"/>
      <c r="QUD106" s="813"/>
      <c r="QUE106" s="813"/>
      <c r="QUF106" s="813"/>
      <c r="QUG106" s="813"/>
      <c r="QUH106" s="813"/>
      <c r="QUI106" s="813"/>
      <c r="QUJ106" s="813"/>
      <c r="QUK106" s="813"/>
      <c r="QUL106" s="813"/>
      <c r="QUM106" s="813"/>
      <c r="QUN106" s="813"/>
      <c r="QUO106" s="813"/>
      <c r="QUP106" s="813"/>
      <c r="QUQ106" s="813"/>
      <c r="QUR106" s="813"/>
      <c r="QUS106" s="813"/>
      <c r="QUT106" s="813"/>
      <c r="QUU106" s="813"/>
      <c r="QUV106" s="813"/>
      <c r="QUW106" s="813"/>
      <c r="QUX106" s="813"/>
      <c r="QUY106" s="813"/>
      <c r="QUZ106" s="813"/>
      <c r="QVA106" s="813"/>
      <c r="QVB106" s="813"/>
      <c r="QVC106" s="813"/>
      <c r="QVD106" s="813"/>
      <c r="QVE106" s="813"/>
      <c r="QVF106" s="813"/>
      <c r="QVG106" s="813"/>
      <c r="QVH106" s="813"/>
      <c r="QVI106" s="813"/>
      <c r="QVJ106" s="813"/>
      <c r="QVK106" s="813"/>
      <c r="QVL106" s="813"/>
      <c r="QVM106" s="813"/>
      <c r="QVN106" s="813"/>
      <c r="QVO106" s="813"/>
      <c r="QVP106" s="813"/>
      <c r="QVQ106" s="813"/>
      <c r="QVR106" s="813"/>
      <c r="QVS106" s="813"/>
      <c r="QVT106" s="813"/>
      <c r="QVU106" s="813"/>
      <c r="QVV106" s="813"/>
      <c r="QVW106" s="813"/>
      <c r="QVX106" s="813"/>
      <c r="QVY106" s="813"/>
      <c r="QVZ106" s="813"/>
      <c r="QWA106" s="813"/>
      <c r="QWB106" s="813"/>
      <c r="QWC106" s="813"/>
      <c r="QWD106" s="813"/>
      <c r="QWE106" s="813"/>
      <c r="QWF106" s="813"/>
      <c r="QWG106" s="813"/>
      <c r="QWH106" s="813"/>
      <c r="QWI106" s="813"/>
      <c r="QWJ106" s="813"/>
      <c r="QWK106" s="813"/>
      <c r="QWL106" s="813"/>
      <c r="QWM106" s="813"/>
      <c r="QWN106" s="813"/>
      <c r="QWO106" s="813"/>
      <c r="QWP106" s="813"/>
      <c r="QWQ106" s="813"/>
      <c r="QWR106" s="813"/>
      <c r="QWS106" s="813"/>
      <c r="QWT106" s="813"/>
      <c r="QWU106" s="813"/>
      <c r="QWV106" s="813"/>
      <c r="QWW106" s="813"/>
      <c r="QWX106" s="813"/>
      <c r="QWY106" s="813"/>
      <c r="QWZ106" s="813"/>
      <c r="QXA106" s="813"/>
      <c r="QXB106" s="813"/>
      <c r="QXC106" s="813"/>
      <c r="QXD106" s="813"/>
      <c r="QXE106" s="813"/>
      <c r="QXF106" s="813"/>
      <c r="QXG106" s="813"/>
      <c r="QXH106" s="813"/>
      <c r="QXI106" s="813"/>
      <c r="QXJ106" s="813"/>
      <c r="QXK106" s="813"/>
      <c r="QXL106" s="813"/>
      <c r="QXM106" s="813"/>
      <c r="QXN106" s="813"/>
      <c r="QXO106" s="813"/>
      <c r="QXP106" s="813"/>
      <c r="QXQ106" s="813"/>
      <c r="QXR106" s="813"/>
      <c r="QXS106" s="813"/>
      <c r="QXT106" s="813"/>
      <c r="QXU106" s="813"/>
      <c r="QXV106" s="813"/>
      <c r="QXW106" s="813"/>
      <c r="QXX106" s="813"/>
      <c r="QXY106" s="813"/>
      <c r="QXZ106" s="813"/>
      <c r="QYA106" s="813"/>
      <c r="QYB106" s="813"/>
      <c r="QYC106" s="813"/>
      <c r="QYD106" s="813"/>
      <c r="QYE106" s="813"/>
      <c r="QYF106" s="813"/>
      <c r="QYG106" s="813"/>
      <c r="QYH106" s="813"/>
      <c r="QYI106" s="813"/>
      <c r="QYJ106" s="813"/>
      <c r="QYK106" s="813"/>
      <c r="QYL106" s="813"/>
      <c r="QYM106" s="813"/>
      <c r="QYN106" s="813"/>
      <c r="QYO106" s="813"/>
      <c r="QYP106" s="813"/>
      <c r="QYQ106" s="813"/>
      <c r="QYR106" s="813"/>
      <c r="QYS106" s="813"/>
      <c r="QYT106" s="813"/>
      <c r="QYU106" s="813"/>
      <c r="QYV106" s="813"/>
      <c r="QYW106" s="813"/>
      <c r="QYX106" s="813"/>
      <c r="QYY106" s="813"/>
      <c r="QYZ106" s="813"/>
      <c r="QZA106" s="813"/>
      <c r="QZB106" s="813"/>
      <c r="QZC106" s="813"/>
      <c r="QZD106" s="813"/>
      <c r="QZE106" s="813"/>
      <c r="QZF106" s="813"/>
      <c r="QZG106" s="813"/>
      <c r="QZH106" s="813"/>
      <c r="QZI106" s="813"/>
      <c r="QZJ106" s="813"/>
      <c r="QZK106" s="813"/>
      <c r="QZL106" s="813"/>
      <c r="QZM106" s="813"/>
      <c r="QZN106" s="813"/>
      <c r="QZO106" s="813"/>
      <c r="QZP106" s="813"/>
      <c r="QZQ106" s="813"/>
      <c r="QZR106" s="813"/>
      <c r="QZS106" s="813"/>
      <c r="QZT106" s="813"/>
      <c r="QZU106" s="813"/>
      <c r="QZV106" s="813"/>
      <c r="QZW106" s="813"/>
      <c r="QZX106" s="813"/>
      <c r="QZY106" s="813"/>
      <c r="QZZ106" s="813"/>
      <c r="RAA106" s="813"/>
      <c r="RAB106" s="813"/>
      <c r="RAC106" s="813"/>
      <c r="RAD106" s="813"/>
      <c r="RAE106" s="813"/>
      <c r="RAF106" s="813"/>
      <c r="RAG106" s="813"/>
      <c r="RAH106" s="813"/>
      <c r="RAI106" s="813"/>
      <c r="RAJ106" s="813"/>
      <c r="RAK106" s="813"/>
      <c r="RAL106" s="813"/>
      <c r="RAM106" s="813"/>
      <c r="RAN106" s="813"/>
      <c r="RAO106" s="813"/>
      <c r="RAP106" s="813"/>
      <c r="RAQ106" s="813"/>
      <c r="RAR106" s="813"/>
      <c r="RAS106" s="813"/>
      <c r="RAT106" s="813"/>
      <c r="RAU106" s="813"/>
      <c r="RAV106" s="813"/>
      <c r="RAW106" s="813"/>
      <c r="RAX106" s="813"/>
      <c r="RAY106" s="813"/>
      <c r="RAZ106" s="813"/>
      <c r="RBA106" s="813"/>
      <c r="RBB106" s="813"/>
      <c r="RBC106" s="813"/>
      <c r="RBD106" s="813"/>
      <c r="RBE106" s="813"/>
      <c r="RBF106" s="813"/>
      <c r="RBG106" s="813"/>
      <c r="RBH106" s="813"/>
      <c r="RBI106" s="813"/>
      <c r="RBJ106" s="813"/>
      <c r="RBK106" s="813"/>
      <c r="RBL106" s="813"/>
      <c r="RBM106" s="813"/>
      <c r="RBN106" s="813"/>
      <c r="RBO106" s="813"/>
      <c r="RBP106" s="813"/>
      <c r="RBQ106" s="813"/>
      <c r="RBR106" s="813"/>
      <c r="RBS106" s="813"/>
      <c r="RBT106" s="813"/>
      <c r="RBU106" s="813"/>
      <c r="RBV106" s="813"/>
      <c r="RBW106" s="813"/>
      <c r="RBX106" s="813"/>
      <c r="RBY106" s="813"/>
      <c r="RBZ106" s="813"/>
      <c r="RCA106" s="813"/>
      <c r="RCB106" s="813"/>
      <c r="RCC106" s="813"/>
      <c r="RCD106" s="813"/>
      <c r="RCE106" s="813"/>
      <c r="RCF106" s="813"/>
      <c r="RCG106" s="813"/>
      <c r="RCH106" s="813"/>
      <c r="RCI106" s="813"/>
      <c r="RCJ106" s="813"/>
      <c r="RCK106" s="813"/>
      <c r="RCL106" s="813"/>
      <c r="RCM106" s="813"/>
      <c r="RCN106" s="813"/>
      <c r="RCO106" s="813"/>
      <c r="RCP106" s="813"/>
      <c r="RCQ106" s="813"/>
      <c r="RCR106" s="813"/>
      <c r="RCS106" s="813"/>
      <c r="RCT106" s="813"/>
      <c r="RCU106" s="813"/>
      <c r="RCV106" s="813"/>
      <c r="RCW106" s="813"/>
      <c r="RCX106" s="813"/>
      <c r="RCY106" s="813"/>
      <c r="RCZ106" s="813"/>
      <c r="RDA106" s="813"/>
      <c r="RDB106" s="813"/>
      <c r="RDC106" s="813"/>
      <c r="RDD106" s="813"/>
      <c r="RDE106" s="813"/>
      <c r="RDF106" s="813"/>
      <c r="RDG106" s="813"/>
      <c r="RDH106" s="813"/>
      <c r="RDI106" s="813"/>
      <c r="RDJ106" s="813"/>
      <c r="RDK106" s="813"/>
      <c r="RDL106" s="813"/>
      <c r="RDM106" s="813"/>
      <c r="RDN106" s="813"/>
      <c r="RDO106" s="813"/>
      <c r="RDP106" s="813"/>
      <c r="RDQ106" s="813"/>
      <c r="RDR106" s="813"/>
      <c r="RDS106" s="813"/>
      <c r="RDT106" s="813"/>
      <c r="RDU106" s="813"/>
      <c r="RDV106" s="813"/>
      <c r="RDW106" s="813"/>
      <c r="RDX106" s="813"/>
      <c r="RDY106" s="813"/>
      <c r="RDZ106" s="813"/>
      <c r="REA106" s="813"/>
      <c r="REB106" s="813"/>
      <c r="REC106" s="813"/>
      <c r="RED106" s="813"/>
      <c r="REE106" s="813"/>
      <c r="REF106" s="813"/>
      <c r="REG106" s="813"/>
      <c r="REH106" s="813"/>
      <c r="REI106" s="813"/>
      <c r="REJ106" s="813"/>
      <c r="REK106" s="813"/>
      <c r="REL106" s="813"/>
      <c r="REM106" s="813"/>
      <c r="REN106" s="813"/>
      <c r="REO106" s="813"/>
      <c r="REP106" s="813"/>
      <c r="REQ106" s="813"/>
      <c r="RER106" s="813"/>
      <c r="RES106" s="813"/>
      <c r="RET106" s="813"/>
      <c r="REU106" s="813"/>
      <c r="REV106" s="813"/>
      <c r="REW106" s="813"/>
      <c r="REX106" s="813"/>
      <c r="REY106" s="813"/>
      <c r="REZ106" s="813"/>
      <c r="RFA106" s="813"/>
      <c r="RFB106" s="813"/>
      <c r="RFC106" s="813"/>
      <c r="RFD106" s="813"/>
      <c r="RFE106" s="813"/>
      <c r="RFF106" s="813"/>
      <c r="RFG106" s="813"/>
      <c r="RFH106" s="813"/>
      <c r="RFI106" s="813"/>
      <c r="RFJ106" s="813"/>
      <c r="RFK106" s="813"/>
      <c r="RFL106" s="813"/>
      <c r="RFM106" s="813"/>
      <c r="RFN106" s="813"/>
      <c r="RFO106" s="813"/>
      <c r="RFP106" s="813"/>
      <c r="RFQ106" s="813"/>
      <c r="RFR106" s="813"/>
      <c r="RFS106" s="813"/>
      <c r="RFT106" s="813"/>
      <c r="RFU106" s="813"/>
      <c r="RFV106" s="813"/>
      <c r="RFW106" s="813"/>
      <c r="RFX106" s="813"/>
      <c r="RFY106" s="813"/>
      <c r="RFZ106" s="813"/>
      <c r="RGA106" s="813"/>
      <c r="RGB106" s="813"/>
      <c r="RGC106" s="813"/>
      <c r="RGD106" s="813"/>
      <c r="RGE106" s="813"/>
      <c r="RGF106" s="813"/>
      <c r="RGG106" s="813"/>
      <c r="RGH106" s="813"/>
      <c r="RGI106" s="813"/>
      <c r="RGJ106" s="813"/>
      <c r="RGK106" s="813"/>
      <c r="RGL106" s="813"/>
      <c r="RGM106" s="813"/>
      <c r="RGN106" s="813"/>
      <c r="RGO106" s="813"/>
      <c r="RGP106" s="813"/>
      <c r="RGQ106" s="813"/>
      <c r="RGR106" s="813"/>
      <c r="RGS106" s="813"/>
      <c r="RGT106" s="813"/>
      <c r="RGU106" s="813"/>
      <c r="RGV106" s="813"/>
      <c r="RGW106" s="813"/>
      <c r="RGX106" s="813"/>
      <c r="RGY106" s="813"/>
      <c r="RGZ106" s="813"/>
      <c r="RHA106" s="813"/>
      <c r="RHB106" s="813"/>
      <c r="RHC106" s="813"/>
      <c r="RHD106" s="813"/>
      <c r="RHE106" s="813"/>
      <c r="RHF106" s="813"/>
      <c r="RHG106" s="813"/>
      <c r="RHH106" s="813"/>
      <c r="RHI106" s="813"/>
      <c r="RHJ106" s="813"/>
      <c r="RHK106" s="813"/>
      <c r="RHL106" s="813"/>
      <c r="RHM106" s="813"/>
      <c r="RHN106" s="813"/>
      <c r="RHO106" s="813"/>
      <c r="RHP106" s="813"/>
      <c r="RHQ106" s="813"/>
      <c r="RHR106" s="813"/>
      <c r="RHS106" s="813"/>
      <c r="RHT106" s="813"/>
      <c r="RHU106" s="813"/>
      <c r="RHV106" s="813"/>
      <c r="RHW106" s="813"/>
      <c r="RHX106" s="813"/>
      <c r="RHY106" s="813"/>
      <c r="RHZ106" s="813"/>
      <c r="RIA106" s="813"/>
      <c r="RIB106" s="813"/>
      <c r="RIC106" s="813"/>
      <c r="RID106" s="813"/>
      <c r="RIE106" s="813"/>
      <c r="RIF106" s="813"/>
      <c r="RIG106" s="813"/>
      <c r="RIH106" s="813"/>
      <c r="RII106" s="813"/>
      <c r="RIJ106" s="813"/>
      <c r="RIK106" s="813"/>
      <c r="RIL106" s="813"/>
      <c r="RIM106" s="813"/>
      <c r="RIN106" s="813"/>
      <c r="RIO106" s="813"/>
      <c r="RIP106" s="813"/>
      <c r="RIQ106" s="813"/>
      <c r="RIR106" s="813"/>
      <c r="RIS106" s="813"/>
      <c r="RIT106" s="813"/>
      <c r="RIU106" s="813"/>
      <c r="RIV106" s="813"/>
      <c r="RIW106" s="813"/>
      <c r="RIX106" s="813"/>
      <c r="RIY106" s="813"/>
      <c r="RIZ106" s="813"/>
      <c r="RJA106" s="813"/>
      <c r="RJB106" s="813"/>
      <c r="RJC106" s="813"/>
      <c r="RJD106" s="813"/>
      <c r="RJE106" s="813"/>
      <c r="RJF106" s="813"/>
      <c r="RJG106" s="813"/>
      <c r="RJH106" s="813"/>
      <c r="RJI106" s="813"/>
      <c r="RJJ106" s="813"/>
      <c r="RJK106" s="813"/>
      <c r="RJL106" s="813"/>
      <c r="RJM106" s="813"/>
      <c r="RJN106" s="813"/>
      <c r="RJO106" s="813"/>
      <c r="RJP106" s="813"/>
      <c r="RJQ106" s="813"/>
      <c r="RJR106" s="813"/>
      <c r="RJS106" s="813"/>
      <c r="RJT106" s="813"/>
      <c r="RJU106" s="813"/>
      <c r="RJV106" s="813"/>
      <c r="RJW106" s="813"/>
      <c r="RJX106" s="813"/>
      <c r="RJY106" s="813"/>
      <c r="RJZ106" s="813"/>
      <c r="RKA106" s="813"/>
      <c r="RKB106" s="813"/>
      <c r="RKC106" s="813"/>
      <c r="RKD106" s="813"/>
      <c r="RKE106" s="813"/>
      <c r="RKF106" s="813"/>
      <c r="RKG106" s="813"/>
      <c r="RKH106" s="813"/>
      <c r="RKI106" s="813"/>
      <c r="RKJ106" s="813"/>
      <c r="RKK106" s="813"/>
      <c r="RKL106" s="813"/>
      <c r="RKM106" s="813"/>
      <c r="RKN106" s="813"/>
      <c r="RKO106" s="813"/>
      <c r="RKP106" s="813"/>
      <c r="RKQ106" s="813"/>
      <c r="RKR106" s="813"/>
      <c r="RKS106" s="813"/>
      <c r="RKT106" s="813"/>
      <c r="RKU106" s="813"/>
      <c r="RKV106" s="813"/>
      <c r="RKW106" s="813"/>
      <c r="RKX106" s="813"/>
      <c r="RKY106" s="813"/>
      <c r="RKZ106" s="813"/>
      <c r="RLA106" s="813"/>
      <c r="RLB106" s="813"/>
      <c r="RLC106" s="813"/>
      <c r="RLD106" s="813"/>
      <c r="RLE106" s="813"/>
      <c r="RLF106" s="813"/>
      <c r="RLG106" s="813"/>
      <c r="RLH106" s="813"/>
      <c r="RLI106" s="813"/>
      <c r="RLJ106" s="813"/>
      <c r="RLK106" s="813"/>
      <c r="RLL106" s="813"/>
      <c r="RLM106" s="813"/>
      <c r="RLN106" s="813"/>
      <c r="RLO106" s="813"/>
      <c r="RLP106" s="813"/>
      <c r="RLQ106" s="813"/>
      <c r="RLR106" s="813"/>
      <c r="RLS106" s="813"/>
      <c r="RLT106" s="813"/>
      <c r="RLU106" s="813"/>
      <c r="RLV106" s="813"/>
      <c r="RLW106" s="813"/>
      <c r="RLX106" s="813"/>
      <c r="RLY106" s="813"/>
      <c r="RLZ106" s="813"/>
      <c r="RMA106" s="813"/>
      <c r="RMB106" s="813"/>
      <c r="RMC106" s="813"/>
      <c r="RMD106" s="813"/>
      <c r="RME106" s="813"/>
      <c r="RMF106" s="813"/>
      <c r="RMG106" s="813"/>
      <c r="RMH106" s="813"/>
      <c r="RMI106" s="813"/>
      <c r="RMJ106" s="813"/>
      <c r="RMK106" s="813"/>
      <c r="RML106" s="813"/>
      <c r="RMM106" s="813"/>
      <c r="RMN106" s="813"/>
      <c r="RMO106" s="813"/>
      <c r="RMP106" s="813"/>
      <c r="RMQ106" s="813"/>
      <c r="RMR106" s="813"/>
      <c r="RMS106" s="813"/>
      <c r="RMT106" s="813"/>
      <c r="RMU106" s="813"/>
      <c r="RMV106" s="813"/>
      <c r="RMW106" s="813"/>
      <c r="RMX106" s="813"/>
      <c r="RMY106" s="813"/>
      <c r="RMZ106" s="813"/>
      <c r="RNA106" s="813"/>
      <c r="RNB106" s="813"/>
      <c r="RNC106" s="813"/>
      <c r="RND106" s="813"/>
      <c r="RNE106" s="813"/>
      <c r="RNF106" s="813"/>
      <c r="RNG106" s="813"/>
      <c r="RNH106" s="813"/>
      <c r="RNI106" s="813"/>
      <c r="RNJ106" s="813"/>
      <c r="RNK106" s="813"/>
      <c r="RNL106" s="813"/>
      <c r="RNM106" s="813"/>
      <c r="RNN106" s="813"/>
      <c r="RNO106" s="813"/>
      <c r="RNP106" s="813"/>
      <c r="RNQ106" s="813"/>
      <c r="RNR106" s="813"/>
      <c r="RNS106" s="813"/>
      <c r="RNT106" s="813"/>
      <c r="RNU106" s="813"/>
      <c r="RNV106" s="813"/>
      <c r="RNW106" s="813"/>
      <c r="RNX106" s="813"/>
      <c r="RNY106" s="813"/>
      <c r="RNZ106" s="813"/>
      <c r="ROA106" s="813"/>
      <c r="ROB106" s="813"/>
      <c r="ROC106" s="813"/>
      <c r="ROD106" s="813"/>
      <c r="ROE106" s="813"/>
      <c r="ROF106" s="813"/>
      <c r="ROG106" s="813"/>
      <c r="ROH106" s="813"/>
      <c r="ROI106" s="813"/>
      <c r="ROJ106" s="813"/>
      <c r="ROK106" s="813"/>
      <c r="ROL106" s="813"/>
      <c r="ROM106" s="813"/>
      <c r="RON106" s="813"/>
      <c r="ROO106" s="813"/>
      <c r="ROP106" s="813"/>
      <c r="ROQ106" s="813"/>
      <c r="ROR106" s="813"/>
      <c r="ROS106" s="813"/>
      <c r="ROT106" s="813"/>
      <c r="ROU106" s="813"/>
      <c r="ROV106" s="813"/>
      <c r="ROW106" s="813"/>
      <c r="ROX106" s="813"/>
      <c r="ROY106" s="813"/>
      <c r="ROZ106" s="813"/>
      <c r="RPA106" s="813"/>
      <c r="RPB106" s="813"/>
      <c r="RPC106" s="813"/>
      <c r="RPD106" s="813"/>
      <c r="RPE106" s="813"/>
      <c r="RPF106" s="813"/>
      <c r="RPG106" s="813"/>
      <c r="RPH106" s="813"/>
      <c r="RPI106" s="813"/>
      <c r="RPJ106" s="813"/>
      <c r="RPK106" s="813"/>
      <c r="RPL106" s="813"/>
      <c r="RPM106" s="813"/>
      <c r="RPN106" s="813"/>
      <c r="RPO106" s="813"/>
      <c r="RPP106" s="813"/>
      <c r="RPQ106" s="813"/>
      <c r="RPR106" s="813"/>
      <c r="RPS106" s="813"/>
      <c r="RPT106" s="813"/>
      <c r="RPU106" s="813"/>
      <c r="RPV106" s="813"/>
      <c r="RPW106" s="813"/>
      <c r="RPX106" s="813"/>
      <c r="RPY106" s="813"/>
      <c r="RPZ106" s="813"/>
      <c r="RQA106" s="813"/>
      <c r="RQB106" s="813"/>
      <c r="RQC106" s="813"/>
      <c r="RQD106" s="813"/>
      <c r="RQE106" s="813"/>
      <c r="RQF106" s="813"/>
      <c r="RQG106" s="813"/>
      <c r="RQH106" s="813"/>
      <c r="RQI106" s="813"/>
      <c r="RQJ106" s="813"/>
      <c r="RQK106" s="813"/>
      <c r="RQL106" s="813"/>
      <c r="RQM106" s="813"/>
      <c r="RQN106" s="813"/>
      <c r="RQO106" s="813"/>
      <c r="RQP106" s="813"/>
      <c r="RQQ106" s="813"/>
      <c r="RQR106" s="813"/>
      <c r="RQS106" s="813"/>
      <c r="RQT106" s="813"/>
      <c r="RQU106" s="813"/>
      <c r="RQV106" s="813"/>
      <c r="RQW106" s="813"/>
      <c r="RQX106" s="813"/>
      <c r="RQY106" s="813"/>
      <c r="RQZ106" s="813"/>
      <c r="RRA106" s="813"/>
      <c r="RRB106" s="813"/>
      <c r="RRC106" s="813"/>
      <c r="RRD106" s="813"/>
      <c r="RRE106" s="813"/>
      <c r="RRF106" s="813"/>
      <c r="RRG106" s="813"/>
      <c r="RRH106" s="813"/>
      <c r="RRI106" s="813"/>
      <c r="RRJ106" s="813"/>
      <c r="RRK106" s="813"/>
      <c r="RRL106" s="813"/>
      <c r="RRM106" s="813"/>
      <c r="RRN106" s="813"/>
      <c r="RRO106" s="813"/>
      <c r="RRP106" s="813"/>
      <c r="RRQ106" s="813"/>
      <c r="RRR106" s="813"/>
      <c r="RRS106" s="813"/>
      <c r="RRT106" s="813"/>
      <c r="RRU106" s="813"/>
      <c r="RRV106" s="813"/>
      <c r="RRW106" s="813"/>
      <c r="RRX106" s="813"/>
      <c r="RRY106" s="813"/>
      <c r="RRZ106" s="813"/>
      <c r="RSA106" s="813"/>
      <c r="RSB106" s="813"/>
      <c r="RSC106" s="813"/>
      <c r="RSD106" s="813"/>
      <c r="RSE106" s="813"/>
      <c r="RSF106" s="813"/>
      <c r="RSG106" s="813"/>
      <c r="RSH106" s="813"/>
      <c r="RSI106" s="813"/>
      <c r="RSJ106" s="813"/>
      <c r="RSK106" s="813"/>
      <c r="RSL106" s="813"/>
      <c r="RSM106" s="813"/>
      <c r="RSN106" s="813"/>
      <c r="RSO106" s="813"/>
      <c r="RSP106" s="813"/>
      <c r="RSQ106" s="813"/>
      <c r="RSR106" s="813"/>
      <c r="RSS106" s="813"/>
      <c r="RST106" s="813"/>
      <c r="RSU106" s="813"/>
      <c r="RSV106" s="813"/>
      <c r="RSW106" s="813"/>
      <c r="RSX106" s="813"/>
      <c r="RSY106" s="813"/>
      <c r="RSZ106" s="813"/>
      <c r="RTA106" s="813"/>
      <c r="RTB106" s="813"/>
      <c r="RTC106" s="813"/>
      <c r="RTD106" s="813"/>
      <c r="RTE106" s="813"/>
      <c r="RTF106" s="813"/>
      <c r="RTG106" s="813"/>
      <c r="RTH106" s="813"/>
      <c r="RTI106" s="813"/>
      <c r="RTJ106" s="813"/>
      <c r="RTK106" s="813"/>
      <c r="RTL106" s="813"/>
      <c r="RTM106" s="813"/>
      <c r="RTN106" s="813"/>
      <c r="RTO106" s="813"/>
      <c r="RTP106" s="813"/>
      <c r="RTQ106" s="813"/>
      <c r="RTR106" s="813"/>
      <c r="RTS106" s="813"/>
      <c r="RTT106" s="813"/>
      <c r="RTU106" s="813"/>
      <c r="RTV106" s="813"/>
      <c r="RTW106" s="813"/>
      <c r="RTX106" s="813"/>
      <c r="RTY106" s="813"/>
      <c r="RTZ106" s="813"/>
      <c r="RUA106" s="813"/>
      <c r="RUB106" s="813"/>
      <c r="RUC106" s="813"/>
      <c r="RUD106" s="813"/>
      <c r="RUE106" s="813"/>
      <c r="RUF106" s="813"/>
      <c r="RUG106" s="813"/>
      <c r="RUH106" s="813"/>
      <c r="RUI106" s="813"/>
      <c r="RUJ106" s="813"/>
      <c r="RUK106" s="813"/>
      <c r="RUL106" s="813"/>
      <c r="RUM106" s="813"/>
      <c r="RUN106" s="813"/>
      <c r="RUO106" s="813"/>
      <c r="RUP106" s="813"/>
      <c r="RUQ106" s="813"/>
      <c r="RUR106" s="813"/>
      <c r="RUS106" s="813"/>
      <c r="RUT106" s="813"/>
      <c r="RUU106" s="813"/>
      <c r="RUV106" s="813"/>
      <c r="RUW106" s="813"/>
      <c r="RUX106" s="813"/>
      <c r="RUY106" s="813"/>
      <c r="RUZ106" s="813"/>
      <c r="RVA106" s="813"/>
      <c r="RVB106" s="813"/>
      <c r="RVC106" s="813"/>
      <c r="RVD106" s="813"/>
      <c r="RVE106" s="813"/>
      <c r="RVF106" s="813"/>
      <c r="RVG106" s="813"/>
      <c r="RVH106" s="813"/>
      <c r="RVI106" s="813"/>
      <c r="RVJ106" s="813"/>
      <c r="RVK106" s="813"/>
      <c r="RVL106" s="813"/>
      <c r="RVM106" s="813"/>
      <c r="RVN106" s="813"/>
      <c r="RVO106" s="813"/>
      <c r="RVP106" s="813"/>
      <c r="RVQ106" s="813"/>
      <c r="RVR106" s="813"/>
      <c r="RVS106" s="813"/>
      <c r="RVT106" s="813"/>
      <c r="RVU106" s="813"/>
      <c r="RVV106" s="813"/>
      <c r="RVW106" s="813"/>
      <c r="RVX106" s="813"/>
      <c r="RVY106" s="813"/>
      <c r="RVZ106" s="813"/>
      <c r="RWA106" s="813"/>
      <c r="RWB106" s="813"/>
      <c r="RWC106" s="813"/>
      <c r="RWD106" s="813"/>
      <c r="RWE106" s="813"/>
      <c r="RWF106" s="813"/>
      <c r="RWG106" s="813"/>
      <c r="RWH106" s="813"/>
      <c r="RWI106" s="813"/>
      <c r="RWJ106" s="813"/>
      <c r="RWK106" s="813"/>
      <c r="RWL106" s="813"/>
      <c r="RWM106" s="813"/>
      <c r="RWN106" s="813"/>
      <c r="RWO106" s="813"/>
      <c r="RWP106" s="813"/>
      <c r="RWQ106" s="813"/>
      <c r="RWR106" s="813"/>
      <c r="RWS106" s="813"/>
      <c r="RWT106" s="813"/>
      <c r="RWU106" s="813"/>
      <c r="RWV106" s="813"/>
      <c r="RWW106" s="813"/>
      <c r="RWX106" s="813"/>
      <c r="RWY106" s="813"/>
      <c r="RWZ106" s="813"/>
      <c r="RXA106" s="813"/>
      <c r="RXB106" s="813"/>
      <c r="RXC106" s="813"/>
      <c r="RXD106" s="813"/>
      <c r="RXE106" s="813"/>
      <c r="RXF106" s="813"/>
      <c r="RXG106" s="813"/>
      <c r="RXH106" s="813"/>
      <c r="RXI106" s="813"/>
      <c r="RXJ106" s="813"/>
      <c r="RXK106" s="813"/>
      <c r="RXL106" s="813"/>
      <c r="RXM106" s="813"/>
      <c r="RXN106" s="813"/>
      <c r="RXO106" s="813"/>
      <c r="RXP106" s="813"/>
      <c r="RXQ106" s="813"/>
      <c r="RXR106" s="813"/>
      <c r="RXS106" s="813"/>
      <c r="RXT106" s="813"/>
      <c r="RXU106" s="813"/>
      <c r="RXV106" s="813"/>
      <c r="RXW106" s="813"/>
      <c r="RXX106" s="813"/>
      <c r="RXY106" s="813"/>
      <c r="RXZ106" s="813"/>
      <c r="RYA106" s="813"/>
      <c r="RYB106" s="813"/>
      <c r="RYC106" s="813"/>
      <c r="RYD106" s="813"/>
      <c r="RYE106" s="813"/>
      <c r="RYF106" s="813"/>
      <c r="RYG106" s="813"/>
      <c r="RYH106" s="813"/>
      <c r="RYI106" s="813"/>
      <c r="RYJ106" s="813"/>
      <c r="RYK106" s="813"/>
      <c r="RYL106" s="813"/>
      <c r="RYM106" s="813"/>
      <c r="RYN106" s="813"/>
      <c r="RYO106" s="813"/>
      <c r="RYP106" s="813"/>
      <c r="RYQ106" s="813"/>
      <c r="RYR106" s="813"/>
      <c r="RYS106" s="813"/>
      <c r="RYT106" s="813"/>
      <c r="RYU106" s="813"/>
      <c r="RYV106" s="813"/>
      <c r="RYW106" s="813"/>
      <c r="RYX106" s="813"/>
      <c r="RYY106" s="813"/>
      <c r="RYZ106" s="813"/>
      <c r="RZA106" s="813"/>
      <c r="RZB106" s="813"/>
      <c r="RZC106" s="813"/>
      <c r="RZD106" s="813"/>
      <c r="RZE106" s="813"/>
      <c r="RZF106" s="813"/>
      <c r="RZG106" s="813"/>
      <c r="RZH106" s="813"/>
      <c r="RZI106" s="813"/>
      <c r="RZJ106" s="813"/>
      <c r="RZK106" s="813"/>
      <c r="RZL106" s="813"/>
      <c r="RZM106" s="813"/>
      <c r="RZN106" s="813"/>
      <c r="RZO106" s="813"/>
      <c r="RZP106" s="813"/>
      <c r="RZQ106" s="813"/>
      <c r="RZR106" s="813"/>
      <c r="RZS106" s="813"/>
      <c r="RZT106" s="813"/>
      <c r="RZU106" s="813"/>
      <c r="RZV106" s="813"/>
      <c r="RZW106" s="813"/>
      <c r="RZX106" s="813"/>
      <c r="RZY106" s="813"/>
      <c r="RZZ106" s="813"/>
      <c r="SAA106" s="813"/>
      <c r="SAB106" s="813"/>
      <c r="SAC106" s="813"/>
      <c r="SAD106" s="813"/>
      <c r="SAE106" s="813"/>
      <c r="SAF106" s="813"/>
      <c r="SAG106" s="813"/>
      <c r="SAH106" s="813"/>
      <c r="SAI106" s="813"/>
      <c r="SAJ106" s="813"/>
      <c r="SAK106" s="813"/>
      <c r="SAL106" s="813"/>
      <c r="SAM106" s="813"/>
      <c r="SAN106" s="813"/>
      <c r="SAO106" s="813"/>
      <c r="SAP106" s="813"/>
      <c r="SAQ106" s="813"/>
      <c r="SAR106" s="813"/>
      <c r="SAS106" s="813"/>
      <c r="SAT106" s="813"/>
      <c r="SAU106" s="813"/>
      <c r="SAV106" s="813"/>
      <c r="SAW106" s="813"/>
      <c r="SAX106" s="813"/>
      <c r="SAY106" s="813"/>
      <c r="SAZ106" s="813"/>
      <c r="SBA106" s="813"/>
      <c r="SBB106" s="813"/>
      <c r="SBC106" s="813"/>
      <c r="SBD106" s="813"/>
      <c r="SBE106" s="813"/>
      <c r="SBF106" s="813"/>
      <c r="SBG106" s="813"/>
      <c r="SBH106" s="813"/>
      <c r="SBI106" s="813"/>
      <c r="SBJ106" s="813"/>
      <c r="SBK106" s="813"/>
      <c r="SBL106" s="813"/>
      <c r="SBM106" s="813"/>
      <c r="SBN106" s="813"/>
      <c r="SBO106" s="813"/>
      <c r="SBP106" s="813"/>
      <c r="SBQ106" s="813"/>
      <c r="SBR106" s="813"/>
      <c r="SBS106" s="813"/>
      <c r="SBT106" s="813"/>
      <c r="SBU106" s="813"/>
      <c r="SBV106" s="813"/>
      <c r="SBW106" s="813"/>
      <c r="SBX106" s="813"/>
      <c r="SBY106" s="813"/>
      <c r="SBZ106" s="813"/>
      <c r="SCA106" s="813"/>
      <c r="SCB106" s="813"/>
      <c r="SCC106" s="813"/>
      <c r="SCD106" s="813"/>
      <c r="SCE106" s="813"/>
      <c r="SCF106" s="813"/>
      <c r="SCG106" s="813"/>
      <c r="SCH106" s="813"/>
      <c r="SCI106" s="813"/>
      <c r="SCJ106" s="813"/>
      <c r="SCK106" s="813"/>
      <c r="SCL106" s="813"/>
      <c r="SCM106" s="813"/>
      <c r="SCN106" s="813"/>
      <c r="SCO106" s="813"/>
      <c r="SCP106" s="813"/>
      <c r="SCQ106" s="813"/>
      <c r="SCR106" s="813"/>
      <c r="SCS106" s="813"/>
      <c r="SCT106" s="813"/>
      <c r="SCU106" s="813"/>
      <c r="SCV106" s="813"/>
      <c r="SCW106" s="813"/>
      <c r="SCX106" s="813"/>
      <c r="SCY106" s="813"/>
      <c r="SCZ106" s="813"/>
      <c r="SDA106" s="813"/>
      <c r="SDB106" s="813"/>
      <c r="SDC106" s="813"/>
      <c r="SDD106" s="813"/>
      <c r="SDE106" s="813"/>
      <c r="SDF106" s="813"/>
      <c r="SDG106" s="813"/>
      <c r="SDH106" s="813"/>
      <c r="SDI106" s="813"/>
      <c r="SDJ106" s="813"/>
      <c r="SDK106" s="813"/>
      <c r="SDL106" s="813"/>
      <c r="SDM106" s="813"/>
      <c r="SDN106" s="813"/>
      <c r="SDO106" s="813"/>
      <c r="SDP106" s="813"/>
      <c r="SDQ106" s="813"/>
      <c r="SDR106" s="813"/>
      <c r="SDS106" s="813"/>
      <c r="SDT106" s="813"/>
      <c r="SDU106" s="813"/>
      <c r="SDV106" s="813"/>
      <c r="SDW106" s="813"/>
      <c r="SDX106" s="813"/>
      <c r="SDY106" s="813"/>
      <c r="SDZ106" s="813"/>
      <c r="SEA106" s="813"/>
      <c r="SEB106" s="813"/>
      <c r="SEC106" s="813"/>
      <c r="SED106" s="813"/>
      <c r="SEE106" s="813"/>
      <c r="SEF106" s="813"/>
      <c r="SEG106" s="813"/>
      <c r="SEH106" s="813"/>
      <c r="SEI106" s="813"/>
      <c r="SEJ106" s="813"/>
      <c r="SEK106" s="813"/>
      <c r="SEL106" s="813"/>
      <c r="SEM106" s="813"/>
      <c r="SEN106" s="813"/>
      <c r="SEO106" s="813"/>
      <c r="SEP106" s="813"/>
      <c r="SEQ106" s="813"/>
      <c r="SER106" s="813"/>
      <c r="SES106" s="813"/>
      <c r="SET106" s="813"/>
      <c r="SEU106" s="813"/>
      <c r="SEV106" s="813"/>
      <c r="SEW106" s="813"/>
      <c r="SEX106" s="813"/>
      <c r="SEY106" s="813"/>
      <c r="SEZ106" s="813"/>
      <c r="SFA106" s="813"/>
      <c r="SFB106" s="813"/>
      <c r="SFC106" s="813"/>
      <c r="SFD106" s="813"/>
      <c r="SFE106" s="813"/>
      <c r="SFF106" s="813"/>
      <c r="SFG106" s="813"/>
      <c r="SFH106" s="813"/>
      <c r="SFI106" s="813"/>
      <c r="SFJ106" s="813"/>
      <c r="SFK106" s="813"/>
      <c r="SFL106" s="813"/>
      <c r="SFM106" s="813"/>
      <c r="SFN106" s="813"/>
      <c r="SFO106" s="813"/>
      <c r="SFP106" s="813"/>
      <c r="SFQ106" s="813"/>
      <c r="SFR106" s="813"/>
      <c r="SFS106" s="813"/>
      <c r="SFT106" s="813"/>
      <c r="SFU106" s="813"/>
      <c r="SFV106" s="813"/>
      <c r="SFW106" s="813"/>
      <c r="SFX106" s="813"/>
      <c r="SFY106" s="813"/>
      <c r="SFZ106" s="813"/>
      <c r="SGA106" s="813"/>
      <c r="SGB106" s="813"/>
      <c r="SGC106" s="813"/>
      <c r="SGD106" s="813"/>
      <c r="SGE106" s="813"/>
      <c r="SGF106" s="813"/>
      <c r="SGG106" s="813"/>
      <c r="SGH106" s="813"/>
      <c r="SGI106" s="813"/>
      <c r="SGJ106" s="813"/>
      <c r="SGK106" s="813"/>
      <c r="SGL106" s="813"/>
      <c r="SGM106" s="813"/>
      <c r="SGN106" s="813"/>
      <c r="SGO106" s="813"/>
      <c r="SGP106" s="813"/>
      <c r="SGQ106" s="813"/>
      <c r="SGR106" s="813"/>
      <c r="SGS106" s="813"/>
      <c r="SGT106" s="813"/>
      <c r="SGU106" s="813"/>
      <c r="SGV106" s="813"/>
      <c r="SGW106" s="813"/>
      <c r="SGX106" s="813"/>
      <c r="SGY106" s="813"/>
      <c r="SGZ106" s="813"/>
      <c r="SHA106" s="813"/>
      <c r="SHB106" s="813"/>
      <c r="SHC106" s="813"/>
      <c r="SHD106" s="813"/>
      <c r="SHE106" s="813"/>
      <c r="SHF106" s="813"/>
      <c r="SHG106" s="813"/>
      <c r="SHH106" s="813"/>
      <c r="SHI106" s="813"/>
      <c r="SHJ106" s="813"/>
      <c r="SHK106" s="813"/>
      <c r="SHL106" s="813"/>
      <c r="SHM106" s="813"/>
      <c r="SHN106" s="813"/>
      <c r="SHO106" s="813"/>
      <c r="SHP106" s="813"/>
      <c r="SHQ106" s="813"/>
      <c r="SHR106" s="813"/>
      <c r="SHS106" s="813"/>
      <c r="SHT106" s="813"/>
      <c r="SHU106" s="813"/>
      <c r="SHV106" s="813"/>
      <c r="SHW106" s="813"/>
      <c r="SHX106" s="813"/>
      <c r="SHY106" s="813"/>
      <c r="SHZ106" s="813"/>
      <c r="SIA106" s="813"/>
      <c r="SIB106" s="813"/>
      <c r="SIC106" s="813"/>
      <c r="SID106" s="813"/>
      <c r="SIE106" s="813"/>
      <c r="SIF106" s="813"/>
      <c r="SIG106" s="813"/>
      <c r="SIH106" s="813"/>
      <c r="SII106" s="813"/>
      <c r="SIJ106" s="813"/>
      <c r="SIK106" s="813"/>
      <c r="SIL106" s="813"/>
      <c r="SIM106" s="813"/>
      <c r="SIN106" s="813"/>
      <c r="SIO106" s="813"/>
      <c r="SIP106" s="813"/>
      <c r="SIQ106" s="813"/>
      <c r="SIR106" s="813"/>
      <c r="SIS106" s="813"/>
      <c r="SIT106" s="813"/>
      <c r="SIU106" s="813"/>
      <c r="SIV106" s="813"/>
      <c r="SIW106" s="813"/>
      <c r="SIX106" s="813"/>
      <c r="SIY106" s="813"/>
      <c r="SIZ106" s="813"/>
      <c r="SJA106" s="813"/>
      <c r="SJB106" s="813"/>
      <c r="SJC106" s="813"/>
      <c r="SJD106" s="813"/>
      <c r="SJE106" s="813"/>
      <c r="SJF106" s="813"/>
      <c r="SJG106" s="813"/>
      <c r="SJH106" s="813"/>
      <c r="SJI106" s="813"/>
      <c r="SJJ106" s="813"/>
      <c r="SJK106" s="813"/>
      <c r="SJL106" s="813"/>
      <c r="SJM106" s="813"/>
      <c r="SJN106" s="813"/>
      <c r="SJO106" s="813"/>
      <c r="SJP106" s="813"/>
      <c r="SJQ106" s="813"/>
      <c r="SJR106" s="813"/>
      <c r="SJS106" s="813"/>
      <c r="SJT106" s="813"/>
      <c r="SJU106" s="813"/>
      <c r="SJV106" s="813"/>
      <c r="SJW106" s="813"/>
      <c r="SJX106" s="813"/>
      <c r="SJY106" s="813"/>
      <c r="SJZ106" s="813"/>
      <c r="SKA106" s="813"/>
      <c r="SKB106" s="813"/>
      <c r="SKC106" s="813"/>
      <c r="SKD106" s="813"/>
      <c r="SKE106" s="813"/>
      <c r="SKF106" s="813"/>
      <c r="SKG106" s="813"/>
      <c r="SKH106" s="813"/>
      <c r="SKI106" s="813"/>
      <c r="SKJ106" s="813"/>
      <c r="SKK106" s="813"/>
      <c r="SKL106" s="813"/>
      <c r="SKM106" s="813"/>
      <c r="SKN106" s="813"/>
      <c r="SKO106" s="813"/>
      <c r="SKP106" s="813"/>
      <c r="SKQ106" s="813"/>
      <c r="SKR106" s="813"/>
      <c r="SKS106" s="813"/>
      <c r="SKT106" s="813"/>
      <c r="SKU106" s="813"/>
      <c r="SKV106" s="813"/>
      <c r="SKW106" s="813"/>
      <c r="SKX106" s="813"/>
      <c r="SKY106" s="813"/>
      <c r="SKZ106" s="813"/>
      <c r="SLA106" s="813"/>
      <c r="SLB106" s="813"/>
      <c r="SLC106" s="813"/>
      <c r="SLD106" s="813"/>
      <c r="SLE106" s="813"/>
      <c r="SLF106" s="813"/>
      <c r="SLG106" s="813"/>
      <c r="SLH106" s="813"/>
      <c r="SLI106" s="813"/>
      <c r="SLJ106" s="813"/>
      <c r="SLK106" s="813"/>
      <c r="SLL106" s="813"/>
      <c r="SLM106" s="813"/>
      <c r="SLN106" s="813"/>
      <c r="SLO106" s="813"/>
      <c r="SLP106" s="813"/>
      <c r="SLQ106" s="813"/>
      <c r="SLR106" s="813"/>
      <c r="SLS106" s="813"/>
      <c r="SLT106" s="813"/>
      <c r="SLU106" s="813"/>
      <c r="SLV106" s="813"/>
      <c r="SLW106" s="813"/>
      <c r="SLX106" s="813"/>
      <c r="SLY106" s="813"/>
      <c r="SLZ106" s="813"/>
      <c r="SMA106" s="813"/>
      <c r="SMB106" s="813"/>
      <c r="SMC106" s="813"/>
      <c r="SMD106" s="813"/>
      <c r="SME106" s="813"/>
      <c r="SMF106" s="813"/>
      <c r="SMG106" s="813"/>
      <c r="SMH106" s="813"/>
      <c r="SMI106" s="813"/>
      <c r="SMJ106" s="813"/>
      <c r="SMK106" s="813"/>
      <c r="SML106" s="813"/>
      <c r="SMM106" s="813"/>
      <c r="SMN106" s="813"/>
      <c r="SMO106" s="813"/>
      <c r="SMP106" s="813"/>
      <c r="SMQ106" s="813"/>
      <c r="SMR106" s="813"/>
      <c r="SMS106" s="813"/>
      <c r="SMT106" s="813"/>
      <c r="SMU106" s="813"/>
      <c r="SMV106" s="813"/>
      <c r="SMW106" s="813"/>
      <c r="SMX106" s="813"/>
      <c r="SMY106" s="813"/>
      <c r="SMZ106" s="813"/>
      <c r="SNA106" s="813"/>
      <c r="SNB106" s="813"/>
      <c r="SNC106" s="813"/>
      <c r="SND106" s="813"/>
      <c r="SNE106" s="813"/>
      <c r="SNF106" s="813"/>
      <c r="SNG106" s="813"/>
      <c r="SNH106" s="813"/>
      <c r="SNI106" s="813"/>
      <c r="SNJ106" s="813"/>
      <c r="SNK106" s="813"/>
      <c r="SNL106" s="813"/>
      <c r="SNM106" s="813"/>
      <c r="SNN106" s="813"/>
      <c r="SNO106" s="813"/>
      <c r="SNP106" s="813"/>
      <c r="SNQ106" s="813"/>
      <c r="SNR106" s="813"/>
      <c r="SNS106" s="813"/>
      <c r="SNT106" s="813"/>
      <c r="SNU106" s="813"/>
      <c r="SNV106" s="813"/>
      <c r="SNW106" s="813"/>
      <c r="SNX106" s="813"/>
      <c r="SNY106" s="813"/>
      <c r="SNZ106" s="813"/>
      <c r="SOA106" s="813"/>
      <c r="SOB106" s="813"/>
      <c r="SOC106" s="813"/>
      <c r="SOD106" s="813"/>
      <c r="SOE106" s="813"/>
      <c r="SOF106" s="813"/>
      <c r="SOG106" s="813"/>
      <c r="SOH106" s="813"/>
      <c r="SOI106" s="813"/>
      <c r="SOJ106" s="813"/>
      <c r="SOK106" s="813"/>
      <c r="SOL106" s="813"/>
      <c r="SOM106" s="813"/>
      <c r="SON106" s="813"/>
      <c r="SOO106" s="813"/>
      <c r="SOP106" s="813"/>
      <c r="SOQ106" s="813"/>
      <c r="SOR106" s="813"/>
      <c r="SOS106" s="813"/>
      <c r="SOT106" s="813"/>
      <c r="SOU106" s="813"/>
      <c r="SOV106" s="813"/>
      <c r="SOW106" s="813"/>
      <c r="SOX106" s="813"/>
      <c r="SOY106" s="813"/>
      <c r="SOZ106" s="813"/>
      <c r="SPA106" s="813"/>
      <c r="SPB106" s="813"/>
      <c r="SPC106" s="813"/>
      <c r="SPD106" s="813"/>
      <c r="SPE106" s="813"/>
      <c r="SPF106" s="813"/>
      <c r="SPG106" s="813"/>
      <c r="SPH106" s="813"/>
      <c r="SPI106" s="813"/>
      <c r="SPJ106" s="813"/>
      <c r="SPK106" s="813"/>
      <c r="SPL106" s="813"/>
      <c r="SPM106" s="813"/>
      <c r="SPN106" s="813"/>
      <c r="SPO106" s="813"/>
      <c r="SPP106" s="813"/>
      <c r="SPQ106" s="813"/>
      <c r="SPR106" s="813"/>
      <c r="SPS106" s="813"/>
      <c r="SPT106" s="813"/>
      <c r="SPU106" s="813"/>
      <c r="SPV106" s="813"/>
      <c r="SPW106" s="813"/>
      <c r="SPX106" s="813"/>
      <c r="SPY106" s="813"/>
      <c r="SPZ106" s="813"/>
      <c r="SQA106" s="813"/>
      <c r="SQB106" s="813"/>
      <c r="SQC106" s="813"/>
      <c r="SQD106" s="813"/>
      <c r="SQE106" s="813"/>
      <c r="SQF106" s="813"/>
      <c r="SQG106" s="813"/>
      <c r="SQH106" s="813"/>
      <c r="SQI106" s="813"/>
      <c r="SQJ106" s="813"/>
      <c r="SQK106" s="813"/>
      <c r="SQL106" s="813"/>
      <c r="SQM106" s="813"/>
      <c r="SQN106" s="813"/>
      <c r="SQO106" s="813"/>
      <c r="SQP106" s="813"/>
      <c r="SQQ106" s="813"/>
      <c r="SQR106" s="813"/>
      <c r="SQS106" s="813"/>
      <c r="SQT106" s="813"/>
      <c r="SQU106" s="813"/>
      <c r="SQV106" s="813"/>
      <c r="SQW106" s="813"/>
      <c r="SQX106" s="813"/>
      <c r="SQY106" s="813"/>
      <c r="SQZ106" s="813"/>
      <c r="SRA106" s="813"/>
      <c r="SRB106" s="813"/>
      <c r="SRC106" s="813"/>
      <c r="SRD106" s="813"/>
      <c r="SRE106" s="813"/>
      <c r="SRF106" s="813"/>
      <c r="SRG106" s="813"/>
      <c r="SRH106" s="813"/>
      <c r="SRI106" s="813"/>
      <c r="SRJ106" s="813"/>
      <c r="SRK106" s="813"/>
      <c r="SRL106" s="813"/>
      <c r="SRM106" s="813"/>
      <c r="SRN106" s="813"/>
      <c r="SRO106" s="813"/>
      <c r="SRP106" s="813"/>
      <c r="SRQ106" s="813"/>
      <c r="SRR106" s="813"/>
      <c r="SRS106" s="813"/>
      <c r="SRT106" s="813"/>
      <c r="SRU106" s="813"/>
      <c r="SRV106" s="813"/>
      <c r="SRW106" s="813"/>
      <c r="SRX106" s="813"/>
      <c r="SRY106" s="813"/>
      <c r="SRZ106" s="813"/>
      <c r="SSA106" s="813"/>
      <c r="SSB106" s="813"/>
      <c r="SSC106" s="813"/>
      <c r="SSD106" s="813"/>
      <c r="SSE106" s="813"/>
      <c r="SSF106" s="813"/>
      <c r="SSG106" s="813"/>
      <c r="SSH106" s="813"/>
      <c r="SSI106" s="813"/>
      <c r="SSJ106" s="813"/>
      <c r="SSK106" s="813"/>
      <c r="SSL106" s="813"/>
      <c r="SSM106" s="813"/>
      <c r="SSN106" s="813"/>
      <c r="SSO106" s="813"/>
      <c r="SSP106" s="813"/>
      <c r="SSQ106" s="813"/>
      <c r="SSR106" s="813"/>
      <c r="SSS106" s="813"/>
      <c r="SST106" s="813"/>
      <c r="SSU106" s="813"/>
      <c r="SSV106" s="813"/>
      <c r="SSW106" s="813"/>
      <c r="SSX106" s="813"/>
      <c r="SSY106" s="813"/>
      <c r="SSZ106" s="813"/>
      <c r="STA106" s="813"/>
      <c r="STB106" s="813"/>
      <c r="STC106" s="813"/>
      <c r="STD106" s="813"/>
      <c r="STE106" s="813"/>
      <c r="STF106" s="813"/>
      <c r="STG106" s="813"/>
      <c r="STH106" s="813"/>
      <c r="STI106" s="813"/>
      <c r="STJ106" s="813"/>
      <c r="STK106" s="813"/>
      <c r="STL106" s="813"/>
      <c r="STM106" s="813"/>
      <c r="STN106" s="813"/>
      <c r="STO106" s="813"/>
      <c r="STP106" s="813"/>
      <c r="STQ106" s="813"/>
      <c r="STR106" s="813"/>
      <c r="STS106" s="813"/>
      <c r="STT106" s="813"/>
      <c r="STU106" s="813"/>
      <c r="STV106" s="813"/>
      <c r="STW106" s="813"/>
      <c r="STX106" s="813"/>
      <c r="STY106" s="813"/>
      <c r="STZ106" s="813"/>
      <c r="SUA106" s="813"/>
      <c r="SUB106" s="813"/>
      <c r="SUC106" s="813"/>
      <c r="SUD106" s="813"/>
      <c r="SUE106" s="813"/>
      <c r="SUF106" s="813"/>
      <c r="SUG106" s="813"/>
      <c r="SUH106" s="813"/>
      <c r="SUI106" s="813"/>
      <c r="SUJ106" s="813"/>
      <c r="SUK106" s="813"/>
      <c r="SUL106" s="813"/>
      <c r="SUM106" s="813"/>
      <c r="SUN106" s="813"/>
      <c r="SUO106" s="813"/>
      <c r="SUP106" s="813"/>
      <c r="SUQ106" s="813"/>
      <c r="SUR106" s="813"/>
      <c r="SUS106" s="813"/>
      <c r="SUT106" s="813"/>
      <c r="SUU106" s="813"/>
      <c r="SUV106" s="813"/>
      <c r="SUW106" s="813"/>
      <c r="SUX106" s="813"/>
      <c r="SUY106" s="813"/>
      <c r="SUZ106" s="813"/>
      <c r="SVA106" s="813"/>
      <c r="SVB106" s="813"/>
      <c r="SVC106" s="813"/>
      <c r="SVD106" s="813"/>
      <c r="SVE106" s="813"/>
      <c r="SVF106" s="813"/>
      <c r="SVG106" s="813"/>
      <c r="SVH106" s="813"/>
      <c r="SVI106" s="813"/>
      <c r="SVJ106" s="813"/>
      <c r="SVK106" s="813"/>
      <c r="SVL106" s="813"/>
      <c r="SVM106" s="813"/>
      <c r="SVN106" s="813"/>
      <c r="SVO106" s="813"/>
      <c r="SVP106" s="813"/>
      <c r="SVQ106" s="813"/>
      <c r="SVR106" s="813"/>
      <c r="SVS106" s="813"/>
      <c r="SVT106" s="813"/>
      <c r="SVU106" s="813"/>
      <c r="SVV106" s="813"/>
      <c r="SVW106" s="813"/>
      <c r="SVX106" s="813"/>
      <c r="SVY106" s="813"/>
      <c r="SVZ106" s="813"/>
      <c r="SWA106" s="813"/>
      <c r="SWB106" s="813"/>
      <c r="SWC106" s="813"/>
      <c r="SWD106" s="813"/>
      <c r="SWE106" s="813"/>
      <c r="SWF106" s="813"/>
      <c r="SWG106" s="813"/>
      <c r="SWH106" s="813"/>
      <c r="SWI106" s="813"/>
      <c r="SWJ106" s="813"/>
      <c r="SWK106" s="813"/>
      <c r="SWL106" s="813"/>
      <c r="SWM106" s="813"/>
      <c r="SWN106" s="813"/>
      <c r="SWO106" s="813"/>
      <c r="SWP106" s="813"/>
      <c r="SWQ106" s="813"/>
      <c r="SWR106" s="813"/>
      <c r="SWS106" s="813"/>
      <c r="SWT106" s="813"/>
      <c r="SWU106" s="813"/>
      <c r="SWV106" s="813"/>
      <c r="SWW106" s="813"/>
      <c r="SWX106" s="813"/>
      <c r="SWY106" s="813"/>
      <c r="SWZ106" s="813"/>
      <c r="SXA106" s="813"/>
      <c r="SXB106" s="813"/>
      <c r="SXC106" s="813"/>
      <c r="SXD106" s="813"/>
      <c r="SXE106" s="813"/>
      <c r="SXF106" s="813"/>
      <c r="SXG106" s="813"/>
      <c r="SXH106" s="813"/>
      <c r="SXI106" s="813"/>
      <c r="SXJ106" s="813"/>
      <c r="SXK106" s="813"/>
      <c r="SXL106" s="813"/>
      <c r="SXM106" s="813"/>
      <c r="SXN106" s="813"/>
      <c r="SXO106" s="813"/>
      <c r="SXP106" s="813"/>
      <c r="SXQ106" s="813"/>
      <c r="SXR106" s="813"/>
      <c r="SXS106" s="813"/>
      <c r="SXT106" s="813"/>
      <c r="SXU106" s="813"/>
      <c r="SXV106" s="813"/>
      <c r="SXW106" s="813"/>
      <c r="SXX106" s="813"/>
      <c r="SXY106" s="813"/>
      <c r="SXZ106" s="813"/>
      <c r="SYA106" s="813"/>
      <c r="SYB106" s="813"/>
      <c r="SYC106" s="813"/>
      <c r="SYD106" s="813"/>
      <c r="SYE106" s="813"/>
      <c r="SYF106" s="813"/>
      <c r="SYG106" s="813"/>
      <c r="SYH106" s="813"/>
      <c r="SYI106" s="813"/>
      <c r="SYJ106" s="813"/>
      <c r="SYK106" s="813"/>
      <c r="SYL106" s="813"/>
      <c r="SYM106" s="813"/>
      <c r="SYN106" s="813"/>
      <c r="SYO106" s="813"/>
      <c r="SYP106" s="813"/>
      <c r="SYQ106" s="813"/>
      <c r="SYR106" s="813"/>
      <c r="SYS106" s="813"/>
      <c r="SYT106" s="813"/>
      <c r="SYU106" s="813"/>
      <c r="SYV106" s="813"/>
      <c r="SYW106" s="813"/>
      <c r="SYX106" s="813"/>
      <c r="SYY106" s="813"/>
      <c r="SYZ106" s="813"/>
      <c r="SZA106" s="813"/>
      <c r="SZB106" s="813"/>
      <c r="SZC106" s="813"/>
      <c r="SZD106" s="813"/>
      <c r="SZE106" s="813"/>
      <c r="SZF106" s="813"/>
      <c r="SZG106" s="813"/>
      <c r="SZH106" s="813"/>
      <c r="SZI106" s="813"/>
      <c r="SZJ106" s="813"/>
      <c r="SZK106" s="813"/>
      <c r="SZL106" s="813"/>
      <c r="SZM106" s="813"/>
      <c r="SZN106" s="813"/>
      <c r="SZO106" s="813"/>
      <c r="SZP106" s="813"/>
      <c r="SZQ106" s="813"/>
      <c r="SZR106" s="813"/>
      <c r="SZS106" s="813"/>
      <c r="SZT106" s="813"/>
      <c r="SZU106" s="813"/>
      <c r="SZV106" s="813"/>
      <c r="SZW106" s="813"/>
      <c r="SZX106" s="813"/>
      <c r="SZY106" s="813"/>
      <c r="SZZ106" s="813"/>
      <c r="TAA106" s="813"/>
      <c r="TAB106" s="813"/>
      <c r="TAC106" s="813"/>
      <c r="TAD106" s="813"/>
      <c r="TAE106" s="813"/>
      <c r="TAF106" s="813"/>
      <c r="TAG106" s="813"/>
      <c r="TAH106" s="813"/>
      <c r="TAI106" s="813"/>
      <c r="TAJ106" s="813"/>
      <c r="TAK106" s="813"/>
      <c r="TAL106" s="813"/>
      <c r="TAM106" s="813"/>
      <c r="TAN106" s="813"/>
      <c r="TAO106" s="813"/>
      <c r="TAP106" s="813"/>
      <c r="TAQ106" s="813"/>
      <c r="TAR106" s="813"/>
      <c r="TAS106" s="813"/>
      <c r="TAT106" s="813"/>
      <c r="TAU106" s="813"/>
      <c r="TAV106" s="813"/>
      <c r="TAW106" s="813"/>
      <c r="TAX106" s="813"/>
      <c r="TAY106" s="813"/>
      <c r="TAZ106" s="813"/>
      <c r="TBA106" s="813"/>
      <c r="TBB106" s="813"/>
      <c r="TBC106" s="813"/>
      <c r="TBD106" s="813"/>
      <c r="TBE106" s="813"/>
      <c r="TBF106" s="813"/>
      <c r="TBG106" s="813"/>
      <c r="TBH106" s="813"/>
      <c r="TBI106" s="813"/>
      <c r="TBJ106" s="813"/>
      <c r="TBK106" s="813"/>
      <c r="TBL106" s="813"/>
      <c r="TBM106" s="813"/>
      <c r="TBN106" s="813"/>
      <c r="TBO106" s="813"/>
      <c r="TBP106" s="813"/>
      <c r="TBQ106" s="813"/>
      <c r="TBR106" s="813"/>
      <c r="TBS106" s="813"/>
      <c r="TBT106" s="813"/>
      <c r="TBU106" s="813"/>
      <c r="TBV106" s="813"/>
      <c r="TBW106" s="813"/>
      <c r="TBX106" s="813"/>
      <c r="TBY106" s="813"/>
      <c r="TBZ106" s="813"/>
      <c r="TCA106" s="813"/>
      <c r="TCB106" s="813"/>
      <c r="TCC106" s="813"/>
      <c r="TCD106" s="813"/>
      <c r="TCE106" s="813"/>
      <c r="TCF106" s="813"/>
      <c r="TCG106" s="813"/>
      <c r="TCH106" s="813"/>
      <c r="TCI106" s="813"/>
      <c r="TCJ106" s="813"/>
      <c r="TCK106" s="813"/>
      <c r="TCL106" s="813"/>
      <c r="TCM106" s="813"/>
      <c r="TCN106" s="813"/>
      <c r="TCO106" s="813"/>
      <c r="TCP106" s="813"/>
      <c r="TCQ106" s="813"/>
      <c r="TCR106" s="813"/>
      <c r="TCS106" s="813"/>
      <c r="TCT106" s="813"/>
      <c r="TCU106" s="813"/>
      <c r="TCV106" s="813"/>
      <c r="TCW106" s="813"/>
      <c r="TCX106" s="813"/>
      <c r="TCY106" s="813"/>
      <c r="TCZ106" s="813"/>
      <c r="TDA106" s="813"/>
      <c r="TDB106" s="813"/>
      <c r="TDC106" s="813"/>
      <c r="TDD106" s="813"/>
      <c r="TDE106" s="813"/>
      <c r="TDF106" s="813"/>
      <c r="TDG106" s="813"/>
      <c r="TDH106" s="813"/>
      <c r="TDI106" s="813"/>
      <c r="TDJ106" s="813"/>
      <c r="TDK106" s="813"/>
      <c r="TDL106" s="813"/>
      <c r="TDM106" s="813"/>
      <c r="TDN106" s="813"/>
      <c r="TDO106" s="813"/>
      <c r="TDP106" s="813"/>
      <c r="TDQ106" s="813"/>
      <c r="TDR106" s="813"/>
      <c r="TDS106" s="813"/>
      <c r="TDT106" s="813"/>
      <c r="TDU106" s="813"/>
      <c r="TDV106" s="813"/>
      <c r="TDW106" s="813"/>
      <c r="TDX106" s="813"/>
      <c r="TDY106" s="813"/>
      <c r="TDZ106" s="813"/>
      <c r="TEA106" s="813"/>
      <c r="TEB106" s="813"/>
      <c r="TEC106" s="813"/>
      <c r="TED106" s="813"/>
      <c r="TEE106" s="813"/>
      <c r="TEF106" s="813"/>
      <c r="TEG106" s="813"/>
      <c r="TEH106" s="813"/>
      <c r="TEI106" s="813"/>
      <c r="TEJ106" s="813"/>
      <c r="TEK106" s="813"/>
      <c r="TEL106" s="813"/>
      <c r="TEM106" s="813"/>
      <c r="TEN106" s="813"/>
      <c r="TEO106" s="813"/>
      <c r="TEP106" s="813"/>
      <c r="TEQ106" s="813"/>
      <c r="TER106" s="813"/>
      <c r="TES106" s="813"/>
      <c r="TET106" s="813"/>
      <c r="TEU106" s="813"/>
      <c r="TEV106" s="813"/>
      <c r="TEW106" s="813"/>
      <c r="TEX106" s="813"/>
      <c r="TEY106" s="813"/>
      <c r="TEZ106" s="813"/>
      <c r="TFA106" s="813"/>
      <c r="TFB106" s="813"/>
      <c r="TFC106" s="813"/>
      <c r="TFD106" s="813"/>
      <c r="TFE106" s="813"/>
      <c r="TFF106" s="813"/>
      <c r="TFG106" s="813"/>
      <c r="TFH106" s="813"/>
      <c r="TFI106" s="813"/>
      <c r="TFJ106" s="813"/>
      <c r="TFK106" s="813"/>
      <c r="TFL106" s="813"/>
      <c r="TFM106" s="813"/>
      <c r="TFN106" s="813"/>
      <c r="TFO106" s="813"/>
      <c r="TFP106" s="813"/>
      <c r="TFQ106" s="813"/>
      <c r="TFR106" s="813"/>
      <c r="TFS106" s="813"/>
      <c r="TFT106" s="813"/>
      <c r="TFU106" s="813"/>
      <c r="TFV106" s="813"/>
      <c r="TFW106" s="813"/>
      <c r="TFX106" s="813"/>
      <c r="TFY106" s="813"/>
      <c r="TFZ106" s="813"/>
      <c r="TGA106" s="813"/>
      <c r="TGB106" s="813"/>
      <c r="TGC106" s="813"/>
      <c r="TGD106" s="813"/>
      <c r="TGE106" s="813"/>
      <c r="TGF106" s="813"/>
      <c r="TGG106" s="813"/>
      <c r="TGH106" s="813"/>
      <c r="TGI106" s="813"/>
      <c r="TGJ106" s="813"/>
      <c r="TGK106" s="813"/>
      <c r="TGL106" s="813"/>
      <c r="TGM106" s="813"/>
      <c r="TGN106" s="813"/>
      <c r="TGO106" s="813"/>
      <c r="TGP106" s="813"/>
      <c r="TGQ106" s="813"/>
      <c r="TGR106" s="813"/>
      <c r="TGS106" s="813"/>
      <c r="TGT106" s="813"/>
      <c r="TGU106" s="813"/>
      <c r="TGV106" s="813"/>
      <c r="TGW106" s="813"/>
      <c r="TGX106" s="813"/>
      <c r="TGY106" s="813"/>
      <c r="TGZ106" s="813"/>
      <c r="THA106" s="813"/>
      <c r="THB106" s="813"/>
      <c r="THC106" s="813"/>
      <c r="THD106" s="813"/>
      <c r="THE106" s="813"/>
      <c r="THF106" s="813"/>
      <c r="THG106" s="813"/>
      <c r="THH106" s="813"/>
      <c r="THI106" s="813"/>
      <c r="THJ106" s="813"/>
      <c r="THK106" s="813"/>
      <c r="THL106" s="813"/>
      <c r="THM106" s="813"/>
      <c r="THN106" s="813"/>
      <c r="THO106" s="813"/>
      <c r="THP106" s="813"/>
      <c r="THQ106" s="813"/>
      <c r="THR106" s="813"/>
      <c r="THS106" s="813"/>
      <c r="THT106" s="813"/>
      <c r="THU106" s="813"/>
      <c r="THV106" s="813"/>
      <c r="THW106" s="813"/>
      <c r="THX106" s="813"/>
      <c r="THY106" s="813"/>
      <c r="THZ106" s="813"/>
      <c r="TIA106" s="813"/>
      <c r="TIB106" s="813"/>
      <c r="TIC106" s="813"/>
      <c r="TID106" s="813"/>
      <c r="TIE106" s="813"/>
      <c r="TIF106" s="813"/>
      <c r="TIG106" s="813"/>
      <c r="TIH106" s="813"/>
      <c r="TII106" s="813"/>
      <c r="TIJ106" s="813"/>
      <c r="TIK106" s="813"/>
      <c r="TIL106" s="813"/>
      <c r="TIM106" s="813"/>
      <c r="TIN106" s="813"/>
      <c r="TIO106" s="813"/>
      <c r="TIP106" s="813"/>
      <c r="TIQ106" s="813"/>
      <c r="TIR106" s="813"/>
      <c r="TIS106" s="813"/>
      <c r="TIT106" s="813"/>
      <c r="TIU106" s="813"/>
      <c r="TIV106" s="813"/>
      <c r="TIW106" s="813"/>
      <c r="TIX106" s="813"/>
      <c r="TIY106" s="813"/>
      <c r="TIZ106" s="813"/>
      <c r="TJA106" s="813"/>
      <c r="TJB106" s="813"/>
      <c r="TJC106" s="813"/>
      <c r="TJD106" s="813"/>
      <c r="TJE106" s="813"/>
      <c r="TJF106" s="813"/>
      <c r="TJG106" s="813"/>
      <c r="TJH106" s="813"/>
      <c r="TJI106" s="813"/>
      <c r="TJJ106" s="813"/>
      <c r="TJK106" s="813"/>
      <c r="TJL106" s="813"/>
      <c r="TJM106" s="813"/>
      <c r="TJN106" s="813"/>
      <c r="TJO106" s="813"/>
      <c r="TJP106" s="813"/>
      <c r="TJQ106" s="813"/>
      <c r="TJR106" s="813"/>
      <c r="TJS106" s="813"/>
      <c r="TJT106" s="813"/>
      <c r="TJU106" s="813"/>
      <c r="TJV106" s="813"/>
      <c r="TJW106" s="813"/>
      <c r="TJX106" s="813"/>
      <c r="TJY106" s="813"/>
      <c r="TJZ106" s="813"/>
      <c r="TKA106" s="813"/>
      <c r="TKB106" s="813"/>
      <c r="TKC106" s="813"/>
      <c r="TKD106" s="813"/>
      <c r="TKE106" s="813"/>
      <c r="TKF106" s="813"/>
      <c r="TKG106" s="813"/>
      <c r="TKH106" s="813"/>
      <c r="TKI106" s="813"/>
      <c r="TKJ106" s="813"/>
      <c r="TKK106" s="813"/>
      <c r="TKL106" s="813"/>
      <c r="TKM106" s="813"/>
      <c r="TKN106" s="813"/>
      <c r="TKO106" s="813"/>
      <c r="TKP106" s="813"/>
      <c r="TKQ106" s="813"/>
      <c r="TKR106" s="813"/>
      <c r="TKS106" s="813"/>
      <c r="TKT106" s="813"/>
      <c r="TKU106" s="813"/>
      <c r="TKV106" s="813"/>
      <c r="TKW106" s="813"/>
      <c r="TKX106" s="813"/>
      <c r="TKY106" s="813"/>
      <c r="TKZ106" s="813"/>
      <c r="TLA106" s="813"/>
      <c r="TLB106" s="813"/>
      <c r="TLC106" s="813"/>
      <c r="TLD106" s="813"/>
      <c r="TLE106" s="813"/>
      <c r="TLF106" s="813"/>
      <c r="TLG106" s="813"/>
      <c r="TLH106" s="813"/>
      <c r="TLI106" s="813"/>
      <c r="TLJ106" s="813"/>
      <c r="TLK106" s="813"/>
      <c r="TLL106" s="813"/>
      <c r="TLM106" s="813"/>
      <c r="TLN106" s="813"/>
      <c r="TLO106" s="813"/>
      <c r="TLP106" s="813"/>
      <c r="TLQ106" s="813"/>
      <c r="TLR106" s="813"/>
      <c r="TLS106" s="813"/>
      <c r="TLT106" s="813"/>
      <c r="TLU106" s="813"/>
      <c r="TLV106" s="813"/>
      <c r="TLW106" s="813"/>
      <c r="TLX106" s="813"/>
      <c r="TLY106" s="813"/>
      <c r="TLZ106" s="813"/>
      <c r="TMA106" s="813"/>
      <c r="TMB106" s="813"/>
      <c r="TMC106" s="813"/>
      <c r="TMD106" s="813"/>
      <c r="TME106" s="813"/>
      <c r="TMF106" s="813"/>
      <c r="TMG106" s="813"/>
      <c r="TMH106" s="813"/>
      <c r="TMI106" s="813"/>
      <c r="TMJ106" s="813"/>
      <c r="TMK106" s="813"/>
      <c r="TML106" s="813"/>
      <c r="TMM106" s="813"/>
      <c r="TMN106" s="813"/>
      <c r="TMO106" s="813"/>
      <c r="TMP106" s="813"/>
      <c r="TMQ106" s="813"/>
      <c r="TMR106" s="813"/>
      <c r="TMS106" s="813"/>
      <c r="TMT106" s="813"/>
      <c r="TMU106" s="813"/>
      <c r="TMV106" s="813"/>
      <c r="TMW106" s="813"/>
      <c r="TMX106" s="813"/>
      <c r="TMY106" s="813"/>
      <c r="TMZ106" s="813"/>
      <c r="TNA106" s="813"/>
      <c r="TNB106" s="813"/>
      <c r="TNC106" s="813"/>
      <c r="TND106" s="813"/>
      <c r="TNE106" s="813"/>
      <c r="TNF106" s="813"/>
      <c r="TNG106" s="813"/>
      <c r="TNH106" s="813"/>
      <c r="TNI106" s="813"/>
      <c r="TNJ106" s="813"/>
      <c r="TNK106" s="813"/>
      <c r="TNL106" s="813"/>
      <c r="TNM106" s="813"/>
      <c r="TNN106" s="813"/>
      <c r="TNO106" s="813"/>
      <c r="TNP106" s="813"/>
      <c r="TNQ106" s="813"/>
      <c r="TNR106" s="813"/>
      <c r="TNS106" s="813"/>
      <c r="TNT106" s="813"/>
      <c r="TNU106" s="813"/>
      <c r="TNV106" s="813"/>
      <c r="TNW106" s="813"/>
      <c r="TNX106" s="813"/>
      <c r="TNY106" s="813"/>
      <c r="TNZ106" s="813"/>
      <c r="TOA106" s="813"/>
      <c r="TOB106" s="813"/>
      <c r="TOC106" s="813"/>
      <c r="TOD106" s="813"/>
      <c r="TOE106" s="813"/>
      <c r="TOF106" s="813"/>
      <c r="TOG106" s="813"/>
      <c r="TOH106" s="813"/>
      <c r="TOI106" s="813"/>
      <c r="TOJ106" s="813"/>
      <c r="TOK106" s="813"/>
      <c r="TOL106" s="813"/>
      <c r="TOM106" s="813"/>
      <c r="TON106" s="813"/>
      <c r="TOO106" s="813"/>
      <c r="TOP106" s="813"/>
      <c r="TOQ106" s="813"/>
      <c r="TOR106" s="813"/>
      <c r="TOS106" s="813"/>
      <c r="TOT106" s="813"/>
      <c r="TOU106" s="813"/>
      <c r="TOV106" s="813"/>
      <c r="TOW106" s="813"/>
      <c r="TOX106" s="813"/>
      <c r="TOY106" s="813"/>
      <c r="TOZ106" s="813"/>
      <c r="TPA106" s="813"/>
      <c r="TPB106" s="813"/>
      <c r="TPC106" s="813"/>
      <c r="TPD106" s="813"/>
      <c r="TPE106" s="813"/>
      <c r="TPF106" s="813"/>
      <c r="TPG106" s="813"/>
      <c r="TPH106" s="813"/>
      <c r="TPI106" s="813"/>
      <c r="TPJ106" s="813"/>
      <c r="TPK106" s="813"/>
      <c r="TPL106" s="813"/>
      <c r="TPM106" s="813"/>
      <c r="TPN106" s="813"/>
      <c r="TPO106" s="813"/>
      <c r="TPP106" s="813"/>
      <c r="TPQ106" s="813"/>
      <c r="TPR106" s="813"/>
      <c r="TPS106" s="813"/>
      <c r="TPT106" s="813"/>
      <c r="TPU106" s="813"/>
      <c r="TPV106" s="813"/>
      <c r="TPW106" s="813"/>
      <c r="TPX106" s="813"/>
      <c r="TPY106" s="813"/>
      <c r="TPZ106" s="813"/>
      <c r="TQA106" s="813"/>
      <c r="TQB106" s="813"/>
      <c r="TQC106" s="813"/>
      <c r="TQD106" s="813"/>
      <c r="TQE106" s="813"/>
      <c r="TQF106" s="813"/>
      <c r="TQG106" s="813"/>
      <c r="TQH106" s="813"/>
      <c r="TQI106" s="813"/>
      <c r="TQJ106" s="813"/>
      <c r="TQK106" s="813"/>
      <c r="TQL106" s="813"/>
      <c r="TQM106" s="813"/>
      <c r="TQN106" s="813"/>
      <c r="TQO106" s="813"/>
      <c r="TQP106" s="813"/>
      <c r="TQQ106" s="813"/>
      <c r="TQR106" s="813"/>
      <c r="TQS106" s="813"/>
      <c r="TQT106" s="813"/>
      <c r="TQU106" s="813"/>
      <c r="TQV106" s="813"/>
      <c r="TQW106" s="813"/>
      <c r="TQX106" s="813"/>
      <c r="TQY106" s="813"/>
      <c r="TQZ106" s="813"/>
      <c r="TRA106" s="813"/>
      <c r="TRB106" s="813"/>
      <c r="TRC106" s="813"/>
      <c r="TRD106" s="813"/>
      <c r="TRE106" s="813"/>
      <c r="TRF106" s="813"/>
      <c r="TRG106" s="813"/>
      <c r="TRH106" s="813"/>
      <c r="TRI106" s="813"/>
      <c r="TRJ106" s="813"/>
      <c r="TRK106" s="813"/>
      <c r="TRL106" s="813"/>
      <c r="TRM106" s="813"/>
      <c r="TRN106" s="813"/>
      <c r="TRO106" s="813"/>
      <c r="TRP106" s="813"/>
      <c r="TRQ106" s="813"/>
      <c r="TRR106" s="813"/>
      <c r="TRS106" s="813"/>
      <c r="TRT106" s="813"/>
      <c r="TRU106" s="813"/>
      <c r="TRV106" s="813"/>
      <c r="TRW106" s="813"/>
      <c r="TRX106" s="813"/>
      <c r="TRY106" s="813"/>
      <c r="TRZ106" s="813"/>
      <c r="TSA106" s="813"/>
      <c r="TSB106" s="813"/>
      <c r="TSC106" s="813"/>
      <c r="TSD106" s="813"/>
      <c r="TSE106" s="813"/>
      <c r="TSF106" s="813"/>
      <c r="TSG106" s="813"/>
      <c r="TSH106" s="813"/>
      <c r="TSI106" s="813"/>
      <c r="TSJ106" s="813"/>
      <c r="TSK106" s="813"/>
      <c r="TSL106" s="813"/>
      <c r="TSM106" s="813"/>
      <c r="TSN106" s="813"/>
      <c r="TSO106" s="813"/>
      <c r="TSP106" s="813"/>
      <c r="TSQ106" s="813"/>
      <c r="TSR106" s="813"/>
      <c r="TSS106" s="813"/>
      <c r="TST106" s="813"/>
      <c r="TSU106" s="813"/>
      <c r="TSV106" s="813"/>
      <c r="TSW106" s="813"/>
      <c r="TSX106" s="813"/>
      <c r="TSY106" s="813"/>
      <c r="TSZ106" s="813"/>
      <c r="TTA106" s="813"/>
      <c r="TTB106" s="813"/>
      <c r="TTC106" s="813"/>
      <c r="TTD106" s="813"/>
      <c r="TTE106" s="813"/>
      <c r="TTF106" s="813"/>
      <c r="TTG106" s="813"/>
      <c r="TTH106" s="813"/>
      <c r="TTI106" s="813"/>
      <c r="TTJ106" s="813"/>
      <c r="TTK106" s="813"/>
      <c r="TTL106" s="813"/>
      <c r="TTM106" s="813"/>
      <c r="TTN106" s="813"/>
      <c r="TTO106" s="813"/>
      <c r="TTP106" s="813"/>
      <c r="TTQ106" s="813"/>
      <c r="TTR106" s="813"/>
      <c r="TTS106" s="813"/>
      <c r="TTT106" s="813"/>
      <c r="TTU106" s="813"/>
      <c r="TTV106" s="813"/>
      <c r="TTW106" s="813"/>
      <c r="TTX106" s="813"/>
      <c r="TTY106" s="813"/>
      <c r="TTZ106" s="813"/>
      <c r="TUA106" s="813"/>
      <c r="TUB106" s="813"/>
      <c r="TUC106" s="813"/>
      <c r="TUD106" s="813"/>
      <c r="TUE106" s="813"/>
      <c r="TUF106" s="813"/>
      <c r="TUG106" s="813"/>
      <c r="TUH106" s="813"/>
      <c r="TUI106" s="813"/>
      <c r="TUJ106" s="813"/>
      <c r="TUK106" s="813"/>
      <c r="TUL106" s="813"/>
      <c r="TUM106" s="813"/>
      <c r="TUN106" s="813"/>
      <c r="TUO106" s="813"/>
      <c r="TUP106" s="813"/>
      <c r="TUQ106" s="813"/>
      <c r="TUR106" s="813"/>
      <c r="TUS106" s="813"/>
      <c r="TUT106" s="813"/>
      <c r="TUU106" s="813"/>
      <c r="TUV106" s="813"/>
      <c r="TUW106" s="813"/>
      <c r="TUX106" s="813"/>
      <c r="TUY106" s="813"/>
      <c r="TUZ106" s="813"/>
      <c r="TVA106" s="813"/>
      <c r="TVB106" s="813"/>
      <c r="TVC106" s="813"/>
      <c r="TVD106" s="813"/>
      <c r="TVE106" s="813"/>
      <c r="TVF106" s="813"/>
      <c r="TVG106" s="813"/>
      <c r="TVH106" s="813"/>
      <c r="TVI106" s="813"/>
      <c r="TVJ106" s="813"/>
      <c r="TVK106" s="813"/>
      <c r="TVL106" s="813"/>
      <c r="TVM106" s="813"/>
      <c r="TVN106" s="813"/>
      <c r="TVO106" s="813"/>
      <c r="TVP106" s="813"/>
      <c r="TVQ106" s="813"/>
      <c r="TVR106" s="813"/>
      <c r="TVS106" s="813"/>
      <c r="TVT106" s="813"/>
      <c r="TVU106" s="813"/>
      <c r="TVV106" s="813"/>
      <c r="TVW106" s="813"/>
      <c r="TVX106" s="813"/>
      <c r="TVY106" s="813"/>
      <c r="TVZ106" s="813"/>
      <c r="TWA106" s="813"/>
      <c r="TWB106" s="813"/>
      <c r="TWC106" s="813"/>
      <c r="TWD106" s="813"/>
      <c r="TWE106" s="813"/>
      <c r="TWF106" s="813"/>
      <c r="TWG106" s="813"/>
      <c r="TWH106" s="813"/>
      <c r="TWI106" s="813"/>
      <c r="TWJ106" s="813"/>
      <c r="TWK106" s="813"/>
      <c r="TWL106" s="813"/>
      <c r="TWM106" s="813"/>
      <c r="TWN106" s="813"/>
      <c r="TWO106" s="813"/>
      <c r="TWP106" s="813"/>
      <c r="TWQ106" s="813"/>
      <c r="TWR106" s="813"/>
      <c r="TWS106" s="813"/>
      <c r="TWT106" s="813"/>
      <c r="TWU106" s="813"/>
      <c r="TWV106" s="813"/>
      <c r="TWW106" s="813"/>
      <c r="TWX106" s="813"/>
      <c r="TWY106" s="813"/>
      <c r="TWZ106" s="813"/>
      <c r="TXA106" s="813"/>
      <c r="TXB106" s="813"/>
      <c r="TXC106" s="813"/>
      <c r="TXD106" s="813"/>
      <c r="TXE106" s="813"/>
      <c r="TXF106" s="813"/>
      <c r="TXG106" s="813"/>
      <c r="TXH106" s="813"/>
      <c r="TXI106" s="813"/>
      <c r="TXJ106" s="813"/>
      <c r="TXK106" s="813"/>
      <c r="TXL106" s="813"/>
      <c r="TXM106" s="813"/>
      <c r="TXN106" s="813"/>
      <c r="TXO106" s="813"/>
      <c r="TXP106" s="813"/>
      <c r="TXQ106" s="813"/>
      <c r="TXR106" s="813"/>
      <c r="TXS106" s="813"/>
      <c r="TXT106" s="813"/>
      <c r="TXU106" s="813"/>
      <c r="TXV106" s="813"/>
      <c r="TXW106" s="813"/>
      <c r="TXX106" s="813"/>
      <c r="TXY106" s="813"/>
      <c r="TXZ106" s="813"/>
      <c r="TYA106" s="813"/>
      <c r="TYB106" s="813"/>
      <c r="TYC106" s="813"/>
      <c r="TYD106" s="813"/>
      <c r="TYE106" s="813"/>
      <c r="TYF106" s="813"/>
      <c r="TYG106" s="813"/>
      <c r="TYH106" s="813"/>
      <c r="TYI106" s="813"/>
      <c r="TYJ106" s="813"/>
      <c r="TYK106" s="813"/>
      <c r="TYL106" s="813"/>
      <c r="TYM106" s="813"/>
      <c r="TYN106" s="813"/>
      <c r="TYO106" s="813"/>
      <c r="TYP106" s="813"/>
      <c r="TYQ106" s="813"/>
      <c r="TYR106" s="813"/>
      <c r="TYS106" s="813"/>
      <c r="TYT106" s="813"/>
      <c r="TYU106" s="813"/>
      <c r="TYV106" s="813"/>
      <c r="TYW106" s="813"/>
      <c r="TYX106" s="813"/>
      <c r="TYY106" s="813"/>
      <c r="TYZ106" s="813"/>
      <c r="TZA106" s="813"/>
      <c r="TZB106" s="813"/>
      <c r="TZC106" s="813"/>
      <c r="TZD106" s="813"/>
      <c r="TZE106" s="813"/>
      <c r="TZF106" s="813"/>
      <c r="TZG106" s="813"/>
      <c r="TZH106" s="813"/>
      <c r="TZI106" s="813"/>
      <c r="TZJ106" s="813"/>
      <c r="TZK106" s="813"/>
      <c r="TZL106" s="813"/>
      <c r="TZM106" s="813"/>
      <c r="TZN106" s="813"/>
      <c r="TZO106" s="813"/>
      <c r="TZP106" s="813"/>
      <c r="TZQ106" s="813"/>
      <c r="TZR106" s="813"/>
      <c r="TZS106" s="813"/>
      <c r="TZT106" s="813"/>
      <c r="TZU106" s="813"/>
      <c r="TZV106" s="813"/>
      <c r="TZW106" s="813"/>
      <c r="TZX106" s="813"/>
      <c r="TZY106" s="813"/>
      <c r="TZZ106" s="813"/>
      <c r="UAA106" s="813"/>
      <c r="UAB106" s="813"/>
      <c r="UAC106" s="813"/>
      <c r="UAD106" s="813"/>
      <c r="UAE106" s="813"/>
      <c r="UAF106" s="813"/>
      <c r="UAG106" s="813"/>
      <c r="UAH106" s="813"/>
      <c r="UAI106" s="813"/>
      <c r="UAJ106" s="813"/>
      <c r="UAK106" s="813"/>
      <c r="UAL106" s="813"/>
      <c r="UAM106" s="813"/>
      <c r="UAN106" s="813"/>
      <c r="UAO106" s="813"/>
      <c r="UAP106" s="813"/>
      <c r="UAQ106" s="813"/>
      <c r="UAR106" s="813"/>
      <c r="UAS106" s="813"/>
      <c r="UAT106" s="813"/>
      <c r="UAU106" s="813"/>
      <c r="UAV106" s="813"/>
      <c r="UAW106" s="813"/>
      <c r="UAX106" s="813"/>
      <c r="UAY106" s="813"/>
      <c r="UAZ106" s="813"/>
      <c r="UBA106" s="813"/>
      <c r="UBB106" s="813"/>
      <c r="UBC106" s="813"/>
      <c r="UBD106" s="813"/>
      <c r="UBE106" s="813"/>
      <c r="UBF106" s="813"/>
      <c r="UBG106" s="813"/>
      <c r="UBH106" s="813"/>
      <c r="UBI106" s="813"/>
      <c r="UBJ106" s="813"/>
      <c r="UBK106" s="813"/>
      <c r="UBL106" s="813"/>
      <c r="UBM106" s="813"/>
      <c r="UBN106" s="813"/>
      <c r="UBO106" s="813"/>
      <c r="UBP106" s="813"/>
      <c r="UBQ106" s="813"/>
      <c r="UBR106" s="813"/>
      <c r="UBS106" s="813"/>
      <c r="UBT106" s="813"/>
      <c r="UBU106" s="813"/>
      <c r="UBV106" s="813"/>
      <c r="UBW106" s="813"/>
      <c r="UBX106" s="813"/>
      <c r="UBY106" s="813"/>
      <c r="UBZ106" s="813"/>
      <c r="UCA106" s="813"/>
      <c r="UCB106" s="813"/>
      <c r="UCC106" s="813"/>
      <c r="UCD106" s="813"/>
      <c r="UCE106" s="813"/>
      <c r="UCF106" s="813"/>
      <c r="UCG106" s="813"/>
      <c r="UCH106" s="813"/>
      <c r="UCI106" s="813"/>
      <c r="UCJ106" s="813"/>
      <c r="UCK106" s="813"/>
      <c r="UCL106" s="813"/>
      <c r="UCM106" s="813"/>
      <c r="UCN106" s="813"/>
      <c r="UCO106" s="813"/>
      <c r="UCP106" s="813"/>
      <c r="UCQ106" s="813"/>
      <c r="UCR106" s="813"/>
      <c r="UCS106" s="813"/>
      <c r="UCT106" s="813"/>
      <c r="UCU106" s="813"/>
      <c r="UCV106" s="813"/>
      <c r="UCW106" s="813"/>
      <c r="UCX106" s="813"/>
      <c r="UCY106" s="813"/>
      <c r="UCZ106" s="813"/>
      <c r="UDA106" s="813"/>
      <c r="UDB106" s="813"/>
      <c r="UDC106" s="813"/>
      <c r="UDD106" s="813"/>
      <c r="UDE106" s="813"/>
      <c r="UDF106" s="813"/>
      <c r="UDG106" s="813"/>
      <c r="UDH106" s="813"/>
      <c r="UDI106" s="813"/>
      <c r="UDJ106" s="813"/>
      <c r="UDK106" s="813"/>
      <c r="UDL106" s="813"/>
      <c r="UDM106" s="813"/>
      <c r="UDN106" s="813"/>
      <c r="UDO106" s="813"/>
      <c r="UDP106" s="813"/>
      <c r="UDQ106" s="813"/>
      <c r="UDR106" s="813"/>
      <c r="UDS106" s="813"/>
      <c r="UDT106" s="813"/>
      <c r="UDU106" s="813"/>
      <c r="UDV106" s="813"/>
      <c r="UDW106" s="813"/>
      <c r="UDX106" s="813"/>
      <c r="UDY106" s="813"/>
      <c r="UDZ106" s="813"/>
      <c r="UEA106" s="813"/>
      <c r="UEB106" s="813"/>
      <c r="UEC106" s="813"/>
      <c r="UED106" s="813"/>
      <c r="UEE106" s="813"/>
      <c r="UEF106" s="813"/>
      <c r="UEG106" s="813"/>
      <c r="UEH106" s="813"/>
      <c r="UEI106" s="813"/>
      <c r="UEJ106" s="813"/>
      <c r="UEK106" s="813"/>
      <c r="UEL106" s="813"/>
      <c r="UEM106" s="813"/>
      <c r="UEN106" s="813"/>
      <c r="UEO106" s="813"/>
      <c r="UEP106" s="813"/>
      <c r="UEQ106" s="813"/>
      <c r="UER106" s="813"/>
      <c r="UES106" s="813"/>
      <c r="UET106" s="813"/>
      <c r="UEU106" s="813"/>
      <c r="UEV106" s="813"/>
      <c r="UEW106" s="813"/>
      <c r="UEX106" s="813"/>
      <c r="UEY106" s="813"/>
      <c r="UEZ106" s="813"/>
      <c r="UFA106" s="813"/>
      <c r="UFB106" s="813"/>
      <c r="UFC106" s="813"/>
      <c r="UFD106" s="813"/>
      <c r="UFE106" s="813"/>
      <c r="UFF106" s="813"/>
      <c r="UFG106" s="813"/>
      <c r="UFH106" s="813"/>
      <c r="UFI106" s="813"/>
      <c r="UFJ106" s="813"/>
      <c r="UFK106" s="813"/>
      <c r="UFL106" s="813"/>
      <c r="UFM106" s="813"/>
      <c r="UFN106" s="813"/>
      <c r="UFO106" s="813"/>
      <c r="UFP106" s="813"/>
      <c r="UFQ106" s="813"/>
      <c r="UFR106" s="813"/>
      <c r="UFS106" s="813"/>
      <c r="UFT106" s="813"/>
      <c r="UFU106" s="813"/>
      <c r="UFV106" s="813"/>
      <c r="UFW106" s="813"/>
      <c r="UFX106" s="813"/>
      <c r="UFY106" s="813"/>
      <c r="UFZ106" s="813"/>
      <c r="UGA106" s="813"/>
      <c r="UGB106" s="813"/>
      <c r="UGC106" s="813"/>
      <c r="UGD106" s="813"/>
      <c r="UGE106" s="813"/>
      <c r="UGF106" s="813"/>
      <c r="UGG106" s="813"/>
      <c r="UGH106" s="813"/>
      <c r="UGI106" s="813"/>
      <c r="UGJ106" s="813"/>
      <c r="UGK106" s="813"/>
      <c r="UGL106" s="813"/>
      <c r="UGM106" s="813"/>
      <c r="UGN106" s="813"/>
      <c r="UGO106" s="813"/>
      <c r="UGP106" s="813"/>
      <c r="UGQ106" s="813"/>
      <c r="UGR106" s="813"/>
      <c r="UGS106" s="813"/>
      <c r="UGT106" s="813"/>
      <c r="UGU106" s="813"/>
      <c r="UGV106" s="813"/>
      <c r="UGW106" s="813"/>
      <c r="UGX106" s="813"/>
      <c r="UGY106" s="813"/>
      <c r="UGZ106" s="813"/>
      <c r="UHA106" s="813"/>
      <c r="UHB106" s="813"/>
      <c r="UHC106" s="813"/>
      <c r="UHD106" s="813"/>
      <c r="UHE106" s="813"/>
      <c r="UHF106" s="813"/>
      <c r="UHG106" s="813"/>
      <c r="UHH106" s="813"/>
      <c r="UHI106" s="813"/>
      <c r="UHJ106" s="813"/>
      <c r="UHK106" s="813"/>
      <c r="UHL106" s="813"/>
      <c r="UHM106" s="813"/>
      <c r="UHN106" s="813"/>
      <c r="UHO106" s="813"/>
      <c r="UHP106" s="813"/>
      <c r="UHQ106" s="813"/>
      <c r="UHR106" s="813"/>
      <c r="UHS106" s="813"/>
      <c r="UHT106" s="813"/>
      <c r="UHU106" s="813"/>
      <c r="UHV106" s="813"/>
      <c r="UHW106" s="813"/>
      <c r="UHX106" s="813"/>
      <c r="UHY106" s="813"/>
      <c r="UHZ106" s="813"/>
      <c r="UIA106" s="813"/>
      <c r="UIB106" s="813"/>
      <c r="UIC106" s="813"/>
      <c r="UID106" s="813"/>
      <c r="UIE106" s="813"/>
      <c r="UIF106" s="813"/>
      <c r="UIG106" s="813"/>
      <c r="UIH106" s="813"/>
      <c r="UII106" s="813"/>
      <c r="UIJ106" s="813"/>
      <c r="UIK106" s="813"/>
      <c r="UIL106" s="813"/>
      <c r="UIM106" s="813"/>
      <c r="UIN106" s="813"/>
      <c r="UIO106" s="813"/>
      <c r="UIP106" s="813"/>
      <c r="UIQ106" s="813"/>
      <c r="UIR106" s="813"/>
      <c r="UIS106" s="813"/>
      <c r="UIT106" s="813"/>
      <c r="UIU106" s="813"/>
      <c r="UIV106" s="813"/>
      <c r="UIW106" s="813"/>
      <c r="UIX106" s="813"/>
      <c r="UIY106" s="813"/>
      <c r="UIZ106" s="813"/>
      <c r="UJA106" s="813"/>
      <c r="UJB106" s="813"/>
      <c r="UJC106" s="813"/>
      <c r="UJD106" s="813"/>
      <c r="UJE106" s="813"/>
      <c r="UJF106" s="813"/>
      <c r="UJG106" s="813"/>
      <c r="UJH106" s="813"/>
      <c r="UJI106" s="813"/>
      <c r="UJJ106" s="813"/>
      <c r="UJK106" s="813"/>
      <c r="UJL106" s="813"/>
      <c r="UJM106" s="813"/>
      <c r="UJN106" s="813"/>
      <c r="UJO106" s="813"/>
      <c r="UJP106" s="813"/>
      <c r="UJQ106" s="813"/>
      <c r="UJR106" s="813"/>
      <c r="UJS106" s="813"/>
      <c r="UJT106" s="813"/>
      <c r="UJU106" s="813"/>
      <c r="UJV106" s="813"/>
      <c r="UJW106" s="813"/>
      <c r="UJX106" s="813"/>
      <c r="UJY106" s="813"/>
      <c r="UJZ106" s="813"/>
      <c r="UKA106" s="813"/>
      <c r="UKB106" s="813"/>
      <c r="UKC106" s="813"/>
      <c r="UKD106" s="813"/>
      <c r="UKE106" s="813"/>
      <c r="UKF106" s="813"/>
      <c r="UKG106" s="813"/>
      <c r="UKH106" s="813"/>
      <c r="UKI106" s="813"/>
      <c r="UKJ106" s="813"/>
      <c r="UKK106" s="813"/>
      <c r="UKL106" s="813"/>
      <c r="UKM106" s="813"/>
      <c r="UKN106" s="813"/>
      <c r="UKO106" s="813"/>
      <c r="UKP106" s="813"/>
      <c r="UKQ106" s="813"/>
      <c r="UKR106" s="813"/>
      <c r="UKS106" s="813"/>
      <c r="UKT106" s="813"/>
      <c r="UKU106" s="813"/>
      <c r="UKV106" s="813"/>
      <c r="UKW106" s="813"/>
      <c r="UKX106" s="813"/>
      <c r="UKY106" s="813"/>
      <c r="UKZ106" s="813"/>
      <c r="ULA106" s="813"/>
      <c r="ULB106" s="813"/>
      <c r="ULC106" s="813"/>
      <c r="ULD106" s="813"/>
      <c r="ULE106" s="813"/>
      <c r="ULF106" s="813"/>
      <c r="ULG106" s="813"/>
      <c r="ULH106" s="813"/>
      <c r="ULI106" s="813"/>
      <c r="ULJ106" s="813"/>
      <c r="ULK106" s="813"/>
      <c r="ULL106" s="813"/>
      <c r="ULM106" s="813"/>
      <c r="ULN106" s="813"/>
      <c r="ULO106" s="813"/>
      <c r="ULP106" s="813"/>
      <c r="ULQ106" s="813"/>
      <c r="ULR106" s="813"/>
      <c r="ULS106" s="813"/>
      <c r="ULT106" s="813"/>
      <c r="ULU106" s="813"/>
      <c r="ULV106" s="813"/>
      <c r="ULW106" s="813"/>
      <c r="ULX106" s="813"/>
      <c r="ULY106" s="813"/>
      <c r="ULZ106" s="813"/>
      <c r="UMA106" s="813"/>
      <c r="UMB106" s="813"/>
      <c r="UMC106" s="813"/>
      <c r="UMD106" s="813"/>
      <c r="UME106" s="813"/>
      <c r="UMF106" s="813"/>
      <c r="UMG106" s="813"/>
      <c r="UMH106" s="813"/>
      <c r="UMI106" s="813"/>
      <c r="UMJ106" s="813"/>
      <c r="UMK106" s="813"/>
      <c r="UML106" s="813"/>
      <c r="UMM106" s="813"/>
      <c r="UMN106" s="813"/>
      <c r="UMO106" s="813"/>
      <c r="UMP106" s="813"/>
      <c r="UMQ106" s="813"/>
      <c r="UMR106" s="813"/>
      <c r="UMS106" s="813"/>
      <c r="UMT106" s="813"/>
      <c r="UMU106" s="813"/>
      <c r="UMV106" s="813"/>
      <c r="UMW106" s="813"/>
      <c r="UMX106" s="813"/>
      <c r="UMY106" s="813"/>
      <c r="UMZ106" s="813"/>
      <c r="UNA106" s="813"/>
      <c r="UNB106" s="813"/>
      <c r="UNC106" s="813"/>
      <c r="UND106" s="813"/>
      <c r="UNE106" s="813"/>
      <c r="UNF106" s="813"/>
      <c r="UNG106" s="813"/>
      <c r="UNH106" s="813"/>
      <c r="UNI106" s="813"/>
      <c r="UNJ106" s="813"/>
      <c r="UNK106" s="813"/>
      <c r="UNL106" s="813"/>
      <c r="UNM106" s="813"/>
      <c r="UNN106" s="813"/>
      <c r="UNO106" s="813"/>
      <c r="UNP106" s="813"/>
      <c r="UNQ106" s="813"/>
      <c r="UNR106" s="813"/>
      <c r="UNS106" s="813"/>
      <c r="UNT106" s="813"/>
      <c r="UNU106" s="813"/>
      <c r="UNV106" s="813"/>
      <c r="UNW106" s="813"/>
      <c r="UNX106" s="813"/>
      <c r="UNY106" s="813"/>
      <c r="UNZ106" s="813"/>
      <c r="UOA106" s="813"/>
      <c r="UOB106" s="813"/>
      <c r="UOC106" s="813"/>
      <c r="UOD106" s="813"/>
      <c r="UOE106" s="813"/>
      <c r="UOF106" s="813"/>
      <c r="UOG106" s="813"/>
      <c r="UOH106" s="813"/>
      <c r="UOI106" s="813"/>
      <c r="UOJ106" s="813"/>
      <c r="UOK106" s="813"/>
      <c r="UOL106" s="813"/>
      <c r="UOM106" s="813"/>
      <c r="UON106" s="813"/>
      <c r="UOO106" s="813"/>
      <c r="UOP106" s="813"/>
      <c r="UOQ106" s="813"/>
      <c r="UOR106" s="813"/>
      <c r="UOS106" s="813"/>
      <c r="UOT106" s="813"/>
      <c r="UOU106" s="813"/>
      <c r="UOV106" s="813"/>
      <c r="UOW106" s="813"/>
      <c r="UOX106" s="813"/>
      <c r="UOY106" s="813"/>
      <c r="UOZ106" s="813"/>
      <c r="UPA106" s="813"/>
      <c r="UPB106" s="813"/>
      <c r="UPC106" s="813"/>
      <c r="UPD106" s="813"/>
      <c r="UPE106" s="813"/>
      <c r="UPF106" s="813"/>
      <c r="UPG106" s="813"/>
      <c r="UPH106" s="813"/>
      <c r="UPI106" s="813"/>
      <c r="UPJ106" s="813"/>
      <c r="UPK106" s="813"/>
      <c r="UPL106" s="813"/>
      <c r="UPM106" s="813"/>
      <c r="UPN106" s="813"/>
      <c r="UPO106" s="813"/>
      <c r="UPP106" s="813"/>
      <c r="UPQ106" s="813"/>
      <c r="UPR106" s="813"/>
      <c r="UPS106" s="813"/>
      <c r="UPT106" s="813"/>
      <c r="UPU106" s="813"/>
      <c r="UPV106" s="813"/>
      <c r="UPW106" s="813"/>
      <c r="UPX106" s="813"/>
      <c r="UPY106" s="813"/>
      <c r="UPZ106" s="813"/>
      <c r="UQA106" s="813"/>
      <c r="UQB106" s="813"/>
      <c r="UQC106" s="813"/>
      <c r="UQD106" s="813"/>
      <c r="UQE106" s="813"/>
      <c r="UQF106" s="813"/>
      <c r="UQG106" s="813"/>
      <c r="UQH106" s="813"/>
      <c r="UQI106" s="813"/>
      <c r="UQJ106" s="813"/>
      <c r="UQK106" s="813"/>
      <c r="UQL106" s="813"/>
      <c r="UQM106" s="813"/>
      <c r="UQN106" s="813"/>
      <c r="UQO106" s="813"/>
      <c r="UQP106" s="813"/>
      <c r="UQQ106" s="813"/>
      <c r="UQR106" s="813"/>
      <c r="UQS106" s="813"/>
      <c r="UQT106" s="813"/>
      <c r="UQU106" s="813"/>
      <c r="UQV106" s="813"/>
      <c r="UQW106" s="813"/>
      <c r="UQX106" s="813"/>
      <c r="UQY106" s="813"/>
      <c r="UQZ106" s="813"/>
      <c r="URA106" s="813"/>
      <c r="URB106" s="813"/>
      <c r="URC106" s="813"/>
      <c r="URD106" s="813"/>
      <c r="URE106" s="813"/>
      <c r="URF106" s="813"/>
      <c r="URG106" s="813"/>
      <c r="URH106" s="813"/>
      <c r="URI106" s="813"/>
      <c r="URJ106" s="813"/>
      <c r="URK106" s="813"/>
      <c r="URL106" s="813"/>
      <c r="URM106" s="813"/>
      <c r="URN106" s="813"/>
      <c r="URO106" s="813"/>
      <c r="URP106" s="813"/>
      <c r="URQ106" s="813"/>
      <c r="URR106" s="813"/>
      <c r="URS106" s="813"/>
      <c r="URT106" s="813"/>
      <c r="URU106" s="813"/>
      <c r="URV106" s="813"/>
      <c r="URW106" s="813"/>
      <c r="URX106" s="813"/>
      <c r="URY106" s="813"/>
      <c r="URZ106" s="813"/>
      <c r="USA106" s="813"/>
      <c r="USB106" s="813"/>
      <c r="USC106" s="813"/>
      <c r="USD106" s="813"/>
      <c r="USE106" s="813"/>
      <c r="USF106" s="813"/>
      <c r="USG106" s="813"/>
      <c r="USH106" s="813"/>
      <c r="USI106" s="813"/>
      <c r="USJ106" s="813"/>
      <c r="USK106" s="813"/>
      <c r="USL106" s="813"/>
      <c r="USM106" s="813"/>
      <c r="USN106" s="813"/>
      <c r="USO106" s="813"/>
      <c r="USP106" s="813"/>
      <c r="USQ106" s="813"/>
      <c r="USR106" s="813"/>
      <c r="USS106" s="813"/>
      <c r="UST106" s="813"/>
      <c r="USU106" s="813"/>
      <c r="USV106" s="813"/>
      <c r="USW106" s="813"/>
      <c r="USX106" s="813"/>
      <c r="USY106" s="813"/>
      <c r="USZ106" s="813"/>
      <c r="UTA106" s="813"/>
      <c r="UTB106" s="813"/>
      <c r="UTC106" s="813"/>
      <c r="UTD106" s="813"/>
      <c r="UTE106" s="813"/>
      <c r="UTF106" s="813"/>
      <c r="UTG106" s="813"/>
      <c r="UTH106" s="813"/>
      <c r="UTI106" s="813"/>
      <c r="UTJ106" s="813"/>
      <c r="UTK106" s="813"/>
      <c r="UTL106" s="813"/>
      <c r="UTM106" s="813"/>
      <c r="UTN106" s="813"/>
      <c r="UTO106" s="813"/>
      <c r="UTP106" s="813"/>
      <c r="UTQ106" s="813"/>
      <c r="UTR106" s="813"/>
      <c r="UTS106" s="813"/>
      <c r="UTT106" s="813"/>
      <c r="UTU106" s="813"/>
      <c r="UTV106" s="813"/>
      <c r="UTW106" s="813"/>
      <c r="UTX106" s="813"/>
      <c r="UTY106" s="813"/>
      <c r="UTZ106" s="813"/>
      <c r="UUA106" s="813"/>
      <c r="UUB106" s="813"/>
      <c r="UUC106" s="813"/>
      <c r="UUD106" s="813"/>
      <c r="UUE106" s="813"/>
      <c r="UUF106" s="813"/>
      <c r="UUG106" s="813"/>
      <c r="UUH106" s="813"/>
      <c r="UUI106" s="813"/>
      <c r="UUJ106" s="813"/>
      <c r="UUK106" s="813"/>
      <c r="UUL106" s="813"/>
      <c r="UUM106" s="813"/>
      <c r="UUN106" s="813"/>
      <c r="UUO106" s="813"/>
      <c r="UUP106" s="813"/>
      <c r="UUQ106" s="813"/>
      <c r="UUR106" s="813"/>
      <c r="UUS106" s="813"/>
      <c r="UUT106" s="813"/>
      <c r="UUU106" s="813"/>
      <c r="UUV106" s="813"/>
      <c r="UUW106" s="813"/>
      <c r="UUX106" s="813"/>
      <c r="UUY106" s="813"/>
      <c r="UUZ106" s="813"/>
      <c r="UVA106" s="813"/>
      <c r="UVB106" s="813"/>
      <c r="UVC106" s="813"/>
      <c r="UVD106" s="813"/>
      <c r="UVE106" s="813"/>
      <c r="UVF106" s="813"/>
      <c r="UVG106" s="813"/>
      <c r="UVH106" s="813"/>
      <c r="UVI106" s="813"/>
      <c r="UVJ106" s="813"/>
      <c r="UVK106" s="813"/>
      <c r="UVL106" s="813"/>
      <c r="UVM106" s="813"/>
      <c r="UVN106" s="813"/>
      <c r="UVO106" s="813"/>
      <c r="UVP106" s="813"/>
      <c r="UVQ106" s="813"/>
      <c r="UVR106" s="813"/>
      <c r="UVS106" s="813"/>
      <c r="UVT106" s="813"/>
      <c r="UVU106" s="813"/>
      <c r="UVV106" s="813"/>
      <c r="UVW106" s="813"/>
      <c r="UVX106" s="813"/>
      <c r="UVY106" s="813"/>
      <c r="UVZ106" s="813"/>
      <c r="UWA106" s="813"/>
      <c r="UWB106" s="813"/>
      <c r="UWC106" s="813"/>
      <c r="UWD106" s="813"/>
      <c r="UWE106" s="813"/>
      <c r="UWF106" s="813"/>
      <c r="UWG106" s="813"/>
      <c r="UWH106" s="813"/>
      <c r="UWI106" s="813"/>
      <c r="UWJ106" s="813"/>
      <c r="UWK106" s="813"/>
      <c r="UWL106" s="813"/>
      <c r="UWM106" s="813"/>
      <c r="UWN106" s="813"/>
      <c r="UWO106" s="813"/>
      <c r="UWP106" s="813"/>
      <c r="UWQ106" s="813"/>
      <c r="UWR106" s="813"/>
      <c r="UWS106" s="813"/>
      <c r="UWT106" s="813"/>
      <c r="UWU106" s="813"/>
      <c r="UWV106" s="813"/>
      <c r="UWW106" s="813"/>
      <c r="UWX106" s="813"/>
      <c r="UWY106" s="813"/>
      <c r="UWZ106" s="813"/>
      <c r="UXA106" s="813"/>
      <c r="UXB106" s="813"/>
      <c r="UXC106" s="813"/>
      <c r="UXD106" s="813"/>
      <c r="UXE106" s="813"/>
      <c r="UXF106" s="813"/>
      <c r="UXG106" s="813"/>
      <c r="UXH106" s="813"/>
      <c r="UXI106" s="813"/>
      <c r="UXJ106" s="813"/>
      <c r="UXK106" s="813"/>
      <c r="UXL106" s="813"/>
      <c r="UXM106" s="813"/>
      <c r="UXN106" s="813"/>
      <c r="UXO106" s="813"/>
      <c r="UXP106" s="813"/>
      <c r="UXQ106" s="813"/>
      <c r="UXR106" s="813"/>
      <c r="UXS106" s="813"/>
      <c r="UXT106" s="813"/>
      <c r="UXU106" s="813"/>
      <c r="UXV106" s="813"/>
      <c r="UXW106" s="813"/>
      <c r="UXX106" s="813"/>
      <c r="UXY106" s="813"/>
      <c r="UXZ106" s="813"/>
      <c r="UYA106" s="813"/>
      <c r="UYB106" s="813"/>
      <c r="UYC106" s="813"/>
      <c r="UYD106" s="813"/>
      <c r="UYE106" s="813"/>
      <c r="UYF106" s="813"/>
      <c r="UYG106" s="813"/>
      <c r="UYH106" s="813"/>
      <c r="UYI106" s="813"/>
      <c r="UYJ106" s="813"/>
      <c r="UYK106" s="813"/>
      <c r="UYL106" s="813"/>
      <c r="UYM106" s="813"/>
      <c r="UYN106" s="813"/>
      <c r="UYO106" s="813"/>
      <c r="UYP106" s="813"/>
      <c r="UYQ106" s="813"/>
      <c r="UYR106" s="813"/>
      <c r="UYS106" s="813"/>
      <c r="UYT106" s="813"/>
      <c r="UYU106" s="813"/>
      <c r="UYV106" s="813"/>
      <c r="UYW106" s="813"/>
      <c r="UYX106" s="813"/>
      <c r="UYY106" s="813"/>
      <c r="UYZ106" s="813"/>
      <c r="UZA106" s="813"/>
      <c r="UZB106" s="813"/>
      <c r="UZC106" s="813"/>
      <c r="UZD106" s="813"/>
      <c r="UZE106" s="813"/>
      <c r="UZF106" s="813"/>
      <c r="UZG106" s="813"/>
      <c r="UZH106" s="813"/>
      <c r="UZI106" s="813"/>
      <c r="UZJ106" s="813"/>
      <c r="UZK106" s="813"/>
      <c r="UZL106" s="813"/>
      <c r="UZM106" s="813"/>
      <c r="UZN106" s="813"/>
      <c r="UZO106" s="813"/>
      <c r="UZP106" s="813"/>
      <c r="UZQ106" s="813"/>
      <c r="UZR106" s="813"/>
      <c r="UZS106" s="813"/>
      <c r="UZT106" s="813"/>
      <c r="UZU106" s="813"/>
      <c r="UZV106" s="813"/>
      <c r="UZW106" s="813"/>
      <c r="UZX106" s="813"/>
      <c r="UZY106" s="813"/>
      <c r="UZZ106" s="813"/>
      <c r="VAA106" s="813"/>
      <c r="VAB106" s="813"/>
      <c r="VAC106" s="813"/>
      <c r="VAD106" s="813"/>
      <c r="VAE106" s="813"/>
      <c r="VAF106" s="813"/>
      <c r="VAG106" s="813"/>
      <c r="VAH106" s="813"/>
      <c r="VAI106" s="813"/>
      <c r="VAJ106" s="813"/>
      <c r="VAK106" s="813"/>
      <c r="VAL106" s="813"/>
      <c r="VAM106" s="813"/>
      <c r="VAN106" s="813"/>
      <c r="VAO106" s="813"/>
      <c r="VAP106" s="813"/>
      <c r="VAQ106" s="813"/>
      <c r="VAR106" s="813"/>
      <c r="VAS106" s="813"/>
      <c r="VAT106" s="813"/>
      <c r="VAU106" s="813"/>
      <c r="VAV106" s="813"/>
      <c r="VAW106" s="813"/>
      <c r="VAX106" s="813"/>
      <c r="VAY106" s="813"/>
      <c r="VAZ106" s="813"/>
      <c r="VBA106" s="813"/>
      <c r="VBB106" s="813"/>
      <c r="VBC106" s="813"/>
      <c r="VBD106" s="813"/>
      <c r="VBE106" s="813"/>
      <c r="VBF106" s="813"/>
      <c r="VBG106" s="813"/>
      <c r="VBH106" s="813"/>
      <c r="VBI106" s="813"/>
      <c r="VBJ106" s="813"/>
      <c r="VBK106" s="813"/>
      <c r="VBL106" s="813"/>
      <c r="VBM106" s="813"/>
      <c r="VBN106" s="813"/>
      <c r="VBO106" s="813"/>
      <c r="VBP106" s="813"/>
      <c r="VBQ106" s="813"/>
      <c r="VBR106" s="813"/>
      <c r="VBS106" s="813"/>
      <c r="VBT106" s="813"/>
      <c r="VBU106" s="813"/>
      <c r="VBV106" s="813"/>
      <c r="VBW106" s="813"/>
      <c r="VBX106" s="813"/>
      <c r="VBY106" s="813"/>
      <c r="VBZ106" s="813"/>
      <c r="VCA106" s="813"/>
      <c r="VCB106" s="813"/>
      <c r="VCC106" s="813"/>
      <c r="VCD106" s="813"/>
      <c r="VCE106" s="813"/>
      <c r="VCF106" s="813"/>
      <c r="VCG106" s="813"/>
      <c r="VCH106" s="813"/>
      <c r="VCI106" s="813"/>
      <c r="VCJ106" s="813"/>
      <c r="VCK106" s="813"/>
      <c r="VCL106" s="813"/>
      <c r="VCM106" s="813"/>
      <c r="VCN106" s="813"/>
      <c r="VCO106" s="813"/>
      <c r="VCP106" s="813"/>
      <c r="VCQ106" s="813"/>
      <c r="VCR106" s="813"/>
      <c r="VCS106" s="813"/>
      <c r="VCT106" s="813"/>
      <c r="VCU106" s="813"/>
      <c r="VCV106" s="813"/>
      <c r="VCW106" s="813"/>
      <c r="VCX106" s="813"/>
      <c r="VCY106" s="813"/>
      <c r="VCZ106" s="813"/>
      <c r="VDA106" s="813"/>
      <c r="VDB106" s="813"/>
      <c r="VDC106" s="813"/>
      <c r="VDD106" s="813"/>
      <c r="VDE106" s="813"/>
      <c r="VDF106" s="813"/>
      <c r="VDG106" s="813"/>
      <c r="VDH106" s="813"/>
      <c r="VDI106" s="813"/>
      <c r="VDJ106" s="813"/>
      <c r="VDK106" s="813"/>
      <c r="VDL106" s="813"/>
      <c r="VDM106" s="813"/>
      <c r="VDN106" s="813"/>
      <c r="VDO106" s="813"/>
      <c r="VDP106" s="813"/>
      <c r="VDQ106" s="813"/>
      <c r="VDR106" s="813"/>
      <c r="VDS106" s="813"/>
      <c r="VDT106" s="813"/>
      <c r="VDU106" s="813"/>
      <c r="VDV106" s="813"/>
      <c r="VDW106" s="813"/>
      <c r="VDX106" s="813"/>
      <c r="VDY106" s="813"/>
      <c r="VDZ106" s="813"/>
      <c r="VEA106" s="813"/>
      <c r="VEB106" s="813"/>
      <c r="VEC106" s="813"/>
      <c r="VED106" s="813"/>
      <c r="VEE106" s="813"/>
      <c r="VEF106" s="813"/>
      <c r="VEG106" s="813"/>
      <c r="VEH106" s="813"/>
      <c r="VEI106" s="813"/>
      <c r="VEJ106" s="813"/>
      <c r="VEK106" s="813"/>
      <c r="VEL106" s="813"/>
      <c r="VEM106" s="813"/>
      <c r="VEN106" s="813"/>
      <c r="VEO106" s="813"/>
      <c r="VEP106" s="813"/>
      <c r="VEQ106" s="813"/>
      <c r="VER106" s="813"/>
      <c r="VES106" s="813"/>
      <c r="VET106" s="813"/>
      <c r="VEU106" s="813"/>
      <c r="VEV106" s="813"/>
      <c r="VEW106" s="813"/>
      <c r="VEX106" s="813"/>
      <c r="VEY106" s="813"/>
      <c r="VEZ106" s="813"/>
      <c r="VFA106" s="813"/>
      <c r="VFB106" s="813"/>
      <c r="VFC106" s="813"/>
      <c r="VFD106" s="813"/>
      <c r="VFE106" s="813"/>
      <c r="VFF106" s="813"/>
      <c r="VFG106" s="813"/>
      <c r="VFH106" s="813"/>
      <c r="VFI106" s="813"/>
      <c r="VFJ106" s="813"/>
      <c r="VFK106" s="813"/>
      <c r="VFL106" s="813"/>
      <c r="VFM106" s="813"/>
      <c r="VFN106" s="813"/>
      <c r="VFO106" s="813"/>
      <c r="VFP106" s="813"/>
      <c r="VFQ106" s="813"/>
      <c r="VFR106" s="813"/>
      <c r="VFS106" s="813"/>
      <c r="VFT106" s="813"/>
      <c r="VFU106" s="813"/>
      <c r="VFV106" s="813"/>
      <c r="VFW106" s="813"/>
      <c r="VFX106" s="813"/>
      <c r="VFY106" s="813"/>
      <c r="VFZ106" s="813"/>
      <c r="VGA106" s="813"/>
      <c r="VGB106" s="813"/>
      <c r="VGC106" s="813"/>
      <c r="VGD106" s="813"/>
      <c r="VGE106" s="813"/>
      <c r="VGF106" s="813"/>
      <c r="VGG106" s="813"/>
      <c r="VGH106" s="813"/>
      <c r="VGI106" s="813"/>
      <c r="VGJ106" s="813"/>
      <c r="VGK106" s="813"/>
      <c r="VGL106" s="813"/>
      <c r="VGM106" s="813"/>
      <c r="VGN106" s="813"/>
      <c r="VGO106" s="813"/>
      <c r="VGP106" s="813"/>
      <c r="VGQ106" s="813"/>
      <c r="VGR106" s="813"/>
      <c r="VGS106" s="813"/>
      <c r="VGT106" s="813"/>
      <c r="VGU106" s="813"/>
      <c r="VGV106" s="813"/>
      <c r="VGW106" s="813"/>
      <c r="VGX106" s="813"/>
      <c r="VGY106" s="813"/>
      <c r="VGZ106" s="813"/>
      <c r="VHA106" s="813"/>
      <c r="VHB106" s="813"/>
      <c r="VHC106" s="813"/>
      <c r="VHD106" s="813"/>
      <c r="VHE106" s="813"/>
      <c r="VHF106" s="813"/>
      <c r="VHG106" s="813"/>
      <c r="VHH106" s="813"/>
      <c r="VHI106" s="813"/>
      <c r="VHJ106" s="813"/>
      <c r="VHK106" s="813"/>
      <c r="VHL106" s="813"/>
      <c r="VHM106" s="813"/>
      <c r="VHN106" s="813"/>
      <c r="VHO106" s="813"/>
      <c r="VHP106" s="813"/>
      <c r="VHQ106" s="813"/>
      <c r="VHR106" s="813"/>
      <c r="VHS106" s="813"/>
      <c r="VHT106" s="813"/>
      <c r="VHU106" s="813"/>
      <c r="VHV106" s="813"/>
      <c r="VHW106" s="813"/>
      <c r="VHX106" s="813"/>
      <c r="VHY106" s="813"/>
      <c r="VHZ106" s="813"/>
      <c r="VIA106" s="813"/>
      <c r="VIB106" s="813"/>
      <c r="VIC106" s="813"/>
      <c r="VID106" s="813"/>
      <c r="VIE106" s="813"/>
      <c r="VIF106" s="813"/>
      <c r="VIG106" s="813"/>
      <c r="VIH106" s="813"/>
      <c r="VII106" s="813"/>
      <c r="VIJ106" s="813"/>
      <c r="VIK106" s="813"/>
      <c r="VIL106" s="813"/>
      <c r="VIM106" s="813"/>
      <c r="VIN106" s="813"/>
      <c r="VIO106" s="813"/>
      <c r="VIP106" s="813"/>
      <c r="VIQ106" s="813"/>
      <c r="VIR106" s="813"/>
      <c r="VIS106" s="813"/>
      <c r="VIT106" s="813"/>
      <c r="VIU106" s="813"/>
      <c r="VIV106" s="813"/>
      <c r="VIW106" s="813"/>
      <c r="VIX106" s="813"/>
      <c r="VIY106" s="813"/>
      <c r="VIZ106" s="813"/>
      <c r="VJA106" s="813"/>
      <c r="VJB106" s="813"/>
      <c r="VJC106" s="813"/>
      <c r="VJD106" s="813"/>
      <c r="VJE106" s="813"/>
      <c r="VJF106" s="813"/>
      <c r="VJG106" s="813"/>
      <c r="VJH106" s="813"/>
      <c r="VJI106" s="813"/>
      <c r="VJJ106" s="813"/>
      <c r="VJK106" s="813"/>
      <c r="VJL106" s="813"/>
      <c r="VJM106" s="813"/>
      <c r="VJN106" s="813"/>
      <c r="VJO106" s="813"/>
      <c r="VJP106" s="813"/>
      <c r="VJQ106" s="813"/>
      <c r="VJR106" s="813"/>
      <c r="VJS106" s="813"/>
      <c r="VJT106" s="813"/>
      <c r="VJU106" s="813"/>
      <c r="VJV106" s="813"/>
      <c r="VJW106" s="813"/>
      <c r="VJX106" s="813"/>
      <c r="VJY106" s="813"/>
      <c r="VJZ106" s="813"/>
      <c r="VKA106" s="813"/>
      <c r="VKB106" s="813"/>
      <c r="VKC106" s="813"/>
      <c r="VKD106" s="813"/>
      <c r="VKE106" s="813"/>
      <c r="VKF106" s="813"/>
      <c r="VKG106" s="813"/>
      <c r="VKH106" s="813"/>
      <c r="VKI106" s="813"/>
      <c r="VKJ106" s="813"/>
      <c r="VKK106" s="813"/>
      <c r="VKL106" s="813"/>
      <c r="VKM106" s="813"/>
      <c r="VKN106" s="813"/>
      <c r="VKO106" s="813"/>
      <c r="VKP106" s="813"/>
      <c r="VKQ106" s="813"/>
      <c r="VKR106" s="813"/>
      <c r="VKS106" s="813"/>
      <c r="VKT106" s="813"/>
      <c r="VKU106" s="813"/>
      <c r="VKV106" s="813"/>
      <c r="VKW106" s="813"/>
      <c r="VKX106" s="813"/>
      <c r="VKY106" s="813"/>
      <c r="VKZ106" s="813"/>
      <c r="VLA106" s="813"/>
      <c r="VLB106" s="813"/>
      <c r="VLC106" s="813"/>
      <c r="VLD106" s="813"/>
      <c r="VLE106" s="813"/>
      <c r="VLF106" s="813"/>
      <c r="VLG106" s="813"/>
      <c r="VLH106" s="813"/>
      <c r="VLI106" s="813"/>
      <c r="VLJ106" s="813"/>
      <c r="VLK106" s="813"/>
      <c r="VLL106" s="813"/>
      <c r="VLM106" s="813"/>
      <c r="VLN106" s="813"/>
      <c r="VLO106" s="813"/>
      <c r="VLP106" s="813"/>
      <c r="VLQ106" s="813"/>
      <c r="VLR106" s="813"/>
      <c r="VLS106" s="813"/>
      <c r="VLT106" s="813"/>
      <c r="VLU106" s="813"/>
      <c r="VLV106" s="813"/>
      <c r="VLW106" s="813"/>
      <c r="VLX106" s="813"/>
      <c r="VLY106" s="813"/>
      <c r="VLZ106" s="813"/>
      <c r="VMA106" s="813"/>
      <c r="VMB106" s="813"/>
      <c r="VMC106" s="813"/>
      <c r="VMD106" s="813"/>
      <c r="VME106" s="813"/>
      <c r="VMF106" s="813"/>
      <c r="VMG106" s="813"/>
      <c r="VMH106" s="813"/>
      <c r="VMI106" s="813"/>
      <c r="VMJ106" s="813"/>
      <c r="VMK106" s="813"/>
      <c r="VML106" s="813"/>
      <c r="VMM106" s="813"/>
      <c r="VMN106" s="813"/>
      <c r="VMO106" s="813"/>
      <c r="VMP106" s="813"/>
      <c r="VMQ106" s="813"/>
      <c r="VMR106" s="813"/>
      <c r="VMS106" s="813"/>
      <c r="VMT106" s="813"/>
      <c r="VMU106" s="813"/>
      <c r="VMV106" s="813"/>
      <c r="VMW106" s="813"/>
      <c r="VMX106" s="813"/>
      <c r="VMY106" s="813"/>
      <c r="VMZ106" s="813"/>
      <c r="VNA106" s="813"/>
      <c r="VNB106" s="813"/>
      <c r="VNC106" s="813"/>
      <c r="VND106" s="813"/>
      <c r="VNE106" s="813"/>
      <c r="VNF106" s="813"/>
      <c r="VNG106" s="813"/>
      <c r="VNH106" s="813"/>
      <c r="VNI106" s="813"/>
      <c r="VNJ106" s="813"/>
      <c r="VNK106" s="813"/>
      <c r="VNL106" s="813"/>
      <c r="VNM106" s="813"/>
      <c r="VNN106" s="813"/>
      <c r="VNO106" s="813"/>
      <c r="VNP106" s="813"/>
      <c r="VNQ106" s="813"/>
      <c r="VNR106" s="813"/>
      <c r="VNS106" s="813"/>
      <c r="VNT106" s="813"/>
      <c r="VNU106" s="813"/>
      <c r="VNV106" s="813"/>
      <c r="VNW106" s="813"/>
      <c r="VNX106" s="813"/>
      <c r="VNY106" s="813"/>
      <c r="VNZ106" s="813"/>
      <c r="VOA106" s="813"/>
      <c r="VOB106" s="813"/>
      <c r="VOC106" s="813"/>
      <c r="VOD106" s="813"/>
      <c r="VOE106" s="813"/>
      <c r="VOF106" s="813"/>
      <c r="VOG106" s="813"/>
      <c r="VOH106" s="813"/>
      <c r="VOI106" s="813"/>
      <c r="VOJ106" s="813"/>
      <c r="VOK106" s="813"/>
      <c r="VOL106" s="813"/>
      <c r="VOM106" s="813"/>
      <c r="VON106" s="813"/>
      <c r="VOO106" s="813"/>
      <c r="VOP106" s="813"/>
      <c r="VOQ106" s="813"/>
      <c r="VOR106" s="813"/>
      <c r="VOS106" s="813"/>
      <c r="VOT106" s="813"/>
      <c r="VOU106" s="813"/>
      <c r="VOV106" s="813"/>
      <c r="VOW106" s="813"/>
      <c r="VOX106" s="813"/>
      <c r="VOY106" s="813"/>
      <c r="VOZ106" s="813"/>
      <c r="VPA106" s="813"/>
      <c r="VPB106" s="813"/>
      <c r="VPC106" s="813"/>
      <c r="VPD106" s="813"/>
      <c r="VPE106" s="813"/>
      <c r="VPF106" s="813"/>
      <c r="VPG106" s="813"/>
      <c r="VPH106" s="813"/>
      <c r="VPI106" s="813"/>
      <c r="VPJ106" s="813"/>
      <c r="VPK106" s="813"/>
      <c r="VPL106" s="813"/>
      <c r="VPM106" s="813"/>
      <c r="VPN106" s="813"/>
      <c r="VPO106" s="813"/>
      <c r="VPP106" s="813"/>
      <c r="VPQ106" s="813"/>
      <c r="VPR106" s="813"/>
      <c r="VPS106" s="813"/>
      <c r="VPT106" s="813"/>
      <c r="VPU106" s="813"/>
      <c r="VPV106" s="813"/>
      <c r="VPW106" s="813"/>
      <c r="VPX106" s="813"/>
      <c r="VPY106" s="813"/>
      <c r="VPZ106" s="813"/>
      <c r="VQA106" s="813"/>
      <c r="VQB106" s="813"/>
      <c r="VQC106" s="813"/>
      <c r="VQD106" s="813"/>
      <c r="VQE106" s="813"/>
      <c r="VQF106" s="813"/>
      <c r="VQG106" s="813"/>
      <c r="VQH106" s="813"/>
      <c r="VQI106" s="813"/>
      <c r="VQJ106" s="813"/>
      <c r="VQK106" s="813"/>
      <c r="VQL106" s="813"/>
      <c r="VQM106" s="813"/>
      <c r="VQN106" s="813"/>
      <c r="VQO106" s="813"/>
      <c r="VQP106" s="813"/>
      <c r="VQQ106" s="813"/>
      <c r="VQR106" s="813"/>
      <c r="VQS106" s="813"/>
      <c r="VQT106" s="813"/>
      <c r="VQU106" s="813"/>
      <c r="VQV106" s="813"/>
      <c r="VQW106" s="813"/>
      <c r="VQX106" s="813"/>
      <c r="VQY106" s="813"/>
      <c r="VQZ106" s="813"/>
      <c r="VRA106" s="813"/>
      <c r="VRB106" s="813"/>
      <c r="VRC106" s="813"/>
      <c r="VRD106" s="813"/>
      <c r="VRE106" s="813"/>
      <c r="VRF106" s="813"/>
      <c r="VRG106" s="813"/>
      <c r="VRH106" s="813"/>
      <c r="VRI106" s="813"/>
      <c r="VRJ106" s="813"/>
      <c r="VRK106" s="813"/>
      <c r="VRL106" s="813"/>
      <c r="VRM106" s="813"/>
      <c r="VRN106" s="813"/>
      <c r="VRO106" s="813"/>
      <c r="VRP106" s="813"/>
      <c r="VRQ106" s="813"/>
      <c r="VRR106" s="813"/>
      <c r="VRS106" s="813"/>
      <c r="VRT106" s="813"/>
      <c r="VRU106" s="813"/>
      <c r="VRV106" s="813"/>
      <c r="VRW106" s="813"/>
      <c r="VRX106" s="813"/>
      <c r="VRY106" s="813"/>
      <c r="VRZ106" s="813"/>
      <c r="VSA106" s="813"/>
      <c r="VSB106" s="813"/>
      <c r="VSC106" s="813"/>
      <c r="VSD106" s="813"/>
      <c r="VSE106" s="813"/>
      <c r="VSF106" s="813"/>
      <c r="VSG106" s="813"/>
      <c r="VSH106" s="813"/>
      <c r="VSI106" s="813"/>
      <c r="VSJ106" s="813"/>
      <c r="VSK106" s="813"/>
      <c r="VSL106" s="813"/>
      <c r="VSM106" s="813"/>
      <c r="VSN106" s="813"/>
      <c r="VSO106" s="813"/>
      <c r="VSP106" s="813"/>
      <c r="VSQ106" s="813"/>
      <c r="VSR106" s="813"/>
      <c r="VSS106" s="813"/>
      <c r="VST106" s="813"/>
      <c r="VSU106" s="813"/>
      <c r="VSV106" s="813"/>
      <c r="VSW106" s="813"/>
      <c r="VSX106" s="813"/>
      <c r="VSY106" s="813"/>
      <c r="VSZ106" s="813"/>
      <c r="VTA106" s="813"/>
      <c r="VTB106" s="813"/>
      <c r="VTC106" s="813"/>
      <c r="VTD106" s="813"/>
      <c r="VTE106" s="813"/>
      <c r="VTF106" s="813"/>
      <c r="VTG106" s="813"/>
      <c r="VTH106" s="813"/>
      <c r="VTI106" s="813"/>
      <c r="VTJ106" s="813"/>
      <c r="VTK106" s="813"/>
      <c r="VTL106" s="813"/>
      <c r="VTM106" s="813"/>
      <c r="VTN106" s="813"/>
      <c r="VTO106" s="813"/>
      <c r="VTP106" s="813"/>
      <c r="VTQ106" s="813"/>
      <c r="VTR106" s="813"/>
      <c r="VTS106" s="813"/>
      <c r="VTT106" s="813"/>
      <c r="VTU106" s="813"/>
      <c r="VTV106" s="813"/>
      <c r="VTW106" s="813"/>
      <c r="VTX106" s="813"/>
      <c r="VTY106" s="813"/>
      <c r="VTZ106" s="813"/>
      <c r="VUA106" s="813"/>
      <c r="VUB106" s="813"/>
      <c r="VUC106" s="813"/>
      <c r="VUD106" s="813"/>
      <c r="VUE106" s="813"/>
      <c r="VUF106" s="813"/>
      <c r="VUG106" s="813"/>
      <c r="VUH106" s="813"/>
      <c r="VUI106" s="813"/>
      <c r="VUJ106" s="813"/>
      <c r="VUK106" s="813"/>
      <c r="VUL106" s="813"/>
      <c r="VUM106" s="813"/>
      <c r="VUN106" s="813"/>
      <c r="VUO106" s="813"/>
      <c r="VUP106" s="813"/>
      <c r="VUQ106" s="813"/>
      <c r="VUR106" s="813"/>
      <c r="VUS106" s="813"/>
      <c r="VUT106" s="813"/>
      <c r="VUU106" s="813"/>
      <c r="VUV106" s="813"/>
      <c r="VUW106" s="813"/>
      <c r="VUX106" s="813"/>
      <c r="VUY106" s="813"/>
      <c r="VUZ106" s="813"/>
      <c r="VVA106" s="813"/>
      <c r="VVB106" s="813"/>
      <c r="VVC106" s="813"/>
      <c r="VVD106" s="813"/>
      <c r="VVE106" s="813"/>
      <c r="VVF106" s="813"/>
      <c r="VVG106" s="813"/>
      <c r="VVH106" s="813"/>
      <c r="VVI106" s="813"/>
      <c r="VVJ106" s="813"/>
      <c r="VVK106" s="813"/>
      <c r="VVL106" s="813"/>
      <c r="VVM106" s="813"/>
      <c r="VVN106" s="813"/>
      <c r="VVO106" s="813"/>
      <c r="VVP106" s="813"/>
      <c r="VVQ106" s="813"/>
      <c r="VVR106" s="813"/>
      <c r="VVS106" s="813"/>
      <c r="VVT106" s="813"/>
      <c r="VVU106" s="813"/>
      <c r="VVV106" s="813"/>
      <c r="VVW106" s="813"/>
      <c r="VVX106" s="813"/>
      <c r="VVY106" s="813"/>
      <c r="VVZ106" s="813"/>
      <c r="VWA106" s="813"/>
      <c r="VWB106" s="813"/>
      <c r="VWC106" s="813"/>
      <c r="VWD106" s="813"/>
      <c r="VWE106" s="813"/>
      <c r="VWF106" s="813"/>
      <c r="VWG106" s="813"/>
      <c r="VWH106" s="813"/>
      <c r="VWI106" s="813"/>
      <c r="VWJ106" s="813"/>
      <c r="VWK106" s="813"/>
      <c r="VWL106" s="813"/>
      <c r="VWM106" s="813"/>
      <c r="VWN106" s="813"/>
      <c r="VWO106" s="813"/>
      <c r="VWP106" s="813"/>
      <c r="VWQ106" s="813"/>
      <c r="VWR106" s="813"/>
      <c r="VWS106" s="813"/>
      <c r="VWT106" s="813"/>
      <c r="VWU106" s="813"/>
      <c r="VWV106" s="813"/>
      <c r="VWW106" s="813"/>
      <c r="VWX106" s="813"/>
      <c r="VWY106" s="813"/>
      <c r="VWZ106" s="813"/>
      <c r="VXA106" s="813"/>
      <c r="VXB106" s="813"/>
      <c r="VXC106" s="813"/>
      <c r="VXD106" s="813"/>
      <c r="VXE106" s="813"/>
      <c r="VXF106" s="813"/>
      <c r="VXG106" s="813"/>
      <c r="VXH106" s="813"/>
      <c r="VXI106" s="813"/>
      <c r="VXJ106" s="813"/>
      <c r="VXK106" s="813"/>
      <c r="VXL106" s="813"/>
      <c r="VXM106" s="813"/>
      <c r="VXN106" s="813"/>
      <c r="VXO106" s="813"/>
      <c r="VXP106" s="813"/>
      <c r="VXQ106" s="813"/>
      <c r="VXR106" s="813"/>
      <c r="VXS106" s="813"/>
      <c r="VXT106" s="813"/>
      <c r="VXU106" s="813"/>
      <c r="VXV106" s="813"/>
      <c r="VXW106" s="813"/>
      <c r="VXX106" s="813"/>
      <c r="VXY106" s="813"/>
      <c r="VXZ106" s="813"/>
      <c r="VYA106" s="813"/>
      <c r="VYB106" s="813"/>
      <c r="VYC106" s="813"/>
      <c r="VYD106" s="813"/>
      <c r="VYE106" s="813"/>
      <c r="VYF106" s="813"/>
      <c r="VYG106" s="813"/>
      <c r="VYH106" s="813"/>
      <c r="VYI106" s="813"/>
      <c r="VYJ106" s="813"/>
      <c r="VYK106" s="813"/>
      <c r="VYL106" s="813"/>
      <c r="VYM106" s="813"/>
      <c r="VYN106" s="813"/>
      <c r="VYO106" s="813"/>
      <c r="VYP106" s="813"/>
      <c r="VYQ106" s="813"/>
      <c r="VYR106" s="813"/>
      <c r="VYS106" s="813"/>
      <c r="VYT106" s="813"/>
      <c r="VYU106" s="813"/>
      <c r="VYV106" s="813"/>
      <c r="VYW106" s="813"/>
      <c r="VYX106" s="813"/>
      <c r="VYY106" s="813"/>
      <c r="VYZ106" s="813"/>
      <c r="VZA106" s="813"/>
      <c r="VZB106" s="813"/>
      <c r="VZC106" s="813"/>
      <c r="VZD106" s="813"/>
      <c r="VZE106" s="813"/>
      <c r="VZF106" s="813"/>
      <c r="VZG106" s="813"/>
      <c r="VZH106" s="813"/>
      <c r="VZI106" s="813"/>
      <c r="VZJ106" s="813"/>
      <c r="VZK106" s="813"/>
      <c r="VZL106" s="813"/>
      <c r="VZM106" s="813"/>
      <c r="VZN106" s="813"/>
      <c r="VZO106" s="813"/>
      <c r="VZP106" s="813"/>
      <c r="VZQ106" s="813"/>
      <c r="VZR106" s="813"/>
      <c r="VZS106" s="813"/>
      <c r="VZT106" s="813"/>
      <c r="VZU106" s="813"/>
      <c r="VZV106" s="813"/>
      <c r="VZW106" s="813"/>
      <c r="VZX106" s="813"/>
      <c r="VZY106" s="813"/>
      <c r="VZZ106" s="813"/>
      <c r="WAA106" s="813"/>
      <c r="WAB106" s="813"/>
      <c r="WAC106" s="813"/>
      <c r="WAD106" s="813"/>
      <c r="WAE106" s="813"/>
      <c r="WAF106" s="813"/>
      <c r="WAG106" s="813"/>
      <c r="WAH106" s="813"/>
      <c r="WAI106" s="813"/>
      <c r="WAJ106" s="813"/>
      <c r="WAK106" s="813"/>
      <c r="WAL106" s="813"/>
      <c r="WAM106" s="813"/>
      <c r="WAN106" s="813"/>
      <c r="WAO106" s="813"/>
      <c r="WAP106" s="813"/>
      <c r="WAQ106" s="813"/>
      <c r="WAR106" s="813"/>
      <c r="WAS106" s="813"/>
      <c r="WAT106" s="813"/>
      <c r="WAU106" s="813"/>
      <c r="WAV106" s="813"/>
      <c r="WAW106" s="813"/>
      <c r="WAX106" s="813"/>
      <c r="WAY106" s="813"/>
      <c r="WAZ106" s="813"/>
      <c r="WBA106" s="813"/>
      <c r="WBB106" s="813"/>
      <c r="WBC106" s="813"/>
      <c r="WBD106" s="813"/>
      <c r="WBE106" s="813"/>
      <c r="WBF106" s="813"/>
      <c r="WBG106" s="813"/>
      <c r="WBH106" s="813"/>
      <c r="WBI106" s="813"/>
      <c r="WBJ106" s="813"/>
      <c r="WBK106" s="813"/>
      <c r="WBL106" s="813"/>
      <c r="WBM106" s="813"/>
      <c r="WBN106" s="813"/>
      <c r="WBO106" s="813"/>
      <c r="WBP106" s="813"/>
      <c r="WBQ106" s="813"/>
      <c r="WBR106" s="813"/>
      <c r="WBS106" s="813"/>
      <c r="WBT106" s="813"/>
      <c r="WBU106" s="813"/>
      <c r="WBV106" s="813"/>
      <c r="WBW106" s="813"/>
      <c r="WBX106" s="813"/>
      <c r="WBY106" s="813"/>
      <c r="WBZ106" s="813"/>
      <c r="WCA106" s="813"/>
      <c r="WCB106" s="813"/>
      <c r="WCC106" s="813"/>
      <c r="WCD106" s="813"/>
      <c r="WCE106" s="813"/>
      <c r="WCF106" s="813"/>
      <c r="WCG106" s="813"/>
      <c r="WCH106" s="813"/>
      <c r="WCI106" s="813"/>
      <c r="WCJ106" s="813"/>
      <c r="WCK106" s="813"/>
      <c r="WCL106" s="813"/>
      <c r="WCM106" s="813"/>
      <c r="WCN106" s="813"/>
      <c r="WCO106" s="813"/>
      <c r="WCP106" s="813"/>
      <c r="WCQ106" s="813"/>
      <c r="WCR106" s="813"/>
      <c r="WCS106" s="813"/>
      <c r="WCT106" s="813"/>
      <c r="WCU106" s="813"/>
      <c r="WCV106" s="813"/>
      <c r="WCW106" s="813"/>
      <c r="WCX106" s="813"/>
      <c r="WCY106" s="813"/>
      <c r="WCZ106" s="813"/>
      <c r="WDA106" s="813"/>
      <c r="WDB106" s="813"/>
      <c r="WDC106" s="813"/>
      <c r="WDD106" s="813"/>
      <c r="WDE106" s="813"/>
      <c r="WDF106" s="813"/>
      <c r="WDG106" s="813"/>
      <c r="WDH106" s="813"/>
      <c r="WDI106" s="813"/>
      <c r="WDJ106" s="813"/>
      <c r="WDK106" s="813"/>
      <c r="WDL106" s="813"/>
      <c r="WDM106" s="813"/>
      <c r="WDN106" s="813"/>
      <c r="WDO106" s="813"/>
      <c r="WDP106" s="813"/>
      <c r="WDQ106" s="813"/>
      <c r="WDR106" s="813"/>
      <c r="WDS106" s="813"/>
      <c r="WDT106" s="813"/>
      <c r="WDU106" s="813"/>
      <c r="WDV106" s="813"/>
      <c r="WDW106" s="813"/>
      <c r="WDX106" s="813"/>
      <c r="WDY106" s="813"/>
      <c r="WDZ106" s="813"/>
      <c r="WEA106" s="813"/>
      <c r="WEB106" s="813"/>
      <c r="WEC106" s="813"/>
      <c r="WED106" s="813"/>
      <c r="WEE106" s="813"/>
      <c r="WEF106" s="813"/>
      <c r="WEG106" s="813"/>
      <c r="WEH106" s="813"/>
      <c r="WEI106" s="813"/>
      <c r="WEJ106" s="813"/>
      <c r="WEK106" s="813"/>
      <c r="WEL106" s="813"/>
      <c r="WEM106" s="813"/>
      <c r="WEN106" s="813"/>
      <c r="WEO106" s="813"/>
      <c r="WEP106" s="813"/>
      <c r="WEQ106" s="813"/>
      <c r="WER106" s="813"/>
      <c r="WES106" s="813"/>
      <c r="WET106" s="813"/>
      <c r="WEU106" s="813"/>
      <c r="WEV106" s="813"/>
      <c r="WEW106" s="813"/>
      <c r="WEX106" s="813"/>
      <c r="WEY106" s="813"/>
      <c r="WEZ106" s="813"/>
      <c r="WFA106" s="813"/>
      <c r="WFB106" s="813"/>
      <c r="WFC106" s="813"/>
      <c r="WFD106" s="813"/>
      <c r="WFE106" s="813"/>
      <c r="WFF106" s="813"/>
      <c r="WFG106" s="813"/>
      <c r="WFH106" s="813"/>
      <c r="WFI106" s="813"/>
      <c r="WFJ106" s="813"/>
      <c r="WFK106" s="813"/>
      <c r="WFL106" s="813"/>
      <c r="WFM106" s="813"/>
      <c r="WFN106" s="813"/>
      <c r="WFO106" s="813"/>
      <c r="WFP106" s="813"/>
      <c r="WFQ106" s="813"/>
      <c r="WFR106" s="813"/>
      <c r="WFS106" s="813"/>
      <c r="WFT106" s="813"/>
      <c r="WFU106" s="813"/>
      <c r="WFV106" s="813"/>
      <c r="WFW106" s="813"/>
      <c r="WFX106" s="813"/>
      <c r="WFY106" s="813"/>
      <c r="WFZ106" s="813"/>
      <c r="WGA106" s="813"/>
      <c r="WGB106" s="813"/>
      <c r="WGC106" s="813"/>
      <c r="WGD106" s="813"/>
      <c r="WGE106" s="813"/>
      <c r="WGF106" s="813"/>
      <c r="WGG106" s="813"/>
      <c r="WGH106" s="813"/>
      <c r="WGI106" s="813"/>
      <c r="WGJ106" s="813"/>
      <c r="WGK106" s="813"/>
      <c r="WGL106" s="813"/>
      <c r="WGM106" s="813"/>
      <c r="WGN106" s="813"/>
      <c r="WGO106" s="813"/>
      <c r="WGP106" s="813"/>
      <c r="WGQ106" s="813"/>
      <c r="WGR106" s="813"/>
      <c r="WGS106" s="813"/>
      <c r="WGT106" s="813"/>
      <c r="WGU106" s="813"/>
      <c r="WGV106" s="813"/>
      <c r="WGW106" s="813"/>
      <c r="WGX106" s="813"/>
      <c r="WGY106" s="813"/>
      <c r="WGZ106" s="813"/>
      <c r="WHA106" s="813"/>
      <c r="WHB106" s="813"/>
      <c r="WHC106" s="813"/>
      <c r="WHD106" s="813"/>
      <c r="WHE106" s="813"/>
      <c r="WHF106" s="813"/>
      <c r="WHG106" s="813"/>
      <c r="WHH106" s="813"/>
      <c r="WHI106" s="813"/>
      <c r="WHJ106" s="813"/>
      <c r="WHK106" s="813"/>
      <c r="WHL106" s="813"/>
      <c r="WHM106" s="813"/>
      <c r="WHN106" s="813"/>
      <c r="WHO106" s="813"/>
      <c r="WHP106" s="813"/>
      <c r="WHQ106" s="813"/>
      <c r="WHR106" s="813"/>
      <c r="WHS106" s="813"/>
      <c r="WHT106" s="813"/>
      <c r="WHU106" s="813"/>
      <c r="WHV106" s="813"/>
      <c r="WHW106" s="813"/>
      <c r="WHX106" s="813"/>
      <c r="WHY106" s="813"/>
      <c r="WHZ106" s="813"/>
      <c r="WIA106" s="813"/>
      <c r="WIB106" s="813"/>
      <c r="WIC106" s="813"/>
      <c r="WID106" s="813"/>
      <c r="WIE106" s="813"/>
      <c r="WIF106" s="813"/>
      <c r="WIG106" s="813"/>
      <c r="WIH106" s="813"/>
      <c r="WII106" s="813"/>
      <c r="WIJ106" s="813"/>
      <c r="WIK106" s="813"/>
      <c r="WIL106" s="813"/>
      <c r="WIM106" s="813"/>
      <c r="WIN106" s="813"/>
      <c r="WIO106" s="813"/>
      <c r="WIP106" s="813"/>
      <c r="WIQ106" s="813"/>
      <c r="WIR106" s="813"/>
      <c r="WIS106" s="813"/>
      <c r="WIT106" s="813"/>
      <c r="WIU106" s="813"/>
      <c r="WIV106" s="813"/>
      <c r="WIW106" s="813"/>
      <c r="WIX106" s="813"/>
      <c r="WIY106" s="813"/>
      <c r="WIZ106" s="813"/>
      <c r="WJA106" s="813"/>
      <c r="WJB106" s="813"/>
      <c r="WJC106" s="813"/>
      <c r="WJD106" s="813"/>
      <c r="WJE106" s="813"/>
      <c r="WJF106" s="813"/>
      <c r="WJG106" s="813"/>
      <c r="WJH106" s="813"/>
      <c r="WJI106" s="813"/>
      <c r="WJJ106" s="813"/>
      <c r="WJK106" s="813"/>
      <c r="WJL106" s="813"/>
      <c r="WJM106" s="813"/>
      <c r="WJN106" s="813"/>
      <c r="WJO106" s="813"/>
      <c r="WJP106" s="813"/>
      <c r="WJQ106" s="813"/>
      <c r="WJR106" s="813"/>
      <c r="WJS106" s="813"/>
      <c r="WJT106" s="813"/>
      <c r="WJU106" s="813"/>
      <c r="WJV106" s="813"/>
      <c r="WJW106" s="813"/>
      <c r="WJX106" s="813"/>
      <c r="WJY106" s="813"/>
      <c r="WJZ106" s="813"/>
      <c r="WKA106" s="813"/>
      <c r="WKB106" s="813"/>
      <c r="WKC106" s="813"/>
      <c r="WKD106" s="813"/>
      <c r="WKE106" s="813"/>
      <c r="WKF106" s="813"/>
      <c r="WKG106" s="813"/>
      <c r="WKH106" s="813"/>
      <c r="WKI106" s="813"/>
      <c r="WKJ106" s="813"/>
      <c r="WKK106" s="813"/>
      <c r="WKL106" s="813"/>
      <c r="WKM106" s="813"/>
      <c r="WKN106" s="813"/>
      <c r="WKO106" s="813"/>
      <c r="WKP106" s="813"/>
      <c r="WKQ106" s="813"/>
      <c r="WKR106" s="813"/>
      <c r="WKS106" s="813"/>
      <c r="WKT106" s="813"/>
      <c r="WKU106" s="813"/>
      <c r="WKV106" s="813"/>
      <c r="WKW106" s="813"/>
      <c r="WKX106" s="813"/>
      <c r="WKY106" s="813"/>
      <c r="WKZ106" s="813"/>
      <c r="WLA106" s="813"/>
      <c r="WLB106" s="813"/>
      <c r="WLC106" s="813"/>
      <c r="WLD106" s="813"/>
      <c r="WLE106" s="813"/>
      <c r="WLF106" s="813"/>
      <c r="WLG106" s="813"/>
      <c r="WLH106" s="813"/>
      <c r="WLI106" s="813"/>
      <c r="WLJ106" s="813"/>
      <c r="WLK106" s="813"/>
      <c r="WLL106" s="813"/>
      <c r="WLM106" s="813"/>
      <c r="WLN106" s="813"/>
      <c r="WLO106" s="813"/>
      <c r="WLP106" s="813"/>
      <c r="WLQ106" s="813"/>
      <c r="WLR106" s="813"/>
      <c r="WLS106" s="813"/>
      <c r="WLT106" s="813"/>
      <c r="WLU106" s="813"/>
      <c r="WLV106" s="813"/>
      <c r="WLW106" s="813"/>
      <c r="WLX106" s="813"/>
      <c r="WLY106" s="813"/>
      <c r="WLZ106" s="813"/>
      <c r="WMA106" s="813"/>
      <c r="WMB106" s="813"/>
      <c r="WMC106" s="813"/>
      <c r="WMD106" s="813"/>
      <c r="WME106" s="813"/>
      <c r="WMF106" s="813"/>
      <c r="WMG106" s="813"/>
      <c r="WMH106" s="813"/>
      <c r="WMI106" s="813"/>
      <c r="WMJ106" s="813"/>
      <c r="WMK106" s="813"/>
      <c r="WML106" s="813"/>
      <c r="WMM106" s="813"/>
      <c r="WMN106" s="813"/>
      <c r="WMO106" s="813"/>
      <c r="WMP106" s="813"/>
      <c r="WMQ106" s="813"/>
      <c r="WMR106" s="813"/>
      <c r="WMS106" s="813"/>
      <c r="WMT106" s="813"/>
      <c r="WMU106" s="813"/>
      <c r="WMV106" s="813"/>
      <c r="WMW106" s="813"/>
      <c r="WMX106" s="813"/>
      <c r="WMY106" s="813"/>
      <c r="WMZ106" s="813"/>
      <c r="WNA106" s="813"/>
      <c r="WNB106" s="813"/>
      <c r="WNC106" s="813"/>
      <c r="WND106" s="813"/>
      <c r="WNE106" s="813"/>
      <c r="WNF106" s="813"/>
      <c r="WNG106" s="813"/>
      <c r="WNH106" s="813"/>
      <c r="WNI106" s="813"/>
      <c r="WNJ106" s="813"/>
      <c r="WNK106" s="813"/>
      <c r="WNL106" s="813"/>
      <c r="WNM106" s="813"/>
      <c r="WNN106" s="813"/>
      <c r="WNO106" s="813"/>
      <c r="WNP106" s="813"/>
      <c r="WNQ106" s="813"/>
      <c r="WNR106" s="813"/>
      <c r="WNS106" s="813"/>
      <c r="WNT106" s="813"/>
      <c r="WNU106" s="813"/>
      <c r="WNV106" s="813"/>
      <c r="WNW106" s="813"/>
      <c r="WNX106" s="813"/>
      <c r="WNY106" s="813"/>
      <c r="WNZ106" s="813"/>
      <c r="WOA106" s="813"/>
      <c r="WOB106" s="813"/>
      <c r="WOC106" s="813"/>
      <c r="WOD106" s="813"/>
      <c r="WOE106" s="813"/>
      <c r="WOF106" s="813"/>
      <c r="WOG106" s="813"/>
      <c r="WOH106" s="813"/>
      <c r="WOI106" s="813"/>
      <c r="WOJ106" s="813"/>
      <c r="WOK106" s="813"/>
      <c r="WOL106" s="813"/>
      <c r="WOM106" s="813"/>
      <c r="WON106" s="813"/>
      <c r="WOO106" s="813"/>
      <c r="WOP106" s="813"/>
      <c r="WOQ106" s="813"/>
      <c r="WOR106" s="813"/>
      <c r="WOS106" s="813"/>
      <c r="WOT106" s="813"/>
      <c r="WOU106" s="813"/>
      <c r="WOV106" s="813"/>
      <c r="WOW106" s="813"/>
      <c r="WOX106" s="813"/>
      <c r="WOY106" s="813"/>
      <c r="WOZ106" s="813"/>
      <c r="WPA106" s="813"/>
      <c r="WPB106" s="813"/>
      <c r="WPC106" s="813"/>
      <c r="WPD106" s="813"/>
      <c r="WPE106" s="813"/>
      <c r="WPF106" s="813"/>
      <c r="WPG106" s="813"/>
      <c r="WPH106" s="813"/>
      <c r="WPI106" s="813"/>
      <c r="WPJ106" s="813"/>
      <c r="WPK106" s="813"/>
      <c r="WPL106" s="813"/>
      <c r="WPM106" s="813"/>
      <c r="WPN106" s="813"/>
      <c r="WPO106" s="813"/>
      <c r="WPP106" s="813"/>
      <c r="WPQ106" s="813"/>
      <c r="WPR106" s="813"/>
      <c r="WPS106" s="813"/>
      <c r="WPT106" s="813"/>
      <c r="WPU106" s="813"/>
      <c r="WPV106" s="813"/>
      <c r="WPW106" s="813"/>
      <c r="WPX106" s="813"/>
      <c r="WPY106" s="813"/>
      <c r="WPZ106" s="813"/>
      <c r="WQA106" s="813"/>
      <c r="WQB106" s="813"/>
      <c r="WQC106" s="813"/>
      <c r="WQD106" s="813"/>
      <c r="WQE106" s="813"/>
      <c r="WQF106" s="813"/>
      <c r="WQG106" s="813"/>
      <c r="WQH106" s="813"/>
      <c r="WQI106" s="813"/>
      <c r="WQJ106" s="813"/>
      <c r="WQK106" s="813"/>
      <c r="WQL106" s="813"/>
      <c r="WQM106" s="813"/>
      <c r="WQN106" s="813"/>
      <c r="WQO106" s="813"/>
      <c r="WQP106" s="813"/>
      <c r="WQQ106" s="813"/>
      <c r="WQR106" s="813"/>
      <c r="WQS106" s="813"/>
      <c r="WQT106" s="813"/>
      <c r="WQU106" s="813"/>
      <c r="WQV106" s="813"/>
      <c r="WQW106" s="813"/>
      <c r="WQX106" s="813"/>
      <c r="WQY106" s="813"/>
      <c r="WQZ106" s="813"/>
      <c r="WRA106" s="813"/>
      <c r="WRB106" s="813"/>
      <c r="WRC106" s="813"/>
      <c r="WRD106" s="813"/>
      <c r="WRE106" s="813"/>
      <c r="WRF106" s="813"/>
      <c r="WRG106" s="813"/>
      <c r="WRH106" s="813"/>
      <c r="WRI106" s="813"/>
      <c r="WRJ106" s="813"/>
      <c r="WRK106" s="813"/>
      <c r="WRL106" s="813"/>
      <c r="WRM106" s="813"/>
      <c r="WRN106" s="813"/>
      <c r="WRO106" s="813"/>
      <c r="WRP106" s="813"/>
      <c r="WRQ106" s="813"/>
      <c r="WRR106" s="813"/>
      <c r="WRS106" s="813"/>
      <c r="WRT106" s="813"/>
      <c r="WRU106" s="813"/>
      <c r="WRV106" s="813"/>
      <c r="WRW106" s="813"/>
      <c r="WRX106" s="813"/>
      <c r="WRY106" s="813"/>
      <c r="WRZ106" s="813"/>
      <c r="WSA106" s="813"/>
      <c r="WSB106" s="813"/>
      <c r="WSC106" s="813"/>
      <c r="WSD106" s="813"/>
      <c r="WSE106" s="813"/>
      <c r="WSF106" s="813"/>
      <c r="WSG106" s="813"/>
      <c r="WSH106" s="813"/>
      <c r="WSI106" s="813"/>
      <c r="WSJ106" s="813"/>
      <c r="WSK106" s="813"/>
      <c r="WSL106" s="813"/>
      <c r="WSM106" s="813"/>
      <c r="WSN106" s="813"/>
      <c r="WSO106" s="813"/>
      <c r="WSP106" s="813"/>
      <c r="WSQ106" s="813"/>
      <c r="WSR106" s="813"/>
      <c r="WSS106" s="813"/>
      <c r="WST106" s="813"/>
      <c r="WSU106" s="813"/>
      <c r="WSV106" s="813"/>
      <c r="WSW106" s="813"/>
      <c r="WSX106" s="813"/>
      <c r="WSY106" s="813"/>
      <c r="WSZ106" s="813"/>
      <c r="WTA106" s="813"/>
      <c r="WTB106" s="813"/>
      <c r="WTC106" s="813"/>
      <c r="WTD106" s="813"/>
      <c r="WTE106" s="813"/>
      <c r="WTF106" s="813"/>
      <c r="WTG106" s="813"/>
      <c r="WTH106" s="813"/>
      <c r="WTI106" s="813"/>
      <c r="WTJ106" s="813"/>
      <c r="WTK106" s="813"/>
      <c r="WTL106" s="813"/>
      <c r="WTM106" s="813"/>
      <c r="WTN106" s="813"/>
      <c r="WTO106" s="813"/>
      <c r="WTP106" s="813"/>
      <c r="WTQ106" s="813"/>
      <c r="WTR106" s="813"/>
      <c r="WTS106" s="813"/>
      <c r="WTT106" s="813"/>
      <c r="WTU106" s="813"/>
      <c r="WTV106" s="813"/>
      <c r="WTW106" s="813"/>
      <c r="WTX106" s="813"/>
      <c r="WTY106" s="813"/>
      <c r="WTZ106" s="813"/>
      <c r="WUA106" s="813"/>
      <c r="WUB106" s="813"/>
      <c r="WUC106" s="813"/>
      <c r="WUD106" s="813"/>
      <c r="WUE106" s="813"/>
      <c r="WUF106" s="813"/>
      <c r="WUG106" s="813"/>
      <c r="WUH106" s="813"/>
      <c r="WUI106" s="813"/>
      <c r="WUJ106" s="813"/>
      <c r="WUK106" s="813"/>
      <c r="WUL106" s="813"/>
      <c r="WUM106" s="813"/>
      <c r="WUN106" s="813"/>
      <c r="WUO106" s="813"/>
      <c r="WUP106" s="813"/>
      <c r="WUQ106" s="813"/>
      <c r="WUR106" s="813"/>
      <c r="WUS106" s="813"/>
      <c r="WUT106" s="813"/>
      <c r="WUU106" s="813"/>
      <c r="WUV106" s="813"/>
      <c r="WUW106" s="813"/>
      <c r="WUX106" s="813"/>
      <c r="WUY106" s="813"/>
      <c r="WUZ106" s="813"/>
      <c r="WVA106" s="813"/>
      <c r="WVB106" s="813"/>
      <c r="WVC106" s="813"/>
      <c r="WVD106" s="813"/>
      <c r="WVE106" s="813"/>
      <c r="WVF106" s="813"/>
      <c r="WVG106" s="813"/>
      <c r="WVH106" s="813"/>
      <c r="WVI106" s="813"/>
      <c r="WVJ106" s="813"/>
      <c r="WVK106" s="813"/>
      <c r="WVL106" s="813"/>
      <c r="WVM106" s="813"/>
      <c r="WVN106" s="813"/>
      <c r="WVO106" s="813"/>
      <c r="WVP106" s="813"/>
      <c r="WVQ106" s="813"/>
      <c r="WVR106" s="813"/>
      <c r="WVS106" s="813"/>
      <c r="WVT106" s="813"/>
      <c r="WVU106" s="813"/>
      <c r="WVV106" s="813"/>
      <c r="WVW106" s="813"/>
      <c r="WVX106" s="813"/>
      <c r="WVY106" s="813"/>
      <c r="WVZ106" s="813"/>
      <c r="WWA106" s="813"/>
      <c r="WWB106" s="813"/>
      <c r="WWC106" s="813"/>
      <c r="WWD106" s="813"/>
      <c r="WWE106" s="813"/>
      <c r="WWF106" s="813"/>
      <c r="WWG106" s="813"/>
      <c r="WWH106" s="813"/>
      <c r="WWI106" s="813"/>
      <c r="WWJ106" s="813"/>
      <c r="WWK106" s="813"/>
      <c r="WWL106" s="813"/>
      <c r="WWM106" s="813"/>
      <c r="WWN106" s="813"/>
      <c r="WWO106" s="813"/>
      <c r="WWP106" s="813"/>
      <c r="WWQ106" s="813"/>
      <c r="WWR106" s="813"/>
      <c r="WWS106" s="813"/>
      <c r="WWT106" s="813"/>
      <c r="WWU106" s="813"/>
      <c r="WWV106" s="813"/>
      <c r="WWW106" s="813"/>
      <c r="WWX106" s="813"/>
      <c r="WWY106" s="813"/>
      <c r="WWZ106" s="813"/>
      <c r="WXA106" s="813"/>
      <c r="WXB106" s="813"/>
      <c r="WXC106" s="813"/>
      <c r="WXD106" s="813"/>
      <c r="WXE106" s="813"/>
      <c r="WXF106" s="813"/>
      <c r="WXG106" s="813"/>
      <c r="WXH106" s="813"/>
      <c r="WXI106" s="813"/>
      <c r="WXJ106" s="813"/>
      <c r="WXK106" s="813"/>
      <c r="WXL106" s="813"/>
      <c r="WXM106" s="813"/>
      <c r="WXN106" s="813"/>
      <c r="WXO106" s="813"/>
      <c r="WXP106" s="813"/>
      <c r="WXQ106" s="813"/>
      <c r="WXR106" s="813"/>
      <c r="WXS106" s="813"/>
      <c r="WXT106" s="813"/>
      <c r="WXU106" s="813"/>
      <c r="WXV106" s="813"/>
      <c r="WXW106" s="813"/>
      <c r="WXX106" s="813"/>
      <c r="WXY106" s="813"/>
      <c r="WXZ106" s="813"/>
      <c r="WYA106" s="813"/>
      <c r="WYB106" s="813"/>
      <c r="WYC106" s="813"/>
      <c r="WYD106" s="813"/>
      <c r="WYE106" s="813"/>
      <c r="WYF106" s="813"/>
      <c r="WYG106" s="813"/>
      <c r="WYH106" s="813"/>
      <c r="WYI106" s="813"/>
      <c r="WYJ106" s="813"/>
      <c r="WYK106" s="813"/>
      <c r="WYL106" s="813"/>
      <c r="WYM106" s="813"/>
      <c r="WYN106" s="813"/>
      <c r="WYO106" s="813"/>
      <c r="WYP106" s="813"/>
      <c r="WYQ106" s="813"/>
      <c r="WYR106" s="813"/>
      <c r="WYS106" s="813"/>
      <c r="WYT106" s="813"/>
      <c r="WYU106" s="813"/>
      <c r="WYV106" s="813"/>
      <c r="WYW106" s="813"/>
      <c r="WYX106" s="813"/>
      <c r="WYY106" s="813"/>
      <c r="WYZ106" s="813"/>
      <c r="WZA106" s="813"/>
      <c r="WZB106" s="813"/>
      <c r="WZC106" s="813"/>
      <c r="WZD106" s="813"/>
      <c r="WZE106" s="813"/>
      <c r="WZF106" s="813"/>
      <c r="WZG106" s="813"/>
      <c r="WZH106" s="813"/>
      <c r="WZI106" s="813"/>
      <c r="WZJ106" s="813"/>
      <c r="WZK106" s="813"/>
      <c r="WZL106" s="813"/>
      <c r="WZM106" s="813"/>
      <c r="WZN106" s="813"/>
      <c r="WZO106" s="813"/>
      <c r="WZP106" s="813"/>
      <c r="WZQ106" s="813"/>
      <c r="WZR106" s="813"/>
      <c r="WZS106" s="813"/>
      <c r="WZT106" s="813"/>
      <c r="WZU106" s="813"/>
      <c r="WZV106" s="813"/>
      <c r="WZW106" s="813"/>
      <c r="WZX106" s="813"/>
      <c r="WZY106" s="813"/>
      <c r="WZZ106" s="813"/>
      <c r="XAA106" s="813"/>
      <c r="XAB106" s="813"/>
      <c r="XAC106" s="813"/>
      <c r="XAD106" s="813"/>
      <c r="XAE106" s="813"/>
      <c r="XAF106" s="813"/>
      <c r="XAG106" s="813"/>
      <c r="XAH106" s="813"/>
      <c r="XAI106" s="813"/>
      <c r="XAJ106" s="813"/>
      <c r="XAK106" s="813"/>
      <c r="XAL106" s="813"/>
      <c r="XAM106" s="813"/>
      <c r="XAN106" s="813"/>
      <c r="XAO106" s="813"/>
      <c r="XAP106" s="813"/>
      <c r="XAQ106" s="813"/>
      <c r="XAR106" s="813"/>
      <c r="XAS106" s="813"/>
      <c r="XAT106" s="813"/>
      <c r="XAU106" s="813"/>
      <c r="XAV106" s="813"/>
      <c r="XAW106" s="813"/>
      <c r="XAX106" s="813"/>
      <c r="XAY106" s="813"/>
      <c r="XAZ106" s="813"/>
      <c r="XBA106" s="813"/>
      <c r="XBB106" s="813"/>
      <c r="XBC106" s="813"/>
      <c r="XBD106" s="813"/>
      <c r="XBE106" s="813"/>
      <c r="XBF106" s="813"/>
      <c r="XBG106" s="813"/>
      <c r="XBH106" s="813"/>
      <c r="XBI106" s="813"/>
      <c r="XBJ106" s="813"/>
      <c r="XBK106" s="813"/>
      <c r="XBL106" s="813"/>
      <c r="XBM106" s="813"/>
      <c r="XBN106" s="813"/>
      <c r="XBO106" s="813"/>
      <c r="XBP106" s="813"/>
      <c r="XBQ106" s="813"/>
      <c r="XBR106" s="813"/>
      <c r="XBS106" s="813"/>
      <c r="XBT106" s="813"/>
      <c r="XBU106" s="813"/>
      <c r="XBV106" s="813"/>
      <c r="XBW106" s="813"/>
      <c r="XBX106" s="813"/>
      <c r="XBY106" s="813"/>
      <c r="XBZ106" s="813"/>
      <c r="XCA106" s="813"/>
      <c r="XCB106" s="813"/>
      <c r="XCC106" s="813"/>
      <c r="XCD106" s="813"/>
      <c r="XCE106" s="813"/>
      <c r="XCF106" s="813"/>
      <c r="XCG106" s="813"/>
      <c r="XCH106" s="813"/>
      <c r="XCI106" s="813"/>
    </row>
    <row r="107" spans="1:16311" s="812" customFormat="1" ht="22.9" customHeight="1" x14ac:dyDescent="0.2">
      <c r="B107" s="1124" t="s">
        <v>1795</v>
      </c>
      <c r="C107" s="1125"/>
      <c r="D107" s="1125"/>
      <c r="E107" s="1125"/>
      <c r="F107" s="1125"/>
      <c r="G107" s="1125"/>
      <c r="H107" s="1126"/>
      <c r="I107" s="816"/>
    </row>
    <row r="108" spans="1:16311" s="812" customFormat="1" ht="22.9" customHeight="1" x14ac:dyDescent="0.2">
      <c r="B108" s="879" t="s">
        <v>1576</v>
      </c>
      <c r="C108" s="916"/>
      <c r="D108" s="916"/>
      <c r="E108" s="916"/>
      <c r="F108" s="916"/>
      <c r="G108" s="916"/>
      <c r="H108" s="917"/>
      <c r="I108" s="816"/>
    </row>
    <row r="109" spans="1:16311" s="812" customFormat="1" ht="6.6" customHeight="1" x14ac:dyDescent="0.2">
      <c r="B109" s="915"/>
      <c r="C109" s="916"/>
      <c r="D109" s="916"/>
      <c r="E109" s="916"/>
      <c r="F109" s="916"/>
      <c r="G109" s="916"/>
      <c r="H109" s="917"/>
      <c r="I109" s="816"/>
    </row>
    <row r="110" spans="1:16311" s="812" customFormat="1" ht="22.9" customHeight="1" thickBot="1" x14ac:dyDescent="0.25">
      <c r="B110" s="1131" t="s">
        <v>1577</v>
      </c>
      <c r="C110" s="1132"/>
      <c r="D110" s="1132"/>
      <c r="E110" s="1132"/>
      <c r="F110" s="1132"/>
      <c r="G110" s="1132"/>
      <c r="H110" s="1133"/>
      <c r="I110" s="816"/>
    </row>
    <row r="111" spans="1:16311" s="812" customFormat="1" ht="9" customHeight="1" thickBot="1" x14ac:dyDescent="0.25">
      <c r="A111" s="873"/>
      <c r="B111" s="1127"/>
      <c r="C111" s="1127"/>
      <c r="D111" s="1127"/>
      <c r="E111" s="1127"/>
      <c r="F111" s="1127"/>
      <c r="G111" s="1127"/>
      <c r="H111" s="1127"/>
      <c r="I111" s="839"/>
    </row>
    <row r="112" spans="1:16311" s="812" customFormat="1" ht="10.15" customHeight="1" x14ac:dyDescent="0.2">
      <c r="B112" s="822"/>
      <c r="C112" s="820"/>
      <c r="D112" s="820"/>
      <c r="E112" s="821"/>
    </row>
    <row r="113" spans="2:5" s="812" customFormat="1" x14ac:dyDescent="0.2">
      <c r="B113" s="822"/>
      <c r="C113" s="820"/>
      <c r="D113" s="820"/>
      <c r="E113" s="821"/>
    </row>
    <row r="114" spans="2:5" s="812" customFormat="1" x14ac:dyDescent="0.2">
      <c r="B114" s="822"/>
      <c r="C114" s="820"/>
      <c r="D114" s="820"/>
      <c r="E114" s="821"/>
    </row>
    <row r="115" spans="2:5" s="812" customFormat="1" x14ac:dyDescent="0.2">
      <c r="B115" s="822"/>
      <c r="C115" s="820"/>
      <c r="D115" s="820"/>
      <c r="E115" s="821"/>
    </row>
    <row r="116" spans="2:5" s="812" customFormat="1" x14ac:dyDescent="0.2">
      <c r="B116" s="822"/>
      <c r="C116" s="820"/>
      <c r="D116" s="820"/>
      <c r="E116" s="821"/>
    </row>
    <row r="117" spans="2:5" s="812" customFormat="1" x14ac:dyDescent="0.2">
      <c r="B117" s="822"/>
      <c r="C117" s="820"/>
      <c r="D117" s="820"/>
      <c r="E117" s="821"/>
    </row>
    <row r="118" spans="2:5" s="812" customFormat="1" x14ac:dyDescent="0.2">
      <c r="B118" s="822"/>
      <c r="C118" s="820"/>
      <c r="D118" s="820"/>
      <c r="E118" s="821"/>
    </row>
    <row r="119" spans="2:5" s="812" customFormat="1" x14ac:dyDescent="0.2">
      <c r="B119" s="822"/>
      <c r="C119" s="820"/>
      <c r="D119" s="820"/>
      <c r="E119" s="821"/>
    </row>
    <row r="120" spans="2:5" s="812" customFormat="1" x14ac:dyDescent="0.2">
      <c r="B120" s="822"/>
      <c r="C120" s="820"/>
      <c r="D120" s="820"/>
      <c r="E120" s="821"/>
    </row>
    <row r="121" spans="2:5" s="812" customFormat="1" x14ac:dyDescent="0.2">
      <c r="B121" s="822"/>
      <c r="C121" s="820"/>
      <c r="D121" s="820"/>
      <c r="E121" s="821"/>
    </row>
    <row r="122" spans="2:5" s="812" customFormat="1" x14ac:dyDescent="0.2">
      <c r="B122" s="822"/>
      <c r="C122" s="820"/>
      <c r="D122" s="820"/>
      <c r="E122" s="821"/>
    </row>
    <row r="123" spans="2:5" s="812" customFormat="1" x14ac:dyDescent="0.2">
      <c r="B123" s="822"/>
      <c r="C123" s="820"/>
      <c r="D123" s="820"/>
      <c r="E123" s="821"/>
    </row>
    <row r="124" spans="2:5" s="812" customFormat="1" x14ac:dyDescent="0.2">
      <c r="B124" s="822"/>
      <c r="C124" s="820"/>
      <c r="D124" s="820"/>
      <c r="E124" s="821"/>
    </row>
    <row r="125" spans="2:5" s="812" customFormat="1" x14ac:dyDescent="0.2">
      <c r="B125" s="822"/>
      <c r="C125" s="820"/>
      <c r="D125" s="820"/>
      <c r="E125" s="821"/>
    </row>
    <row r="126" spans="2:5" s="812" customFormat="1" x14ac:dyDescent="0.2">
      <c r="B126" s="822"/>
      <c r="C126" s="820"/>
      <c r="D126" s="820"/>
      <c r="E126" s="821"/>
    </row>
    <row r="127" spans="2:5" s="812" customFormat="1" x14ac:dyDescent="0.2">
      <c r="B127" s="822"/>
      <c r="C127" s="820"/>
      <c r="D127" s="820"/>
      <c r="E127" s="821"/>
    </row>
    <row r="128" spans="2:5" s="812" customFormat="1" x14ac:dyDescent="0.2">
      <c r="B128" s="822"/>
      <c r="C128" s="820"/>
      <c r="D128" s="820"/>
      <c r="E128" s="821"/>
    </row>
    <row r="129" spans="2:5" s="812" customFormat="1" x14ac:dyDescent="0.2">
      <c r="B129" s="822"/>
      <c r="C129" s="820"/>
      <c r="D129" s="820"/>
      <c r="E129" s="821"/>
    </row>
    <row r="130" spans="2:5" s="812" customFormat="1" x14ac:dyDescent="0.2">
      <c r="B130" s="822"/>
      <c r="C130" s="820"/>
      <c r="D130" s="820"/>
      <c r="E130" s="821"/>
    </row>
    <row r="131" spans="2:5" s="812" customFormat="1" x14ac:dyDescent="0.2">
      <c r="B131" s="822"/>
      <c r="C131" s="820"/>
      <c r="D131" s="820"/>
      <c r="E131" s="821"/>
    </row>
    <row r="132" spans="2:5" s="812" customFormat="1" x14ac:dyDescent="0.2">
      <c r="B132" s="822"/>
      <c r="C132" s="820"/>
      <c r="D132" s="820"/>
      <c r="E132" s="821"/>
    </row>
    <row r="133" spans="2:5" s="812" customFormat="1" x14ac:dyDescent="0.2">
      <c r="B133" s="822"/>
      <c r="C133" s="820"/>
      <c r="D133" s="820"/>
      <c r="E133" s="821"/>
    </row>
    <row r="134" spans="2:5" s="812" customFormat="1" x14ac:dyDescent="0.2">
      <c r="B134" s="822"/>
      <c r="C134" s="820"/>
      <c r="D134" s="820"/>
      <c r="E134" s="821"/>
    </row>
    <row r="135" spans="2:5" s="812" customFormat="1" x14ac:dyDescent="0.2">
      <c r="B135" s="822"/>
      <c r="C135" s="820"/>
      <c r="D135" s="820"/>
      <c r="E135" s="821"/>
    </row>
    <row r="136" spans="2:5" s="812" customFormat="1" x14ac:dyDescent="0.2">
      <c r="B136" s="822"/>
      <c r="C136" s="820"/>
      <c r="D136" s="820"/>
      <c r="E136" s="821"/>
    </row>
    <row r="137" spans="2:5" s="812" customFormat="1" x14ac:dyDescent="0.2">
      <c r="B137" s="822"/>
      <c r="C137" s="820"/>
      <c r="D137" s="820"/>
      <c r="E137" s="821"/>
    </row>
    <row r="138" spans="2:5" s="812" customFormat="1" x14ac:dyDescent="0.2">
      <c r="B138" s="822"/>
      <c r="C138" s="820"/>
      <c r="D138" s="820"/>
      <c r="E138" s="821"/>
    </row>
    <row r="139" spans="2:5" s="812" customFormat="1" x14ac:dyDescent="0.2">
      <c r="B139" s="822"/>
      <c r="C139" s="820"/>
      <c r="D139" s="820"/>
      <c r="E139" s="821"/>
    </row>
    <row r="140" spans="2:5" s="812" customFormat="1" x14ac:dyDescent="0.2">
      <c r="B140" s="822"/>
      <c r="C140" s="820"/>
      <c r="D140" s="820"/>
      <c r="E140" s="821"/>
    </row>
    <row r="141" spans="2:5" s="812" customFormat="1" x14ac:dyDescent="0.2">
      <c r="B141" s="822"/>
      <c r="C141" s="820"/>
      <c r="D141" s="820"/>
      <c r="E141" s="821"/>
    </row>
    <row r="142" spans="2:5" s="812" customFormat="1" x14ac:dyDescent="0.2">
      <c r="B142" s="822"/>
      <c r="C142" s="820"/>
      <c r="D142" s="820"/>
      <c r="E142" s="821"/>
    </row>
    <row r="143" spans="2:5" s="812" customFormat="1" x14ac:dyDescent="0.2">
      <c r="B143" s="822"/>
      <c r="C143" s="820"/>
      <c r="D143" s="820"/>
      <c r="E143" s="821"/>
    </row>
    <row r="144" spans="2:5" s="812" customFormat="1" x14ac:dyDescent="0.2">
      <c r="B144" s="822"/>
      <c r="C144" s="820"/>
      <c r="D144" s="820"/>
      <c r="E144" s="821"/>
    </row>
    <row r="145" spans="2:5" s="812" customFormat="1" x14ac:dyDescent="0.2">
      <c r="B145" s="822"/>
      <c r="C145" s="820"/>
      <c r="D145" s="820"/>
      <c r="E145" s="821"/>
    </row>
    <row r="146" spans="2:5" s="812" customFormat="1" x14ac:dyDescent="0.2">
      <c r="B146" s="822"/>
      <c r="C146" s="820"/>
      <c r="D146" s="820"/>
      <c r="E146" s="821"/>
    </row>
    <row r="147" spans="2:5" s="812" customFormat="1" x14ac:dyDescent="0.2">
      <c r="B147" s="822"/>
      <c r="C147" s="820"/>
      <c r="D147" s="820"/>
      <c r="E147" s="821"/>
    </row>
    <row r="148" spans="2:5" s="812" customFormat="1" x14ac:dyDescent="0.2">
      <c r="B148" s="822"/>
      <c r="C148" s="820"/>
      <c r="D148" s="820"/>
      <c r="E148" s="821"/>
    </row>
    <row r="149" spans="2:5" s="812" customFormat="1" x14ac:dyDescent="0.2">
      <c r="B149" s="822"/>
      <c r="C149" s="820"/>
      <c r="D149" s="820"/>
      <c r="E149" s="821"/>
    </row>
    <row r="150" spans="2:5" s="812" customFormat="1" x14ac:dyDescent="0.2">
      <c r="B150" s="822"/>
      <c r="C150" s="820"/>
      <c r="D150" s="820"/>
      <c r="E150" s="821"/>
    </row>
    <row r="151" spans="2:5" s="812" customFormat="1" x14ac:dyDescent="0.2">
      <c r="B151" s="822"/>
      <c r="C151" s="820"/>
      <c r="D151" s="820"/>
      <c r="E151" s="821"/>
    </row>
    <row r="152" spans="2:5" s="812" customFormat="1" x14ac:dyDescent="0.2">
      <c r="B152" s="822"/>
      <c r="C152" s="820"/>
      <c r="D152" s="820"/>
      <c r="E152" s="821"/>
    </row>
    <row r="153" spans="2:5" s="812" customFormat="1" x14ac:dyDescent="0.2">
      <c r="B153" s="822"/>
      <c r="C153" s="820"/>
      <c r="D153" s="820"/>
      <c r="E153" s="821"/>
    </row>
    <row r="154" spans="2:5" s="812" customFormat="1" x14ac:dyDescent="0.2">
      <c r="B154" s="822"/>
      <c r="C154" s="820"/>
      <c r="D154" s="820"/>
      <c r="E154" s="821"/>
    </row>
    <row r="155" spans="2:5" s="812" customFormat="1" x14ac:dyDescent="0.2">
      <c r="B155" s="822"/>
      <c r="C155" s="820"/>
      <c r="D155" s="820"/>
      <c r="E155" s="821"/>
    </row>
    <row r="156" spans="2:5" s="812" customFormat="1" x14ac:dyDescent="0.2">
      <c r="B156" s="822"/>
      <c r="C156" s="820"/>
      <c r="D156" s="820"/>
      <c r="E156" s="821"/>
    </row>
    <row r="157" spans="2:5" s="812" customFormat="1" x14ac:dyDescent="0.2">
      <c r="B157" s="822"/>
      <c r="C157" s="820"/>
      <c r="D157" s="820"/>
      <c r="E157" s="821"/>
    </row>
    <row r="158" spans="2:5" s="812" customFormat="1" x14ac:dyDescent="0.2">
      <c r="B158" s="822"/>
      <c r="C158" s="820"/>
      <c r="D158" s="820"/>
      <c r="E158" s="821"/>
    </row>
    <row r="159" spans="2:5" s="812" customFormat="1" x14ac:dyDescent="0.2">
      <c r="B159" s="822"/>
      <c r="C159" s="820"/>
      <c r="D159" s="820"/>
      <c r="E159" s="821"/>
    </row>
    <row r="160" spans="2:5" s="812" customFormat="1" x14ac:dyDescent="0.2">
      <c r="B160" s="822"/>
      <c r="C160" s="820"/>
      <c r="D160" s="820"/>
      <c r="E160" s="821"/>
    </row>
    <row r="161" spans="2:5" s="812" customFormat="1" x14ac:dyDescent="0.2">
      <c r="B161" s="822"/>
      <c r="C161" s="820"/>
      <c r="D161" s="820"/>
      <c r="E161" s="821"/>
    </row>
    <row r="162" spans="2:5" s="812" customFormat="1" x14ac:dyDescent="0.2">
      <c r="B162" s="822"/>
      <c r="C162" s="820"/>
      <c r="D162" s="820"/>
      <c r="E162" s="821"/>
    </row>
    <row r="163" spans="2:5" s="812" customFormat="1" x14ac:dyDescent="0.2">
      <c r="B163" s="822"/>
      <c r="C163" s="820"/>
      <c r="D163" s="820"/>
      <c r="E163" s="821"/>
    </row>
    <row r="164" spans="2:5" s="812" customFormat="1" x14ac:dyDescent="0.2">
      <c r="B164" s="822"/>
      <c r="C164" s="820"/>
      <c r="D164" s="820"/>
      <c r="E164" s="821"/>
    </row>
    <row r="165" spans="2:5" s="812" customFormat="1" x14ac:dyDescent="0.2">
      <c r="B165" s="822"/>
      <c r="C165" s="820"/>
      <c r="D165" s="820"/>
      <c r="E165" s="821"/>
    </row>
    <row r="166" spans="2:5" s="812" customFormat="1" x14ac:dyDescent="0.2">
      <c r="B166" s="822"/>
      <c r="C166" s="820"/>
      <c r="D166" s="820"/>
      <c r="E166" s="821"/>
    </row>
    <row r="167" spans="2:5" s="812" customFormat="1" x14ac:dyDescent="0.2">
      <c r="B167" s="822"/>
      <c r="C167" s="820"/>
      <c r="D167" s="820"/>
      <c r="E167" s="821"/>
    </row>
    <row r="168" spans="2:5" s="812" customFormat="1" x14ac:dyDescent="0.2">
      <c r="B168" s="822"/>
      <c r="C168" s="820"/>
      <c r="D168" s="820"/>
      <c r="E168" s="821"/>
    </row>
    <row r="169" spans="2:5" s="812" customFormat="1" x14ac:dyDescent="0.2">
      <c r="B169" s="822"/>
      <c r="C169" s="820"/>
      <c r="D169" s="820"/>
      <c r="E169" s="821"/>
    </row>
    <row r="170" spans="2:5" s="812" customFormat="1" x14ac:dyDescent="0.2">
      <c r="B170" s="822"/>
      <c r="C170" s="820"/>
      <c r="D170" s="820"/>
      <c r="E170" s="821"/>
    </row>
    <row r="171" spans="2:5" s="812" customFormat="1" x14ac:dyDescent="0.2">
      <c r="B171" s="822"/>
      <c r="C171" s="820"/>
      <c r="D171" s="820"/>
      <c r="E171" s="821"/>
    </row>
    <row r="172" spans="2:5" s="812" customFormat="1" x14ac:dyDescent="0.2">
      <c r="B172" s="822"/>
      <c r="C172" s="820"/>
      <c r="D172" s="820"/>
      <c r="E172" s="821"/>
    </row>
    <row r="173" spans="2:5" s="812" customFormat="1" x14ac:dyDescent="0.2">
      <c r="B173" s="822"/>
      <c r="C173" s="820"/>
      <c r="D173" s="820"/>
      <c r="E173" s="821"/>
    </row>
    <row r="174" spans="2:5" s="812" customFormat="1" x14ac:dyDescent="0.2">
      <c r="B174" s="822"/>
      <c r="C174" s="820"/>
      <c r="D174" s="820"/>
      <c r="E174" s="821"/>
    </row>
    <row r="175" spans="2:5" s="812" customFormat="1" x14ac:dyDescent="0.2">
      <c r="B175" s="822"/>
      <c r="C175" s="820"/>
      <c r="D175" s="820"/>
      <c r="E175" s="821"/>
    </row>
    <row r="176" spans="2:5" s="812" customFormat="1" x14ac:dyDescent="0.2">
      <c r="B176" s="822"/>
      <c r="C176" s="820"/>
      <c r="D176" s="820"/>
      <c r="E176" s="821"/>
    </row>
    <row r="177" spans="2:5" s="812" customFormat="1" x14ac:dyDescent="0.2">
      <c r="B177" s="822"/>
      <c r="C177" s="820"/>
      <c r="D177" s="820"/>
      <c r="E177" s="821"/>
    </row>
    <row r="178" spans="2:5" s="812" customFormat="1" x14ac:dyDescent="0.2">
      <c r="B178" s="822"/>
      <c r="C178" s="820"/>
      <c r="D178" s="820"/>
      <c r="E178" s="821"/>
    </row>
    <row r="179" spans="2:5" s="812" customFormat="1" x14ac:dyDescent="0.2">
      <c r="B179" s="822"/>
      <c r="C179" s="820"/>
      <c r="D179" s="820"/>
      <c r="E179" s="821"/>
    </row>
    <row r="180" spans="2:5" s="812" customFormat="1" x14ac:dyDescent="0.2">
      <c r="B180" s="822"/>
      <c r="C180" s="820"/>
      <c r="D180" s="820"/>
      <c r="E180" s="821"/>
    </row>
    <row r="181" spans="2:5" s="812" customFormat="1" x14ac:dyDescent="0.2">
      <c r="B181" s="822"/>
      <c r="C181" s="820"/>
      <c r="D181" s="820"/>
      <c r="E181" s="821"/>
    </row>
    <row r="182" spans="2:5" s="812" customFormat="1" x14ac:dyDescent="0.2">
      <c r="B182" s="822"/>
      <c r="C182" s="820"/>
      <c r="D182" s="820"/>
      <c r="E182" s="821"/>
    </row>
    <row r="183" spans="2:5" s="812" customFormat="1" x14ac:dyDescent="0.2">
      <c r="B183" s="822"/>
      <c r="C183" s="820"/>
      <c r="D183" s="820"/>
      <c r="E183" s="821"/>
    </row>
    <row r="184" spans="2:5" s="812" customFormat="1" x14ac:dyDescent="0.2">
      <c r="B184" s="822"/>
      <c r="C184" s="820"/>
      <c r="D184" s="820"/>
      <c r="E184" s="821"/>
    </row>
    <row r="185" spans="2:5" s="812" customFormat="1" x14ac:dyDescent="0.2">
      <c r="B185" s="822"/>
      <c r="C185" s="820"/>
      <c r="D185" s="820"/>
      <c r="E185" s="821"/>
    </row>
    <row r="186" spans="2:5" s="812" customFormat="1" x14ac:dyDescent="0.2">
      <c r="B186" s="822"/>
      <c r="C186" s="820"/>
      <c r="D186" s="820"/>
      <c r="E186" s="821"/>
    </row>
    <row r="187" spans="2:5" s="812" customFormat="1" x14ac:dyDescent="0.2">
      <c r="B187" s="822"/>
      <c r="C187" s="820"/>
      <c r="D187" s="820"/>
      <c r="E187" s="821"/>
    </row>
    <row r="188" spans="2:5" s="812" customFormat="1" x14ac:dyDescent="0.2">
      <c r="B188" s="822"/>
      <c r="C188" s="820"/>
      <c r="D188" s="820"/>
      <c r="E188" s="821"/>
    </row>
    <row r="189" spans="2:5" s="812" customFormat="1" x14ac:dyDescent="0.2">
      <c r="B189" s="822"/>
      <c r="C189" s="820"/>
      <c r="D189" s="820"/>
      <c r="E189" s="821"/>
    </row>
    <row r="190" spans="2:5" s="812" customFormat="1" x14ac:dyDescent="0.2">
      <c r="B190" s="822"/>
      <c r="C190" s="820"/>
      <c r="D190" s="820"/>
      <c r="E190" s="821"/>
    </row>
    <row r="191" spans="2:5" s="812" customFormat="1" x14ac:dyDescent="0.2">
      <c r="B191" s="822"/>
      <c r="C191" s="820"/>
      <c r="D191" s="820"/>
      <c r="E191" s="821"/>
    </row>
    <row r="192" spans="2:5" s="812" customFormat="1" x14ac:dyDescent="0.2">
      <c r="B192" s="822"/>
      <c r="C192" s="820"/>
      <c r="D192" s="820"/>
      <c r="E192" s="821"/>
    </row>
    <row r="193" spans="2:5" s="812" customFormat="1" x14ac:dyDescent="0.2">
      <c r="B193" s="822"/>
      <c r="C193" s="820"/>
      <c r="D193" s="820"/>
      <c r="E193" s="821"/>
    </row>
    <row r="194" spans="2:5" s="812" customFormat="1" x14ac:dyDescent="0.2">
      <c r="B194" s="822"/>
      <c r="C194" s="820"/>
      <c r="D194" s="820"/>
      <c r="E194" s="821"/>
    </row>
    <row r="195" spans="2:5" s="812" customFormat="1" x14ac:dyDescent="0.2">
      <c r="B195" s="822"/>
      <c r="C195" s="820"/>
      <c r="D195" s="820"/>
      <c r="E195" s="821"/>
    </row>
    <row r="196" spans="2:5" s="812" customFormat="1" x14ac:dyDescent="0.2">
      <c r="B196" s="822"/>
      <c r="C196" s="820"/>
      <c r="D196" s="820"/>
      <c r="E196" s="821"/>
    </row>
    <row r="197" spans="2:5" s="812" customFormat="1" x14ac:dyDescent="0.2">
      <c r="B197" s="822"/>
      <c r="C197" s="820"/>
      <c r="D197" s="820"/>
      <c r="E197" s="821"/>
    </row>
    <row r="198" spans="2:5" s="812" customFormat="1" x14ac:dyDescent="0.2">
      <c r="B198" s="822"/>
      <c r="C198" s="820"/>
      <c r="D198" s="820"/>
      <c r="E198" s="821"/>
    </row>
    <row r="199" spans="2:5" s="812" customFormat="1" x14ac:dyDescent="0.2">
      <c r="B199" s="822"/>
      <c r="C199" s="820"/>
      <c r="D199" s="820"/>
      <c r="E199" s="821"/>
    </row>
    <row r="200" spans="2:5" s="812" customFormat="1" x14ac:dyDescent="0.2">
      <c r="B200" s="822"/>
      <c r="C200" s="820"/>
      <c r="D200" s="820"/>
      <c r="E200" s="821"/>
    </row>
    <row r="201" spans="2:5" s="812" customFormat="1" x14ac:dyDescent="0.2">
      <c r="B201" s="822"/>
      <c r="C201" s="820"/>
      <c r="D201" s="820"/>
      <c r="E201" s="821"/>
    </row>
    <row r="202" spans="2:5" s="812" customFormat="1" x14ac:dyDescent="0.2">
      <c r="B202" s="822"/>
      <c r="C202" s="820"/>
      <c r="D202" s="820"/>
      <c r="E202" s="821"/>
    </row>
    <row r="203" spans="2:5" s="812" customFormat="1" x14ac:dyDescent="0.2">
      <c r="B203" s="822"/>
      <c r="C203" s="820"/>
      <c r="D203" s="820"/>
      <c r="E203" s="821"/>
    </row>
    <row r="204" spans="2:5" s="812" customFormat="1" x14ac:dyDescent="0.2">
      <c r="B204" s="822"/>
      <c r="C204" s="820"/>
      <c r="D204" s="820"/>
      <c r="E204" s="821"/>
    </row>
    <row r="205" spans="2:5" s="812" customFormat="1" x14ac:dyDescent="0.2">
      <c r="B205" s="822"/>
      <c r="C205" s="820"/>
      <c r="D205" s="820"/>
      <c r="E205" s="821"/>
    </row>
    <row r="206" spans="2:5" s="812" customFormat="1" x14ac:dyDescent="0.2">
      <c r="B206" s="822"/>
      <c r="C206" s="820"/>
      <c r="D206" s="820"/>
      <c r="E206" s="821"/>
    </row>
    <row r="207" spans="2:5" s="812" customFormat="1" x14ac:dyDescent="0.2">
      <c r="B207" s="822"/>
      <c r="C207" s="820"/>
      <c r="D207" s="820"/>
      <c r="E207" s="821"/>
    </row>
    <row r="208" spans="2:5" s="812" customFormat="1" x14ac:dyDescent="0.2">
      <c r="B208" s="822"/>
      <c r="C208" s="820"/>
      <c r="D208" s="820"/>
      <c r="E208" s="821"/>
    </row>
    <row r="209" spans="2:5" s="812" customFormat="1" x14ac:dyDescent="0.2">
      <c r="B209" s="822"/>
      <c r="C209" s="820"/>
      <c r="D209" s="820"/>
      <c r="E209" s="821"/>
    </row>
    <row r="210" spans="2:5" s="812" customFormat="1" x14ac:dyDescent="0.2">
      <c r="B210" s="822"/>
      <c r="C210" s="820"/>
      <c r="D210" s="820"/>
      <c r="E210" s="821"/>
    </row>
    <row r="211" spans="2:5" s="812" customFormat="1" x14ac:dyDescent="0.2">
      <c r="B211" s="822"/>
      <c r="C211" s="820"/>
      <c r="D211" s="820"/>
      <c r="E211" s="821"/>
    </row>
    <row r="212" spans="2:5" s="812" customFormat="1" x14ac:dyDescent="0.2">
      <c r="B212" s="822"/>
      <c r="C212" s="820"/>
      <c r="D212" s="820"/>
      <c r="E212" s="821"/>
    </row>
    <row r="213" spans="2:5" s="812" customFormat="1" x14ac:dyDescent="0.2">
      <c r="B213" s="822"/>
      <c r="C213" s="820"/>
      <c r="D213" s="820"/>
      <c r="E213" s="821"/>
    </row>
    <row r="214" spans="2:5" s="812" customFormat="1" x14ac:dyDescent="0.2">
      <c r="B214" s="822"/>
      <c r="C214" s="820"/>
      <c r="D214" s="820"/>
      <c r="E214" s="821"/>
    </row>
    <row r="215" spans="2:5" s="812" customFormat="1" x14ac:dyDescent="0.2">
      <c r="B215" s="822"/>
      <c r="C215" s="820"/>
      <c r="D215" s="820"/>
      <c r="E215" s="821"/>
    </row>
    <row r="216" spans="2:5" s="812" customFormat="1" x14ac:dyDescent="0.2">
      <c r="B216" s="822"/>
      <c r="C216" s="820"/>
      <c r="D216" s="820"/>
      <c r="E216" s="821"/>
    </row>
    <row r="217" spans="2:5" s="812" customFormat="1" x14ac:dyDescent="0.2">
      <c r="B217" s="822"/>
      <c r="C217" s="820"/>
      <c r="D217" s="820"/>
      <c r="E217" s="821"/>
    </row>
    <row r="218" spans="2:5" s="812" customFormat="1" x14ac:dyDescent="0.2">
      <c r="B218" s="822"/>
      <c r="C218" s="820"/>
      <c r="D218" s="820"/>
      <c r="E218" s="821"/>
    </row>
    <row r="219" spans="2:5" s="812" customFormat="1" x14ac:dyDescent="0.2">
      <c r="B219" s="822"/>
      <c r="C219" s="820"/>
      <c r="D219" s="820"/>
      <c r="E219" s="821"/>
    </row>
    <row r="220" spans="2:5" s="812" customFormat="1" x14ac:dyDescent="0.2">
      <c r="B220" s="822"/>
      <c r="C220" s="820"/>
      <c r="D220" s="820"/>
      <c r="E220" s="821"/>
    </row>
    <row r="221" spans="2:5" s="812" customFormat="1" x14ac:dyDescent="0.2">
      <c r="B221" s="822"/>
      <c r="C221" s="820"/>
      <c r="D221" s="820"/>
      <c r="E221" s="821"/>
    </row>
    <row r="222" spans="2:5" s="812" customFormat="1" x14ac:dyDescent="0.2">
      <c r="B222" s="822"/>
      <c r="C222" s="820"/>
      <c r="D222" s="820"/>
      <c r="E222" s="821"/>
    </row>
    <row r="223" spans="2:5" s="812" customFormat="1" x14ac:dyDescent="0.2">
      <c r="B223" s="822"/>
      <c r="C223" s="820"/>
      <c r="D223" s="820"/>
      <c r="E223" s="821"/>
    </row>
    <row r="224" spans="2:5" s="812" customFormat="1" x14ac:dyDescent="0.2">
      <c r="B224" s="822"/>
      <c r="C224" s="820"/>
      <c r="D224" s="820"/>
      <c r="E224" s="821"/>
    </row>
    <row r="225" spans="2:5" s="812" customFormat="1" x14ac:dyDescent="0.2">
      <c r="B225" s="822"/>
      <c r="C225" s="820"/>
      <c r="D225" s="820"/>
      <c r="E225" s="821"/>
    </row>
    <row r="226" spans="2:5" s="812" customFormat="1" x14ac:dyDescent="0.2">
      <c r="B226" s="822"/>
      <c r="C226" s="820"/>
      <c r="D226" s="820"/>
      <c r="E226" s="821"/>
    </row>
    <row r="227" spans="2:5" s="812" customFormat="1" x14ac:dyDescent="0.2">
      <c r="B227" s="822"/>
      <c r="C227" s="820"/>
      <c r="D227" s="820"/>
      <c r="E227" s="821"/>
    </row>
    <row r="228" spans="2:5" s="812" customFormat="1" x14ac:dyDescent="0.2">
      <c r="B228" s="822"/>
      <c r="C228" s="820"/>
      <c r="D228" s="820"/>
      <c r="E228" s="821"/>
    </row>
    <row r="229" spans="2:5" s="812" customFormat="1" x14ac:dyDescent="0.2">
      <c r="B229" s="822"/>
      <c r="C229" s="820"/>
      <c r="D229" s="820"/>
      <c r="E229" s="821"/>
    </row>
    <row r="230" spans="2:5" s="812" customFormat="1" x14ac:dyDescent="0.2">
      <c r="B230" s="822"/>
      <c r="C230" s="820"/>
      <c r="D230" s="820"/>
      <c r="E230" s="821"/>
    </row>
    <row r="231" spans="2:5" s="812" customFormat="1" x14ac:dyDescent="0.2">
      <c r="B231" s="822"/>
      <c r="C231" s="820"/>
      <c r="D231" s="820"/>
      <c r="E231" s="821"/>
    </row>
    <row r="232" spans="2:5" s="812" customFormat="1" x14ac:dyDescent="0.2">
      <c r="B232" s="822"/>
      <c r="C232" s="820"/>
      <c r="D232" s="820"/>
      <c r="E232" s="821"/>
    </row>
    <row r="233" spans="2:5" s="812" customFormat="1" x14ac:dyDescent="0.2">
      <c r="B233" s="822"/>
      <c r="C233" s="820"/>
      <c r="D233" s="820"/>
      <c r="E233" s="821"/>
    </row>
    <row r="234" spans="2:5" s="812" customFormat="1" x14ac:dyDescent="0.2">
      <c r="B234" s="822"/>
      <c r="C234" s="820"/>
      <c r="D234" s="820"/>
      <c r="E234" s="821"/>
    </row>
    <row r="235" spans="2:5" s="812" customFormat="1" x14ac:dyDescent="0.2">
      <c r="B235" s="822"/>
      <c r="C235" s="820"/>
      <c r="D235" s="820"/>
      <c r="E235" s="821"/>
    </row>
    <row r="236" spans="2:5" s="812" customFormat="1" x14ac:dyDescent="0.2">
      <c r="B236" s="822"/>
      <c r="C236" s="820"/>
      <c r="D236" s="820"/>
      <c r="E236" s="821"/>
    </row>
    <row r="237" spans="2:5" s="812" customFormat="1" x14ac:dyDescent="0.2">
      <c r="B237" s="822"/>
      <c r="C237" s="820"/>
      <c r="D237" s="820"/>
      <c r="E237" s="821"/>
    </row>
    <row r="238" spans="2:5" s="812" customFormat="1" x14ac:dyDescent="0.2">
      <c r="B238" s="822"/>
      <c r="C238" s="820"/>
      <c r="D238" s="820"/>
      <c r="E238" s="821"/>
    </row>
    <row r="239" spans="2:5" s="812" customFormat="1" x14ac:dyDescent="0.2">
      <c r="B239" s="822"/>
      <c r="C239" s="820"/>
      <c r="D239" s="820"/>
      <c r="E239" s="821"/>
    </row>
    <row r="240" spans="2:5" s="812" customFormat="1" x14ac:dyDescent="0.2">
      <c r="B240" s="822"/>
      <c r="C240" s="820"/>
      <c r="D240" s="820"/>
      <c r="E240" s="821"/>
    </row>
    <row r="241" spans="2:5" s="812" customFormat="1" x14ac:dyDescent="0.2">
      <c r="B241" s="822"/>
      <c r="C241" s="820"/>
      <c r="D241" s="820"/>
      <c r="E241" s="821"/>
    </row>
    <row r="242" spans="2:5" s="812" customFormat="1" x14ac:dyDescent="0.2">
      <c r="B242" s="822"/>
      <c r="C242" s="820"/>
      <c r="D242" s="820"/>
      <c r="E242" s="821"/>
    </row>
    <row r="243" spans="2:5" s="812" customFormat="1" x14ac:dyDescent="0.2">
      <c r="B243" s="822"/>
      <c r="C243" s="820"/>
      <c r="D243" s="820"/>
      <c r="E243" s="821"/>
    </row>
    <row r="244" spans="2:5" s="812" customFormat="1" x14ac:dyDescent="0.2">
      <c r="B244" s="822"/>
      <c r="C244" s="820"/>
      <c r="D244" s="820"/>
      <c r="E244" s="821"/>
    </row>
    <row r="245" spans="2:5" s="812" customFormat="1" x14ac:dyDescent="0.2">
      <c r="B245" s="822"/>
      <c r="C245" s="820"/>
      <c r="D245" s="820"/>
      <c r="E245" s="821"/>
    </row>
    <row r="246" spans="2:5" s="812" customFormat="1" x14ac:dyDescent="0.2">
      <c r="B246" s="822"/>
      <c r="C246" s="820"/>
      <c r="D246" s="820"/>
      <c r="E246" s="821"/>
    </row>
    <row r="247" spans="2:5" s="812" customFormat="1" x14ac:dyDescent="0.2">
      <c r="B247" s="822"/>
      <c r="C247" s="820"/>
      <c r="D247" s="820"/>
      <c r="E247" s="821"/>
    </row>
    <row r="248" spans="2:5" s="812" customFormat="1" x14ac:dyDescent="0.2">
      <c r="B248" s="822"/>
      <c r="C248" s="820"/>
      <c r="D248" s="820"/>
      <c r="E248" s="821"/>
    </row>
    <row r="249" spans="2:5" s="812" customFormat="1" x14ac:dyDescent="0.2">
      <c r="B249" s="822"/>
      <c r="C249" s="820"/>
      <c r="D249" s="820"/>
      <c r="E249" s="821"/>
    </row>
    <row r="250" spans="2:5" s="812" customFormat="1" x14ac:dyDescent="0.2">
      <c r="B250" s="822"/>
      <c r="C250" s="820"/>
      <c r="D250" s="820"/>
      <c r="E250" s="821"/>
    </row>
    <row r="251" spans="2:5" s="812" customFormat="1" x14ac:dyDescent="0.2">
      <c r="B251" s="822"/>
      <c r="C251" s="820"/>
      <c r="D251" s="820"/>
      <c r="E251" s="821"/>
    </row>
    <row r="252" spans="2:5" s="812" customFormat="1" x14ac:dyDescent="0.2">
      <c r="B252" s="822"/>
      <c r="C252" s="820"/>
      <c r="D252" s="820"/>
      <c r="E252" s="821"/>
    </row>
    <row r="253" spans="2:5" s="812" customFormat="1" x14ac:dyDescent="0.2">
      <c r="B253" s="822"/>
      <c r="C253" s="820"/>
      <c r="D253" s="820"/>
      <c r="E253" s="821"/>
    </row>
    <row r="254" spans="2:5" s="812" customFormat="1" x14ac:dyDescent="0.2">
      <c r="B254" s="822"/>
      <c r="C254" s="820"/>
      <c r="D254" s="820"/>
      <c r="E254" s="821"/>
    </row>
    <row r="255" spans="2:5" s="812" customFormat="1" x14ac:dyDescent="0.2">
      <c r="B255" s="822"/>
      <c r="C255" s="820"/>
      <c r="D255" s="820"/>
      <c r="E255" s="821"/>
    </row>
    <row r="256" spans="2:5" s="812" customFormat="1" x14ac:dyDescent="0.2">
      <c r="B256" s="822"/>
      <c r="C256" s="820"/>
      <c r="D256" s="820"/>
      <c r="E256" s="821"/>
    </row>
    <row r="257" spans="2:5" s="812" customFormat="1" x14ac:dyDescent="0.2">
      <c r="B257" s="822"/>
      <c r="C257" s="820"/>
      <c r="D257" s="820"/>
      <c r="E257" s="821"/>
    </row>
    <row r="258" spans="2:5" s="812" customFormat="1" x14ac:dyDescent="0.2">
      <c r="B258" s="822"/>
      <c r="C258" s="820"/>
      <c r="D258" s="820"/>
      <c r="E258" s="821"/>
    </row>
    <row r="259" spans="2:5" s="812" customFormat="1" x14ac:dyDescent="0.2">
      <c r="B259" s="822"/>
      <c r="C259" s="820"/>
      <c r="D259" s="820"/>
      <c r="E259" s="821"/>
    </row>
    <row r="260" spans="2:5" s="812" customFormat="1" x14ac:dyDescent="0.2">
      <c r="B260" s="822"/>
      <c r="C260" s="820"/>
      <c r="D260" s="820"/>
      <c r="E260" s="821"/>
    </row>
    <row r="261" spans="2:5" s="812" customFormat="1" x14ac:dyDescent="0.2">
      <c r="B261" s="822"/>
      <c r="C261" s="820"/>
      <c r="D261" s="820"/>
      <c r="E261" s="821"/>
    </row>
    <row r="262" spans="2:5" s="812" customFormat="1" x14ac:dyDescent="0.2">
      <c r="B262" s="822"/>
      <c r="C262" s="820"/>
      <c r="D262" s="820"/>
      <c r="E262" s="821"/>
    </row>
    <row r="263" spans="2:5" s="812" customFormat="1" x14ac:dyDescent="0.2">
      <c r="B263" s="822"/>
      <c r="C263" s="820"/>
      <c r="D263" s="820"/>
      <c r="E263" s="821"/>
    </row>
    <row r="264" spans="2:5" s="812" customFormat="1" x14ac:dyDescent="0.2">
      <c r="B264" s="822"/>
      <c r="C264" s="820"/>
      <c r="D264" s="820"/>
      <c r="E264" s="821"/>
    </row>
    <row r="265" spans="2:5" s="812" customFormat="1" x14ac:dyDescent="0.2">
      <c r="B265" s="822"/>
      <c r="C265" s="820"/>
      <c r="D265" s="820"/>
      <c r="E265" s="821"/>
    </row>
    <row r="266" spans="2:5" s="812" customFormat="1" x14ac:dyDescent="0.2">
      <c r="B266" s="822"/>
      <c r="C266" s="820"/>
      <c r="D266" s="820"/>
      <c r="E266" s="821"/>
    </row>
    <row r="267" spans="2:5" s="812" customFormat="1" x14ac:dyDescent="0.2">
      <c r="B267" s="822"/>
      <c r="C267" s="820"/>
      <c r="D267" s="820"/>
      <c r="E267" s="821"/>
    </row>
    <row r="268" spans="2:5" s="812" customFormat="1" x14ac:dyDescent="0.2">
      <c r="B268" s="822"/>
      <c r="C268" s="820"/>
      <c r="D268" s="820"/>
      <c r="E268" s="821"/>
    </row>
    <row r="269" spans="2:5" s="812" customFormat="1" x14ac:dyDescent="0.2">
      <c r="B269" s="822"/>
      <c r="C269" s="820"/>
      <c r="D269" s="820"/>
      <c r="E269" s="821"/>
    </row>
    <row r="270" spans="2:5" s="812" customFormat="1" x14ac:dyDescent="0.2">
      <c r="B270" s="822"/>
      <c r="C270" s="820"/>
      <c r="D270" s="820"/>
      <c r="E270" s="821"/>
    </row>
    <row r="271" spans="2:5" s="812" customFormat="1" x14ac:dyDescent="0.2">
      <c r="B271" s="822"/>
      <c r="C271" s="820"/>
      <c r="D271" s="820"/>
      <c r="E271" s="821"/>
    </row>
    <row r="272" spans="2:5" s="812" customFormat="1" x14ac:dyDescent="0.2">
      <c r="B272" s="822"/>
      <c r="C272" s="820"/>
      <c r="D272" s="820"/>
      <c r="E272" s="821"/>
    </row>
    <row r="273" spans="2:5" s="812" customFormat="1" x14ac:dyDescent="0.2">
      <c r="B273" s="822"/>
      <c r="C273" s="820"/>
      <c r="D273" s="820"/>
      <c r="E273" s="821"/>
    </row>
    <row r="274" spans="2:5" s="812" customFormat="1" x14ac:dyDescent="0.2">
      <c r="B274" s="822"/>
      <c r="C274" s="820"/>
      <c r="D274" s="820"/>
      <c r="E274" s="821"/>
    </row>
    <row r="275" spans="2:5" s="812" customFormat="1" x14ac:dyDescent="0.2">
      <c r="B275" s="822"/>
      <c r="C275" s="820"/>
      <c r="D275" s="820"/>
      <c r="E275" s="821"/>
    </row>
    <row r="276" spans="2:5" s="812" customFormat="1" x14ac:dyDescent="0.2">
      <c r="B276" s="822"/>
      <c r="C276" s="820"/>
      <c r="D276" s="820"/>
      <c r="E276" s="821"/>
    </row>
    <row r="277" spans="2:5" s="812" customFormat="1" x14ac:dyDescent="0.2">
      <c r="B277" s="822"/>
      <c r="C277" s="820"/>
      <c r="D277" s="820"/>
      <c r="E277" s="821"/>
    </row>
    <row r="278" spans="2:5" s="812" customFormat="1" x14ac:dyDescent="0.2">
      <c r="B278" s="822"/>
      <c r="C278" s="820"/>
      <c r="D278" s="820"/>
      <c r="E278" s="821"/>
    </row>
    <row r="279" spans="2:5" s="812" customFormat="1" x14ac:dyDescent="0.2">
      <c r="B279" s="822"/>
      <c r="C279" s="820"/>
      <c r="D279" s="820"/>
      <c r="E279" s="821"/>
    </row>
    <row r="280" spans="2:5" s="812" customFormat="1" x14ac:dyDescent="0.2">
      <c r="B280" s="822"/>
      <c r="C280" s="820"/>
      <c r="D280" s="820"/>
      <c r="E280" s="821"/>
    </row>
    <row r="281" spans="2:5" s="812" customFormat="1" x14ac:dyDescent="0.2">
      <c r="B281" s="822"/>
      <c r="C281" s="820"/>
      <c r="D281" s="820"/>
      <c r="E281" s="821"/>
    </row>
    <row r="282" spans="2:5" s="812" customFormat="1" x14ac:dyDescent="0.2">
      <c r="B282" s="822"/>
      <c r="C282" s="820"/>
      <c r="D282" s="820"/>
      <c r="E282" s="821"/>
    </row>
    <row r="283" spans="2:5" s="812" customFormat="1" x14ac:dyDescent="0.2">
      <c r="B283" s="822"/>
      <c r="C283" s="820"/>
      <c r="D283" s="820"/>
      <c r="E283" s="821"/>
    </row>
    <row r="284" spans="2:5" s="812" customFormat="1" x14ac:dyDescent="0.2">
      <c r="B284" s="822"/>
      <c r="C284" s="820"/>
      <c r="D284" s="820"/>
      <c r="E284" s="821"/>
    </row>
    <row r="285" spans="2:5" s="812" customFormat="1" x14ac:dyDescent="0.2">
      <c r="B285" s="822"/>
      <c r="C285" s="820"/>
      <c r="D285" s="820"/>
      <c r="E285" s="821"/>
    </row>
    <row r="286" spans="2:5" s="812" customFormat="1" x14ac:dyDescent="0.2">
      <c r="B286" s="822"/>
      <c r="C286" s="820"/>
      <c r="D286" s="820"/>
      <c r="E286" s="821"/>
    </row>
    <row r="287" spans="2:5" s="812" customFormat="1" x14ac:dyDescent="0.2">
      <c r="B287" s="822"/>
      <c r="C287" s="820"/>
      <c r="D287" s="820"/>
      <c r="E287" s="821"/>
    </row>
    <row r="288" spans="2:5" s="812" customFormat="1" x14ac:dyDescent="0.2">
      <c r="B288" s="822"/>
      <c r="C288" s="820"/>
      <c r="D288" s="820"/>
      <c r="E288" s="821"/>
    </row>
    <row r="289" spans="2:5" s="812" customFormat="1" x14ac:dyDescent="0.2">
      <c r="B289" s="822"/>
      <c r="C289" s="820"/>
      <c r="D289" s="820"/>
      <c r="E289" s="821"/>
    </row>
    <row r="290" spans="2:5" s="812" customFormat="1" x14ac:dyDescent="0.2">
      <c r="B290" s="822"/>
      <c r="C290" s="820"/>
      <c r="D290" s="820"/>
      <c r="E290" s="821"/>
    </row>
    <row r="291" spans="2:5" s="812" customFormat="1" x14ac:dyDescent="0.2">
      <c r="B291" s="822"/>
      <c r="C291" s="820"/>
      <c r="D291" s="820"/>
      <c r="E291" s="821"/>
    </row>
    <row r="292" spans="2:5" s="812" customFormat="1" x14ac:dyDescent="0.2">
      <c r="B292" s="822"/>
      <c r="C292" s="820"/>
      <c r="D292" s="820"/>
      <c r="E292" s="821"/>
    </row>
    <row r="293" spans="2:5" s="812" customFormat="1" x14ac:dyDescent="0.2">
      <c r="B293" s="822"/>
      <c r="C293" s="820"/>
      <c r="D293" s="820"/>
      <c r="E293" s="821"/>
    </row>
    <row r="294" spans="2:5" s="812" customFormat="1" x14ac:dyDescent="0.2">
      <c r="B294" s="822"/>
      <c r="C294" s="820"/>
      <c r="D294" s="820"/>
      <c r="E294" s="821"/>
    </row>
    <row r="295" spans="2:5" s="812" customFormat="1" x14ac:dyDescent="0.2">
      <c r="B295" s="822"/>
      <c r="C295" s="820"/>
      <c r="D295" s="820"/>
      <c r="E295" s="821"/>
    </row>
    <row r="296" spans="2:5" s="812" customFormat="1" x14ac:dyDescent="0.2">
      <c r="B296" s="822"/>
      <c r="C296" s="820"/>
      <c r="D296" s="820"/>
      <c r="E296" s="821"/>
    </row>
    <row r="297" spans="2:5" s="812" customFormat="1" x14ac:dyDescent="0.2">
      <c r="B297" s="822"/>
      <c r="C297" s="820"/>
      <c r="D297" s="820"/>
      <c r="E297" s="821"/>
    </row>
    <row r="298" spans="2:5" s="812" customFormat="1" x14ac:dyDescent="0.2">
      <c r="B298" s="822"/>
      <c r="C298" s="820"/>
      <c r="D298" s="820"/>
      <c r="E298" s="821"/>
    </row>
    <row r="299" spans="2:5" s="812" customFormat="1" x14ac:dyDescent="0.2">
      <c r="B299" s="822"/>
      <c r="C299" s="820"/>
      <c r="D299" s="820"/>
      <c r="E299" s="821"/>
    </row>
    <row r="300" spans="2:5" s="812" customFormat="1" x14ac:dyDescent="0.2">
      <c r="B300" s="822"/>
      <c r="C300" s="820"/>
      <c r="D300" s="820"/>
      <c r="E300" s="821"/>
    </row>
    <row r="301" spans="2:5" s="812" customFormat="1" x14ac:dyDescent="0.2">
      <c r="B301" s="822"/>
      <c r="C301" s="820"/>
      <c r="D301" s="820"/>
      <c r="E301" s="821"/>
    </row>
    <row r="302" spans="2:5" s="812" customFormat="1" x14ac:dyDescent="0.2">
      <c r="B302" s="822"/>
      <c r="C302" s="820"/>
      <c r="D302" s="820"/>
      <c r="E302" s="821"/>
    </row>
    <row r="303" spans="2:5" s="812" customFormat="1" x14ac:dyDescent="0.2">
      <c r="B303" s="822"/>
      <c r="C303" s="820"/>
      <c r="D303" s="820"/>
      <c r="E303" s="821"/>
    </row>
    <row r="304" spans="2:5" s="812" customFormat="1" x14ac:dyDescent="0.2">
      <c r="B304" s="822"/>
      <c r="C304" s="820"/>
      <c r="D304" s="820"/>
      <c r="E304" s="821"/>
    </row>
    <row r="305" spans="2:5" s="812" customFormat="1" x14ac:dyDescent="0.2">
      <c r="B305" s="822"/>
      <c r="C305" s="820"/>
      <c r="D305" s="820"/>
      <c r="E305" s="821"/>
    </row>
    <row r="306" spans="2:5" s="812" customFormat="1" x14ac:dyDescent="0.2">
      <c r="B306" s="822"/>
      <c r="C306" s="820"/>
      <c r="D306" s="820"/>
      <c r="E306" s="821"/>
    </row>
    <row r="307" spans="2:5" s="812" customFormat="1" x14ac:dyDescent="0.2">
      <c r="B307" s="822"/>
      <c r="C307" s="820"/>
      <c r="D307" s="820"/>
      <c r="E307" s="821"/>
    </row>
    <row r="308" spans="2:5" s="812" customFormat="1" x14ac:dyDescent="0.2">
      <c r="B308" s="822"/>
      <c r="C308" s="820"/>
      <c r="D308" s="820"/>
      <c r="E308" s="821"/>
    </row>
    <row r="309" spans="2:5" s="812" customFormat="1" x14ac:dyDescent="0.2">
      <c r="B309" s="822"/>
      <c r="C309" s="820"/>
      <c r="D309" s="820"/>
      <c r="E309" s="821"/>
    </row>
    <row r="310" spans="2:5" s="812" customFormat="1" x14ac:dyDescent="0.2">
      <c r="B310" s="822"/>
      <c r="C310" s="820"/>
      <c r="D310" s="820"/>
      <c r="E310" s="821"/>
    </row>
    <row r="311" spans="2:5" s="812" customFormat="1" x14ac:dyDescent="0.2">
      <c r="B311" s="822"/>
      <c r="C311" s="820"/>
      <c r="D311" s="820"/>
      <c r="E311" s="821"/>
    </row>
    <row r="312" spans="2:5" s="812" customFormat="1" x14ac:dyDescent="0.2">
      <c r="B312" s="822"/>
      <c r="C312" s="820"/>
      <c r="D312" s="820"/>
      <c r="E312" s="821"/>
    </row>
    <row r="313" spans="2:5" s="812" customFormat="1" x14ac:dyDescent="0.2">
      <c r="B313" s="822"/>
      <c r="C313" s="820"/>
      <c r="D313" s="820"/>
      <c r="E313" s="821"/>
    </row>
    <row r="314" spans="2:5" s="812" customFormat="1" x14ac:dyDescent="0.2">
      <c r="B314" s="822"/>
      <c r="C314" s="820"/>
      <c r="D314" s="820"/>
      <c r="E314" s="821"/>
    </row>
    <row r="315" spans="2:5" s="812" customFormat="1" x14ac:dyDescent="0.2">
      <c r="B315" s="822"/>
      <c r="C315" s="820"/>
      <c r="D315" s="820"/>
      <c r="E315" s="821"/>
    </row>
    <row r="316" spans="2:5" s="812" customFormat="1" x14ac:dyDescent="0.2">
      <c r="B316" s="822"/>
      <c r="C316" s="820"/>
      <c r="D316" s="820"/>
      <c r="E316" s="821"/>
    </row>
    <row r="317" spans="2:5" s="812" customFormat="1" x14ac:dyDescent="0.2">
      <c r="B317" s="822"/>
      <c r="C317" s="820"/>
      <c r="D317" s="820"/>
      <c r="E317" s="821"/>
    </row>
    <row r="318" spans="2:5" s="812" customFormat="1" x14ac:dyDescent="0.2">
      <c r="B318" s="822"/>
      <c r="C318" s="820"/>
      <c r="D318" s="820"/>
      <c r="E318" s="821"/>
    </row>
    <row r="319" spans="2:5" s="812" customFormat="1" x14ac:dyDescent="0.2">
      <c r="B319" s="822"/>
      <c r="C319" s="820"/>
      <c r="D319" s="820"/>
      <c r="E319" s="821"/>
    </row>
    <row r="320" spans="2:5" s="812" customFormat="1" x14ac:dyDescent="0.2">
      <c r="B320" s="822"/>
      <c r="C320" s="820"/>
      <c r="D320" s="820"/>
      <c r="E320" s="821"/>
    </row>
    <row r="321" spans="2:5" s="812" customFormat="1" x14ac:dyDescent="0.2">
      <c r="B321" s="822"/>
      <c r="C321" s="820"/>
      <c r="D321" s="820"/>
      <c r="E321" s="821"/>
    </row>
    <row r="322" spans="2:5" s="812" customFormat="1" x14ac:dyDescent="0.2">
      <c r="B322" s="822"/>
      <c r="C322" s="820"/>
      <c r="D322" s="820"/>
      <c r="E322" s="821"/>
    </row>
    <row r="323" spans="2:5" s="812" customFormat="1" x14ac:dyDescent="0.2">
      <c r="B323" s="822"/>
      <c r="C323" s="820"/>
      <c r="D323" s="820"/>
      <c r="E323" s="821"/>
    </row>
    <row r="324" spans="2:5" s="812" customFormat="1" x14ac:dyDescent="0.2">
      <c r="B324" s="822"/>
      <c r="C324" s="820"/>
      <c r="D324" s="820"/>
      <c r="E324" s="821"/>
    </row>
    <row r="325" spans="2:5" s="812" customFormat="1" x14ac:dyDescent="0.2">
      <c r="B325" s="822"/>
      <c r="C325" s="820"/>
      <c r="D325" s="820"/>
      <c r="E325" s="821"/>
    </row>
    <row r="326" spans="2:5" s="812" customFormat="1" x14ac:dyDescent="0.2">
      <c r="B326" s="822"/>
      <c r="C326" s="820"/>
      <c r="D326" s="820"/>
      <c r="E326" s="821"/>
    </row>
    <row r="327" spans="2:5" s="812" customFormat="1" x14ac:dyDescent="0.2">
      <c r="B327" s="822"/>
      <c r="C327" s="820"/>
      <c r="D327" s="820"/>
      <c r="E327" s="821"/>
    </row>
    <row r="328" spans="2:5" s="812" customFormat="1" x14ac:dyDescent="0.2">
      <c r="B328" s="822"/>
      <c r="C328" s="820"/>
      <c r="D328" s="820"/>
      <c r="E328" s="821"/>
    </row>
    <row r="329" spans="2:5" s="812" customFormat="1" x14ac:dyDescent="0.2">
      <c r="B329" s="822"/>
      <c r="C329" s="820"/>
      <c r="D329" s="820"/>
      <c r="E329" s="821"/>
    </row>
    <row r="330" spans="2:5" s="812" customFormat="1" x14ac:dyDescent="0.2">
      <c r="B330" s="822"/>
      <c r="C330" s="820"/>
      <c r="D330" s="820"/>
      <c r="E330" s="821"/>
    </row>
    <row r="331" spans="2:5" s="812" customFormat="1" x14ac:dyDescent="0.2">
      <c r="B331" s="822"/>
      <c r="C331" s="820"/>
      <c r="D331" s="820"/>
      <c r="E331" s="821"/>
    </row>
    <row r="332" spans="2:5" s="812" customFormat="1" x14ac:dyDescent="0.2">
      <c r="B332" s="822"/>
      <c r="C332" s="820"/>
      <c r="D332" s="820"/>
      <c r="E332" s="821"/>
    </row>
    <row r="333" spans="2:5" s="812" customFormat="1" x14ac:dyDescent="0.2">
      <c r="B333" s="822"/>
      <c r="C333" s="820"/>
      <c r="D333" s="820"/>
      <c r="E333" s="821"/>
    </row>
    <row r="334" spans="2:5" s="812" customFormat="1" x14ac:dyDescent="0.2">
      <c r="B334" s="822"/>
      <c r="C334" s="820"/>
      <c r="D334" s="820"/>
      <c r="E334" s="821"/>
    </row>
    <row r="335" spans="2:5" s="812" customFormat="1" x14ac:dyDescent="0.2">
      <c r="B335" s="822"/>
      <c r="C335" s="820"/>
      <c r="D335" s="820"/>
      <c r="E335" s="821"/>
    </row>
    <row r="336" spans="2:5" s="812" customFormat="1" x14ac:dyDescent="0.2">
      <c r="B336" s="822"/>
      <c r="C336" s="820"/>
      <c r="D336" s="820"/>
      <c r="E336" s="821"/>
    </row>
    <row r="337" spans="2:5" s="812" customFormat="1" x14ac:dyDescent="0.2">
      <c r="B337" s="822"/>
      <c r="C337" s="820"/>
      <c r="D337" s="820"/>
      <c r="E337" s="821"/>
    </row>
    <row r="338" spans="2:5" s="812" customFormat="1" x14ac:dyDescent="0.2">
      <c r="B338" s="822"/>
      <c r="C338" s="820"/>
      <c r="D338" s="820"/>
      <c r="E338" s="821"/>
    </row>
    <row r="339" spans="2:5" s="812" customFormat="1" x14ac:dyDescent="0.2">
      <c r="B339" s="822"/>
      <c r="C339" s="820"/>
      <c r="D339" s="820"/>
      <c r="E339" s="821"/>
    </row>
    <row r="340" spans="2:5" s="812" customFormat="1" x14ac:dyDescent="0.2">
      <c r="B340" s="822"/>
      <c r="C340" s="820"/>
      <c r="D340" s="820"/>
      <c r="E340" s="821"/>
    </row>
    <row r="341" spans="2:5" s="812" customFormat="1" x14ac:dyDescent="0.2">
      <c r="B341" s="822"/>
      <c r="C341" s="820"/>
      <c r="D341" s="820"/>
      <c r="E341" s="821"/>
    </row>
    <row r="342" spans="2:5" s="812" customFormat="1" x14ac:dyDescent="0.2">
      <c r="B342" s="822"/>
      <c r="C342" s="820"/>
      <c r="D342" s="820"/>
      <c r="E342" s="821"/>
    </row>
    <row r="343" spans="2:5" s="812" customFormat="1" x14ac:dyDescent="0.2">
      <c r="B343" s="822"/>
      <c r="C343" s="820"/>
      <c r="D343" s="820"/>
      <c r="E343" s="821"/>
    </row>
    <row r="344" spans="2:5" s="812" customFormat="1" x14ac:dyDescent="0.2">
      <c r="B344" s="822"/>
      <c r="C344" s="820"/>
      <c r="D344" s="820"/>
      <c r="E344" s="821"/>
    </row>
    <row r="345" spans="2:5" s="812" customFormat="1" x14ac:dyDescent="0.2">
      <c r="B345" s="822"/>
      <c r="C345" s="820"/>
      <c r="D345" s="820"/>
      <c r="E345" s="821"/>
    </row>
    <row r="346" spans="2:5" s="812" customFormat="1" x14ac:dyDescent="0.2">
      <c r="B346" s="822"/>
      <c r="C346" s="820"/>
      <c r="D346" s="820"/>
      <c r="E346" s="821"/>
    </row>
    <row r="347" spans="2:5" s="812" customFormat="1" x14ac:dyDescent="0.2">
      <c r="B347" s="822"/>
      <c r="C347" s="820"/>
      <c r="D347" s="820"/>
      <c r="E347" s="821"/>
    </row>
    <row r="348" spans="2:5" s="812" customFormat="1" x14ac:dyDescent="0.2">
      <c r="B348" s="822"/>
      <c r="C348" s="820"/>
      <c r="D348" s="820"/>
      <c r="E348" s="821"/>
    </row>
    <row r="349" spans="2:5" s="812" customFormat="1" x14ac:dyDescent="0.2">
      <c r="B349" s="822"/>
      <c r="C349" s="820"/>
      <c r="D349" s="820"/>
      <c r="E349" s="821"/>
    </row>
    <row r="350" spans="2:5" s="812" customFormat="1" x14ac:dyDescent="0.2">
      <c r="B350" s="822"/>
      <c r="C350" s="820"/>
      <c r="D350" s="820"/>
      <c r="E350" s="821"/>
    </row>
    <row r="351" spans="2:5" s="812" customFormat="1" x14ac:dyDescent="0.2">
      <c r="B351" s="822"/>
      <c r="C351" s="820"/>
      <c r="D351" s="820"/>
      <c r="E351" s="821"/>
    </row>
    <row r="352" spans="2:5" s="812" customFormat="1" x14ac:dyDescent="0.2">
      <c r="B352" s="822"/>
      <c r="C352" s="820"/>
      <c r="D352" s="820"/>
      <c r="E352" s="821"/>
    </row>
    <row r="353" spans="2:5" s="812" customFormat="1" x14ac:dyDescent="0.2">
      <c r="B353" s="822"/>
      <c r="C353" s="820"/>
      <c r="D353" s="820"/>
      <c r="E353" s="821"/>
    </row>
    <row r="354" spans="2:5" s="812" customFormat="1" x14ac:dyDescent="0.2">
      <c r="B354" s="822"/>
      <c r="C354" s="820"/>
      <c r="D354" s="820"/>
      <c r="E354" s="821"/>
    </row>
    <row r="355" spans="2:5" s="812" customFormat="1" x14ac:dyDescent="0.2">
      <c r="B355" s="822"/>
      <c r="C355" s="820"/>
      <c r="D355" s="820"/>
      <c r="E355" s="821"/>
    </row>
    <row r="356" spans="2:5" s="812" customFormat="1" x14ac:dyDescent="0.2">
      <c r="B356" s="822"/>
      <c r="C356" s="820"/>
      <c r="D356" s="820"/>
      <c r="E356" s="821"/>
    </row>
    <row r="357" spans="2:5" s="812" customFormat="1" x14ac:dyDescent="0.2">
      <c r="B357" s="822"/>
      <c r="C357" s="820"/>
      <c r="D357" s="820"/>
      <c r="E357" s="821"/>
    </row>
    <row r="358" spans="2:5" s="812" customFormat="1" x14ac:dyDescent="0.2">
      <c r="B358" s="822"/>
      <c r="C358" s="820"/>
      <c r="D358" s="820"/>
      <c r="E358" s="821"/>
    </row>
    <row r="359" spans="2:5" s="812" customFormat="1" x14ac:dyDescent="0.2">
      <c r="B359" s="822"/>
      <c r="C359" s="820"/>
      <c r="D359" s="820"/>
      <c r="E359" s="821"/>
    </row>
    <row r="360" spans="2:5" s="812" customFormat="1" x14ac:dyDescent="0.2">
      <c r="B360" s="822"/>
      <c r="C360" s="820"/>
      <c r="D360" s="820"/>
      <c r="E360" s="821"/>
    </row>
    <row r="361" spans="2:5" s="812" customFormat="1" x14ac:dyDescent="0.2">
      <c r="B361" s="822"/>
      <c r="C361" s="820"/>
      <c r="D361" s="820"/>
      <c r="E361" s="821"/>
    </row>
    <row r="362" spans="2:5" s="812" customFormat="1" x14ac:dyDescent="0.2">
      <c r="B362" s="822"/>
      <c r="C362" s="820"/>
      <c r="D362" s="820"/>
      <c r="E362" s="821"/>
    </row>
    <row r="363" spans="2:5" s="812" customFormat="1" x14ac:dyDescent="0.2">
      <c r="B363" s="822"/>
      <c r="C363" s="820"/>
      <c r="D363" s="820"/>
      <c r="E363" s="821"/>
    </row>
    <row r="364" spans="2:5" s="812" customFormat="1" x14ac:dyDescent="0.2">
      <c r="B364" s="822"/>
      <c r="C364" s="820"/>
      <c r="D364" s="820"/>
      <c r="E364" s="821"/>
    </row>
    <row r="365" spans="2:5" s="812" customFormat="1" x14ac:dyDescent="0.2">
      <c r="B365" s="822"/>
      <c r="C365" s="820"/>
      <c r="D365" s="820"/>
      <c r="E365" s="821"/>
    </row>
    <row r="366" spans="2:5" s="812" customFormat="1" x14ac:dyDescent="0.2">
      <c r="B366" s="822"/>
      <c r="C366" s="820"/>
      <c r="D366" s="820"/>
      <c r="E366" s="821"/>
    </row>
    <row r="367" spans="2:5" s="812" customFormat="1" x14ac:dyDescent="0.2">
      <c r="B367" s="822"/>
      <c r="C367" s="820"/>
      <c r="D367" s="820"/>
      <c r="E367" s="821"/>
    </row>
    <row r="368" spans="2:5" s="812" customFormat="1" x14ac:dyDescent="0.2">
      <c r="B368" s="822"/>
      <c r="C368" s="820"/>
      <c r="D368" s="820"/>
      <c r="E368" s="821"/>
    </row>
    <row r="369" spans="2:5" s="812" customFormat="1" x14ac:dyDescent="0.2">
      <c r="B369" s="822"/>
      <c r="C369" s="820"/>
      <c r="D369" s="820"/>
      <c r="E369" s="821"/>
    </row>
    <row r="370" spans="2:5" s="812" customFormat="1" x14ac:dyDescent="0.2">
      <c r="B370" s="822"/>
      <c r="C370" s="820"/>
      <c r="D370" s="820"/>
      <c r="E370" s="821"/>
    </row>
    <row r="371" spans="2:5" s="812" customFormat="1" x14ac:dyDescent="0.2">
      <c r="B371" s="822"/>
      <c r="C371" s="820"/>
      <c r="D371" s="820"/>
      <c r="E371" s="821"/>
    </row>
    <row r="372" spans="2:5" s="812" customFormat="1" x14ac:dyDescent="0.2">
      <c r="B372" s="822"/>
      <c r="C372" s="820"/>
      <c r="D372" s="820"/>
      <c r="E372" s="821"/>
    </row>
    <row r="373" spans="2:5" s="812" customFormat="1" x14ac:dyDescent="0.2">
      <c r="B373" s="822"/>
      <c r="C373" s="820"/>
      <c r="D373" s="820"/>
      <c r="E373" s="821"/>
    </row>
    <row r="374" spans="2:5" s="812" customFormat="1" x14ac:dyDescent="0.2">
      <c r="B374" s="822"/>
      <c r="C374" s="820"/>
      <c r="D374" s="820"/>
      <c r="E374" s="821"/>
    </row>
    <row r="375" spans="2:5" s="812" customFormat="1" x14ac:dyDescent="0.2">
      <c r="B375" s="822"/>
      <c r="C375" s="820"/>
      <c r="D375" s="820"/>
      <c r="E375" s="821"/>
    </row>
    <row r="376" spans="2:5" s="812" customFormat="1" x14ac:dyDescent="0.2">
      <c r="B376" s="822"/>
      <c r="C376" s="820"/>
      <c r="D376" s="820"/>
      <c r="E376" s="821"/>
    </row>
    <row r="377" spans="2:5" s="812" customFormat="1" x14ac:dyDescent="0.2">
      <c r="B377" s="822"/>
      <c r="C377" s="820"/>
      <c r="D377" s="820"/>
      <c r="E377" s="821"/>
    </row>
    <row r="378" spans="2:5" s="812" customFormat="1" x14ac:dyDescent="0.2">
      <c r="B378" s="822"/>
      <c r="C378" s="820"/>
      <c r="D378" s="820"/>
      <c r="E378" s="821"/>
    </row>
    <row r="379" spans="2:5" s="812" customFormat="1" x14ac:dyDescent="0.2">
      <c r="B379" s="822"/>
      <c r="C379" s="820"/>
      <c r="D379" s="820"/>
      <c r="E379" s="821"/>
    </row>
    <row r="380" spans="2:5" s="812" customFormat="1" x14ac:dyDescent="0.2">
      <c r="B380" s="822"/>
      <c r="C380" s="820"/>
      <c r="D380" s="820"/>
      <c r="E380" s="821"/>
    </row>
    <row r="381" spans="2:5" s="812" customFormat="1" x14ac:dyDescent="0.2">
      <c r="B381" s="822"/>
      <c r="C381" s="820"/>
      <c r="D381" s="820"/>
      <c r="E381" s="821"/>
    </row>
    <row r="382" spans="2:5" s="812" customFormat="1" x14ac:dyDescent="0.2">
      <c r="B382" s="822"/>
      <c r="C382" s="820"/>
      <c r="D382" s="820"/>
      <c r="E382" s="821"/>
    </row>
    <row r="383" spans="2:5" s="812" customFormat="1" x14ac:dyDescent="0.2">
      <c r="B383" s="822"/>
      <c r="C383" s="820"/>
      <c r="D383" s="820"/>
      <c r="E383" s="821"/>
    </row>
    <row r="384" spans="2:5" s="812" customFormat="1" x14ac:dyDescent="0.2">
      <c r="B384" s="822"/>
      <c r="C384" s="820"/>
      <c r="D384" s="820"/>
      <c r="E384" s="821"/>
    </row>
    <row r="385" spans="2:5" s="812" customFormat="1" x14ac:dyDescent="0.2">
      <c r="B385" s="822"/>
      <c r="C385" s="820"/>
      <c r="D385" s="820"/>
      <c r="E385" s="821"/>
    </row>
    <row r="386" spans="2:5" s="812" customFormat="1" x14ac:dyDescent="0.2">
      <c r="B386" s="822"/>
      <c r="C386" s="820"/>
      <c r="D386" s="820"/>
      <c r="E386" s="821"/>
    </row>
    <row r="387" spans="2:5" s="812" customFormat="1" x14ac:dyDescent="0.2">
      <c r="B387" s="822"/>
      <c r="C387" s="820"/>
      <c r="D387" s="820"/>
      <c r="E387" s="821"/>
    </row>
    <row r="388" spans="2:5" s="812" customFormat="1" x14ac:dyDescent="0.2">
      <c r="B388" s="822"/>
      <c r="C388" s="820"/>
      <c r="D388" s="820"/>
      <c r="E388" s="821"/>
    </row>
    <row r="389" spans="2:5" s="812" customFormat="1" x14ac:dyDescent="0.2">
      <c r="B389" s="822"/>
      <c r="C389" s="820"/>
      <c r="D389" s="820"/>
      <c r="E389" s="821"/>
    </row>
    <row r="390" spans="2:5" s="812" customFormat="1" x14ac:dyDescent="0.2">
      <c r="B390" s="822"/>
      <c r="C390" s="820"/>
      <c r="D390" s="820"/>
      <c r="E390" s="821"/>
    </row>
    <row r="391" spans="2:5" s="812" customFormat="1" x14ac:dyDescent="0.2">
      <c r="B391" s="822"/>
      <c r="C391" s="820"/>
      <c r="D391" s="820"/>
      <c r="E391" s="821"/>
    </row>
    <row r="392" spans="2:5" s="812" customFormat="1" x14ac:dyDescent="0.2">
      <c r="B392" s="822"/>
      <c r="C392" s="820"/>
      <c r="D392" s="820"/>
      <c r="E392" s="821"/>
    </row>
    <row r="393" spans="2:5" s="812" customFormat="1" x14ac:dyDescent="0.2">
      <c r="B393" s="822"/>
      <c r="C393" s="820"/>
      <c r="D393" s="820"/>
      <c r="E393" s="821"/>
    </row>
    <row r="394" spans="2:5" s="812" customFormat="1" x14ac:dyDescent="0.2">
      <c r="B394" s="822"/>
      <c r="C394" s="820"/>
      <c r="D394" s="820"/>
      <c r="E394" s="821"/>
    </row>
    <row r="395" spans="2:5" s="812" customFormat="1" x14ac:dyDescent="0.2">
      <c r="B395" s="822"/>
      <c r="C395" s="820"/>
      <c r="D395" s="820"/>
      <c r="E395" s="821"/>
    </row>
    <row r="396" spans="2:5" s="812" customFormat="1" x14ac:dyDescent="0.2">
      <c r="B396" s="822"/>
      <c r="C396" s="820"/>
      <c r="D396" s="820"/>
      <c r="E396" s="821"/>
    </row>
    <row r="397" spans="2:5" s="812" customFormat="1" x14ac:dyDescent="0.2">
      <c r="B397" s="822"/>
      <c r="C397" s="820"/>
      <c r="D397" s="820"/>
      <c r="E397" s="821"/>
    </row>
    <row r="398" spans="2:5" s="812" customFormat="1" x14ac:dyDescent="0.2">
      <c r="B398" s="822"/>
      <c r="C398" s="820"/>
      <c r="D398" s="820"/>
      <c r="E398" s="821"/>
    </row>
    <row r="399" spans="2:5" s="812" customFormat="1" x14ac:dyDescent="0.2">
      <c r="B399" s="822"/>
      <c r="C399" s="820"/>
      <c r="D399" s="820"/>
      <c r="E399" s="821"/>
    </row>
    <row r="400" spans="2:5" s="812" customFormat="1" x14ac:dyDescent="0.2">
      <c r="B400" s="822"/>
      <c r="C400" s="820"/>
      <c r="D400" s="820"/>
      <c r="E400" s="821"/>
    </row>
    <row r="401" spans="2:16311" s="812" customFormat="1" x14ac:dyDescent="0.2">
      <c r="B401" s="822"/>
      <c r="C401" s="820"/>
      <c r="D401" s="820"/>
      <c r="E401" s="821"/>
    </row>
    <row r="402" spans="2:16311" s="812" customFormat="1" x14ac:dyDescent="0.2">
      <c r="B402" s="822"/>
      <c r="C402" s="820"/>
      <c r="D402" s="820"/>
      <c r="E402" s="821"/>
    </row>
    <row r="403" spans="2:16311" s="812" customFormat="1" x14ac:dyDescent="0.2">
      <c r="B403" s="822"/>
      <c r="C403" s="820"/>
      <c r="D403" s="820"/>
      <c r="E403" s="821"/>
    </row>
    <row r="404" spans="2:16311" s="812" customFormat="1" x14ac:dyDescent="0.2">
      <c r="B404" s="822"/>
      <c r="C404" s="820"/>
      <c r="D404" s="820"/>
      <c r="E404" s="821"/>
    </row>
    <row r="405" spans="2:16311" s="812" customFormat="1" x14ac:dyDescent="0.2">
      <c r="B405" s="822"/>
      <c r="C405" s="820"/>
      <c r="D405" s="820"/>
      <c r="E405" s="821"/>
    </row>
    <row r="406" spans="2:16311" s="812" customFormat="1" x14ac:dyDescent="0.2">
      <c r="B406" s="822"/>
      <c r="C406" s="820"/>
      <c r="D406" s="820"/>
      <c r="E406" s="821"/>
    </row>
    <row r="407" spans="2:16311" s="812" customFormat="1" x14ac:dyDescent="0.2">
      <c r="B407" s="822"/>
      <c r="C407" s="820"/>
      <c r="D407" s="820"/>
      <c r="E407" s="821"/>
    </row>
    <row r="408" spans="2:16311" s="812" customFormat="1" x14ac:dyDescent="0.3">
      <c r="B408" s="822"/>
      <c r="C408" s="820"/>
      <c r="D408" s="820"/>
      <c r="E408" s="821"/>
      <c r="I408" s="815"/>
      <c r="GB408" s="813"/>
      <c r="GC408" s="813"/>
      <c r="GD408" s="813"/>
      <c r="GE408" s="813"/>
      <c r="GF408" s="813"/>
      <c r="GG408" s="813"/>
      <c r="GH408" s="813"/>
      <c r="GI408" s="813"/>
      <c r="GJ408" s="813"/>
      <c r="GK408" s="813"/>
      <c r="GL408" s="813"/>
      <c r="GM408" s="813"/>
      <c r="GN408" s="813"/>
      <c r="GO408" s="813"/>
      <c r="GP408" s="813"/>
      <c r="GQ408" s="813"/>
      <c r="GR408" s="813"/>
      <c r="GS408" s="813"/>
      <c r="GT408" s="813"/>
      <c r="GU408" s="813"/>
      <c r="GV408" s="813"/>
      <c r="GW408" s="813"/>
      <c r="GX408" s="813"/>
      <c r="GY408" s="813"/>
      <c r="GZ408" s="813"/>
      <c r="HA408" s="813"/>
      <c r="HB408" s="813"/>
      <c r="HC408" s="813"/>
      <c r="HD408" s="813"/>
      <c r="HE408" s="813"/>
      <c r="HF408" s="813"/>
      <c r="HG408" s="813"/>
      <c r="HH408" s="813"/>
      <c r="HI408" s="813"/>
      <c r="HJ408" s="813"/>
      <c r="HK408" s="813"/>
      <c r="HL408" s="813"/>
      <c r="HM408" s="813"/>
      <c r="HN408" s="813"/>
      <c r="HO408" s="813"/>
      <c r="HP408" s="813"/>
      <c r="HQ408" s="813"/>
      <c r="HR408" s="813"/>
      <c r="HS408" s="813"/>
      <c r="HT408" s="813"/>
      <c r="HU408" s="813"/>
      <c r="HV408" s="813"/>
      <c r="HW408" s="813"/>
      <c r="HX408" s="813"/>
      <c r="HY408" s="813"/>
      <c r="HZ408" s="813"/>
      <c r="IA408" s="813"/>
      <c r="IB408" s="813"/>
      <c r="IC408" s="813"/>
      <c r="ID408" s="813"/>
      <c r="IE408" s="813"/>
      <c r="IF408" s="813"/>
      <c r="IG408" s="813"/>
      <c r="IH408" s="813"/>
      <c r="II408" s="813"/>
      <c r="IJ408" s="813"/>
      <c r="IK408" s="813"/>
      <c r="IL408" s="813"/>
      <c r="IM408" s="813"/>
      <c r="IN408" s="813"/>
      <c r="IO408" s="813"/>
      <c r="IP408" s="813"/>
      <c r="IQ408" s="813"/>
      <c r="IR408" s="813"/>
      <c r="IS408" s="813"/>
      <c r="IT408" s="813"/>
      <c r="IU408" s="813"/>
      <c r="IV408" s="813"/>
      <c r="IW408" s="813"/>
      <c r="IX408" s="813"/>
      <c r="IY408" s="813"/>
      <c r="IZ408" s="813"/>
      <c r="JA408" s="813"/>
      <c r="JB408" s="813"/>
      <c r="JC408" s="813"/>
      <c r="JD408" s="813"/>
      <c r="JE408" s="813"/>
      <c r="JF408" s="813"/>
      <c r="JG408" s="813"/>
      <c r="JH408" s="813"/>
      <c r="JI408" s="813"/>
      <c r="JJ408" s="813"/>
      <c r="JK408" s="813"/>
      <c r="JL408" s="813"/>
      <c r="JM408" s="813"/>
      <c r="JN408" s="813"/>
      <c r="JO408" s="813"/>
      <c r="JP408" s="813"/>
      <c r="JQ408" s="813"/>
      <c r="JR408" s="813"/>
      <c r="JS408" s="813"/>
      <c r="JT408" s="813"/>
      <c r="JU408" s="813"/>
      <c r="JV408" s="813"/>
      <c r="JW408" s="813"/>
      <c r="JX408" s="813"/>
      <c r="JY408" s="813"/>
      <c r="JZ408" s="813"/>
      <c r="KA408" s="813"/>
      <c r="KB408" s="813"/>
      <c r="KC408" s="813"/>
      <c r="KD408" s="813"/>
      <c r="KE408" s="813"/>
      <c r="KF408" s="813"/>
      <c r="KG408" s="813"/>
      <c r="KH408" s="813"/>
      <c r="KI408" s="813"/>
      <c r="KJ408" s="813"/>
      <c r="KK408" s="813"/>
      <c r="KL408" s="813"/>
      <c r="KM408" s="813"/>
      <c r="KN408" s="813"/>
      <c r="KO408" s="813"/>
      <c r="KP408" s="813"/>
      <c r="KQ408" s="813"/>
      <c r="KR408" s="813"/>
      <c r="KS408" s="813"/>
      <c r="KT408" s="813"/>
      <c r="KU408" s="813"/>
      <c r="KV408" s="813"/>
      <c r="KW408" s="813"/>
      <c r="KX408" s="813"/>
      <c r="KY408" s="813"/>
      <c r="KZ408" s="813"/>
      <c r="LA408" s="813"/>
      <c r="LB408" s="813"/>
      <c r="LC408" s="813"/>
      <c r="LD408" s="813"/>
      <c r="LE408" s="813"/>
      <c r="LF408" s="813"/>
      <c r="LG408" s="813"/>
      <c r="LH408" s="813"/>
      <c r="LI408" s="813"/>
      <c r="LJ408" s="813"/>
      <c r="LK408" s="813"/>
      <c r="LL408" s="813"/>
      <c r="LM408" s="813"/>
      <c r="LN408" s="813"/>
      <c r="LO408" s="813"/>
      <c r="LP408" s="813"/>
      <c r="LQ408" s="813"/>
      <c r="LR408" s="813"/>
      <c r="LS408" s="813"/>
      <c r="LT408" s="813"/>
      <c r="LU408" s="813"/>
      <c r="LV408" s="813"/>
      <c r="LW408" s="813"/>
      <c r="LX408" s="813"/>
      <c r="LY408" s="813"/>
      <c r="LZ408" s="813"/>
      <c r="MA408" s="813"/>
      <c r="MB408" s="813"/>
      <c r="MC408" s="813"/>
      <c r="MD408" s="813"/>
      <c r="ME408" s="813"/>
      <c r="MF408" s="813"/>
      <c r="MG408" s="813"/>
      <c r="MH408" s="813"/>
      <c r="MI408" s="813"/>
      <c r="MJ408" s="813"/>
      <c r="MK408" s="813"/>
      <c r="ML408" s="813"/>
      <c r="MM408" s="813"/>
      <c r="MN408" s="813"/>
      <c r="MO408" s="813"/>
      <c r="MP408" s="813"/>
      <c r="MQ408" s="813"/>
      <c r="MR408" s="813"/>
      <c r="MS408" s="813"/>
      <c r="MT408" s="813"/>
      <c r="MU408" s="813"/>
      <c r="MV408" s="813"/>
      <c r="MW408" s="813"/>
      <c r="MX408" s="813"/>
      <c r="MY408" s="813"/>
      <c r="MZ408" s="813"/>
      <c r="NA408" s="813"/>
      <c r="NB408" s="813"/>
      <c r="NC408" s="813"/>
      <c r="ND408" s="813"/>
      <c r="NE408" s="813"/>
      <c r="NF408" s="813"/>
      <c r="NG408" s="813"/>
      <c r="NH408" s="813"/>
      <c r="NI408" s="813"/>
      <c r="NJ408" s="813"/>
      <c r="NK408" s="813"/>
      <c r="NL408" s="813"/>
      <c r="NM408" s="813"/>
      <c r="NN408" s="813"/>
      <c r="NO408" s="813"/>
      <c r="NP408" s="813"/>
      <c r="NQ408" s="813"/>
      <c r="NR408" s="813"/>
      <c r="NS408" s="813"/>
      <c r="NT408" s="813"/>
      <c r="NU408" s="813"/>
      <c r="NV408" s="813"/>
      <c r="NW408" s="813"/>
      <c r="NX408" s="813"/>
      <c r="NY408" s="813"/>
      <c r="NZ408" s="813"/>
      <c r="OA408" s="813"/>
      <c r="OB408" s="813"/>
      <c r="OC408" s="813"/>
      <c r="OD408" s="813"/>
      <c r="OE408" s="813"/>
      <c r="OF408" s="813"/>
      <c r="OG408" s="813"/>
      <c r="OH408" s="813"/>
      <c r="OI408" s="813"/>
      <c r="OJ408" s="813"/>
      <c r="OK408" s="813"/>
      <c r="OL408" s="813"/>
      <c r="OM408" s="813"/>
      <c r="ON408" s="813"/>
      <c r="OO408" s="813"/>
      <c r="OP408" s="813"/>
      <c r="OQ408" s="813"/>
      <c r="OR408" s="813"/>
      <c r="OS408" s="813"/>
      <c r="OT408" s="813"/>
      <c r="OU408" s="813"/>
      <c r="OV408" s="813"/>
      <c r="OW408" s="813"/>
      <c r="OX408" s="813"/>
      <c r="OY408" s="813"/>
      <c r="OZ408" s="813"/>
      <c r="PA408" s="813"/>
      <c r="PB408" s="813"/>
      <c r="PC408" s="813"/>
      <c r="PD408" s="813"/>
      <c r="PE408" s="813"/>
      <c r="PF408" s="813"/>
      <c r="PG408" s="813"/>
      <c r="PH408" s="813"/>
      <c r="PI408" s="813"/>
      <c r="PJ408" s="813"/>
      <c r="PK408" s="813"/>
      <c r="PL408" s="813"/>
      <c r="PM408" s="813"/>
      <c r="PN408" s="813"/>
      <c r="PO408" s="813"/>
      <c r="PP408" s="813"/>
      <c r="PQ408" s="813"/>
      <c r="PR408" s="813"/>
      <c r="PS408" s="813"/>
      <c r="PT408" s="813"/>
      <c r="PU408" s="813"/>
      <c r="PV408" s="813"/>
      <c r="PW408" s="813"/>
      <c r="PX408" s="813"/>
      <c r="PY408" s="813"/>
      <c r="PZ408" s="813"/>
      <c r="QA408" s="813"/>
      <c r="QB408" s="813"/>
      <c r="QC408" s="813"/>
      <c r="QD408" s="813"/>
      <c r="QE408" s="813"/>
      <c r="QF408" s="813"/>
      <c r="QG408" s="813"/>
      <c r="QH408" s="813"/>
      <c r="QI408" s="813"/>
      <c r="QJ408" s="813"/>
      <c r="QK408" s="813"/>
      <c r="QL408" s="813"/>
      <c r="QM408" s="813"/>
      <c r="QN408" s="813"/>
      <c r="QO408" s="813"/>
      <c r="QP408" s="813"/>
      <c r="QQ408" s="813"/>
      <c r="QR408" s="813"/>
      <c r="QS408" s="813"/>
      <c r="QT408" s="813"/>
      <c r="QU408" s="813"/>
      <c r="QV408" s="813"/>
      <c r="QW408" s="813"/>
      <c r="QX408" s="813"/>
      <c r="QY408" s="813"/>
      <c r="QZ408" s="813"/>
      <c r="RA408" s="813"/>
      <c r="RB408" s="813"/>
      <c r="RC408" s="813"/>
      <c r="RD408" s="813"/>
      <c r="RE408" s="813"/>
      <c r="RF408" s="813"/>
      <c r="RG408" s="813"/>
      <c r="RH408" s="813"/>
      <c r="RI408" s="813"/>
      <c r="RJ408" s="813"/>
      <c r="RK408" s="813"/>
      <c r="RL408" s="813"/>
      <c r="RM408" s="813"/>
      <c r="RN408" s="813"/>
      <c r="RO408" s="813"/>
      <c r="RP408" s="813"/>
      <c r="RQ408" s="813"/>
      <c r="RR408" s="813"/>
      <c r="RS408" s="813"/>
      <c r="RT408" s="813"/>
      <c r="RU408" s="813"/>
      <c r="RV408" s="813"/>
      <c r="RW408" s="813"/>
      <c r="RX408" s="813"/>
      <c r="RY408" s="813"/>
      <c r="RZ408" s="813"/>
      <c r="SA408" s="813"/>
      <c r="SB408" s="813"/>
      <c r="SC408" s="813"/>
      <c r="SD408" s="813"/>
      <c r="SE408" s="813"/>
      <c r="SF408" s="813"/>
      <c r="SG408" s="813"/>
      <c r="SH408" s="813"/>
      <c r="SI408" s="813"/>
      <c r="SJ408" s="813"/>
      <c r="SK408" s="813"/>
      <c r="SL408" s="813"/>
      <c r="SM408" s="813"/>
      <c r="SN408" s="813"/>
      <c r="SO408" s="813"/>
      <c r="SP408" s="813"/>
      <c r="SQ408" s="813"/>
      <c r="SR408" s="813"/>
      <c r="SS408" s="813"/>
      <c r="ST408" s="813"/>
      <c r="SU408" s="813"/>
      <c r="SV408" s="813"/>
      <c r="SW408" s="813"/>
      <c r="SX408" s="813"/>
      <c r="SY408" s="813"/>
      <c r="SZ408" s="813"/>
      <c r="TA408" s="813"/>
      <c r="TB408" s="813"/>
      <c r="TC408" s="813"/>
      <c r="TD408" s="813"/>
      <c r="TE408" s="813"/>
      <c r="TF408" s="813"/>
      <c r="TG408" s="813"/>
      <c r="TH408" s="813"/>
      <c r="TI408" s="813"/>
      <c r="TJ408" s="813"/>
      <c r="TK408" s="813"/>
      <c r="TL408" s="813"/>
      <c r="TM408" s="813"/>
      <c r="TN408" s="813"/>
      <c r="TO408" s="813"/>
      <c r="TP408" s="813"/>
      <c r="TQ408" s="813"/>
      <c r="TR408" s="813"/>
      <c r="TS408" s="813"/>
      <c r="TT408" s="813"/>
      <c r="TU408" s="813"/>
      <c r="TV408" s="813"/>
      <c r="TW408" s="813"/>
      <c r="TX408" s="813"/>
      <c r="TY408" s="813"/>
      <c r="TZ408" s="813"/>
      <c r="UA408" s="813"/>
      <c r="UB408" s="813"/>
      <c r="UC408" s="813"/>
      <c r="UD408" s="813"/>
      <c r="UE408" s="813"/>
      <c r="UF408" s="813"/>
      <c r="UG408" s="813"/>
      <c r="UH408" s="813"/>
      <c r="UI408" s="813"/>
      <c r="UJ408" s="813"/>
      <c r="UK408" s="813"/>
      <c r="UL408" s="813"/>
      <c r="UM408" s="813"/>
      <c r="UN408" s="813"/>
      <c r="UO408" s="813"/>
      <c r="UP408" s="813"/>
      <c r="UQ408" s="813"/>
      <c r="UR408" s="813"/>
      <c r="US408" s="813"/>
      <c r="UT408" s="813"/>
      <c r="UU408" s="813"/>
      <c r="UV408" s="813"/>
      <c r="UW408" s="813"/>
      <c r="UX408" s="813"/>
      <c r="UY408" s="813"/>
      <c r="UZ408" s="813"/>
      <c r="VA408" s="813"/>
      <c r="VB408" s="813"/>
      <c r="VC408" s="813"/>
      <c r="VD408" s="813"/>
      <c r="VE408" s="813"/>
      <c r="VF408" s="813"/>
      <c r="VG408" s="813"/>
      <c r="VH408" s="813"/>
      <c r="VI408" s="813"/>
      <c r="VJ408" s="813"/>
      <c r="VK408" s="813"/>
      <c r="VL408" s="813"/>
      <c r="VM408" s="813"/>
      <c r="VN408" s="813"/>
      <c r="VO408" s="813"/>
      <c r="VP408" s="813"/>
      <c r="VQ408" s="813"/>
      <c r="VR408" s="813"/>
      <c r="VS408" s="813"/>
      <c r="VT408" s="813"/>
      <c r="VU408" s="813"/>
      <c r="VV408" s="813"/>
      <c r="VW408" s="813"/>
      <c r="VX408" s="813"/>
      <c r="VY408" s="813"/>
      <c r="VZ408" s="813"/>
      <c r="WA408" s="813"/>
      <c r="WB408" s="813"/>
      <c r="WC408" s="813"/>
      <c r="WD408" s="813"/>
      <c r="WE408" s="813"/>
      <c r="WF408" s="813"/>
      <c r="WG408" s="813"/>
      <c r="WH408" s="813"/>
      <c r="WI408" s="813"/>
      <c r="WJ408" s="813"/>
      <c r="WK408" s="813"/>
      <c r="WL408" s="813"/>
      <c r="WM408" s="813"/>
      <c r="WN408" s="813"/>
      <c r="WO408" s="813"/>
      <c r="WP408" s="813"/>
      <c r="WQ408" s="813"/>
      <c r="WR408" s="813"/>
      <c r="WS408" s="813"/>
      <c r="WT408" s="813"/>
      <c r="WU408" s="813"/>
      <c r="WV408" s="813"/>
      <c r="WW408" s="813"/>
      <c r="WX408" s="813"/>
      <c r="WY408" s="813"/>
      <c r="WZ408" s="813"/>
      <c r="XA408" s="813"/>
      <c r="XB408" s="813"/>
      <c r="XC408" s="813"/>
      <c r="XD408" s="813"/>
      <c r="XE408" s="813"/>
      <c r="XF408" s="813"/>
      <c r="XG408" s="813"/>
      <c r="XH408" s="813"/>
      <c r="XI408" s="813"/>
      <c r="XJ408" s="813"/>
      <c r="XK408" s="813"/>
      <c r="XL408" s="813"/>
      <c r="XM408" s="813"/>
      <c r="XN408" s="813"/>
      <c r="XO408" s="813"/>
      <c r="XP408" s="813"/>
      <c r="XQ408" s="813"/>
      <c r="XR408" s="813"/>
      <c r="XS408" s="813"/>
      <c r="XT408" s="813"/>
      <c r="XU408" s="813"/>
      <c r="XV408" s="813"/>
      <c r="XW408" s="813"/>
      <c r="XX408" s="813"/>
      <c r="XY408" s="813"/>
      <c r="XZ408" s="813"/>
      <c r="YA408" s="813"/>
      <c r="YB408" s="813"/>
      <c r="YC408" s="813"/>
      <c r="YD408" s="813"/>
      <c r="YE408" s="813"/>
      <c r="YF408" s="813"/>
      <c r="YG408" s="813"/>
      <c r="YH408" s="813"/>
      <c r="YI408" s="813"/>
      <c r="YJ408" s="813"/>
      <c r="YK408" s="813"/>
      <c r="YL408" s="813"/>
      <c r="YM408" s="813"/>
      <c r="YN408" s="813"/>
      <c r="YO408" s="813"/>
      <c r="YP408" s="813"/>
      <c r="YQ408" s="813"/>
      <c r="YR408" s="813"/>
      <c r="YS408" s="813"/>
      <c r="YT408" s="813"/>
      <c r="YU408" s="813"/>
      <c r="YV408" s="813"/>
      <c r="YW408" s="813"/>
      <c r="YX408" s="813"/>
      <c r="YY408" s="813"/>
      <c r="YZ408" s="813"/>
      <c r="ZA408" s="813"/>
      <c r="ZB408" s="813"/>
      <c r="ZC408" s="813"/>
      <c r="ZD408" s="813"/>
      <c r="ZE408" s="813"/>
      <c r="ZF408" s="813"/>
      <c r="ZG408" s="813"/>
      <c r="ZH408" s="813"/>
      <c r="ZI408" s="813"/>
      <c r="ZJ408" s="813"/>
      <c r="ZK408" s="813"/>
      <c r="ZL408" s="813"/>
      <c r="ZM408" s="813"/>
      <c r="ZN408" s="813"/>
      <c r="ZO408" s="813"/>
      <c r="ZP408" s="813"/>
      <c r="ZQ408" s="813"/>
      <c r="ZR408" s="813"/>
      <c r="ZS408" s="813"/>
      <c r="ZT408" s="813"/>
      <c r="ZU408" s="813"/>
      <c r="ZV408" s="813"/>
      <c r="ZW408" s="813"/>
      <c r="ZX408" s="813"/>
      <c r="ZY408" s="813"/>
      <c r="ZZ408" s="813"/>
      <c r="AAA408" s="813"/>
      <c r="AAB408" s="813"/>
      <c r="AAC408" s="813"/>
      <c r="AAD408" s="813"/>
      <c r="AAE408" s="813"/>
      <c r="AAF408" s="813"/>
      <c r="AAG408" s="813"/>
      <c r="AAH408" s="813"/>
      <c r="AAI408" s="813"/>
      <c r="AAJ408" s="813"/>
      <c r="AAK408" s="813"/>
      <c r="AAL408" s="813"/>
      <c r="AAM408" s="813"/>
      <c r="AAN408" s="813"/>
      <c r="AAO408" s="813"/>
      <c r="AAP408" s="813"/>
      <c r="AAQ408" s="813"/>
      <c r="AAR408" s="813"/>
      <c r="AAS408" s="813"/>
      <c r="AAT408" s="813"/>
      <c r="AAU408" s="813"/>
      <c r="AAV408" s="813"/>
      <c r="AAW408" s="813"/>
      <c r="AAX408" s="813"/>
      <c r="AAY408" s="813"/>
      <c r="AAZ408" s="813"/>
      <c r="ABA408" s="813"/>
      <c r="ABB408" s="813"/>
      <c r="ABC408" s="813"/>
      <c r="ABD408" s="813"/>
      <c r="ABE408" s="813"/>
      <c r="ABF408" s="813"/>
      <c r="ABG408" s="813"/>
      <c r="ABH408" s="813"/>
      <c r="ABI408" s="813"/>
      <c r="ABJ408" s="813"/>
      <c r="ABK408" s="813"/>
      <c r="ABL408" s="813"/>
      <c r="ABM408" s="813"/>
      <c r="ABN408" s="813"/>
      <c r="ABO408" s="813"/>
      <c r="ABP408" s="813"/>
      <c r="ABQ408" s="813"/>
      <c r="ABR408" s="813"/>
      <c r="ABS408" s="813"/>
      <c r="ABT408" s="813"/>
      <c r="ABU408" s="813"/>
      <c r="ABV408" s="813"/>
      <c r="ABW408" s="813"/>
      <c r="ABX408" s="813"/>
      <c r="ABY408" s="813"/>
      <c r="ABZ408" s="813"/>
      <c r="ACA408" s="813"/>
      <c r="ACB408" s="813"/>
      <c r="ACC408" s="813"/>
      <c r="ACD408" s="813"/>
      <c r="ACE408" s="813"/>
      <c r="ACF408" s="813"/>
      <c r="ACG408" s="813"/>
      <c r="ACH408" s="813"/>
      <c r="ACI408" s="813"/>
      <c r="ACJ408" s="813"/>
      <c r="ACK408" s="813"/>
      <c r="ACL408" s="813"/>
      <c r="ACM408" s="813"/>
      <c r="ACN408" s="813"/>
      <c r="ACO408" s="813"/>
      <c r="ACP408" s="813"/>
      <c r="ACQ408" s="813"/>
      <c r="ACR408" s="813"/>
      <c r="ACS408" s="813"/>
      <c r="ACT408" s="813"/>
      <c r="ACU408" s="813"/>
      <c r="ACV408" s="813"/>
      <c r="ACW408" s="813"/>
      <c r="ACX408" s="813"/>
      <c r="ACY408" s="813"/>
      <c r="ACZ408" s="813"/>
      <c r="ADA408" s="813"/>
      <c r="ADB408" s="813"/>
      <c r="ADC408" s="813"/>
      <c r="ADD408" s="813"/>
      <c r="ADE408" s="813"/>
      <c r="ADF408" s="813"/>
      <c r="ADG408" s="813"/>
      <c r="ADH408" s="813"/>
      <c r="ADI408" s="813"/>
      <c r="ADJ408" s="813"/>
      <c r="ADK408" s="813"/>
      <c r="ADL408" s="813"/>
      <c r="ADM408" s="813"/>
      <c r="ADN408" s="813"/>
      <c r="ADO408" s="813"/>
      <c r="ADP408" s="813"/>
      <c r="ADQ408" s="813"/>
      <c r="ADR408" s="813"/>
      <c r="ADS408" s="813"/>
      <c r="ADT408" s="813"/>
      <c r="ADU408" s="813"/>
      <c r="ADV408" s="813"/>
      <c r="ADW408" s="813"/>
      <c r="ADX408" s="813"/>
      <c r="ADY408" s="813"/>
      <c r="ADZ408" s="813"/>
      <c r="AEA408" s="813"/>
      <c r="AEB408" s="813"/>
      <c r="AEC408" s="813"/>
      <c r="AED408" s="813"/>
      <c r="AEE408" s="813"/>
      <c r="AEF408" s="813"/>
      <c r="AEG408" s="813"/>
      <c r="AEH408" s="813"/>
      <c r="AEI408" s="813"/>
      <c r="AEJ408" s="813"/>
      <c r="AEK408" s="813"/>
      <c r="AEL408" s="813"/>
      <c r="AEM408" s="813"/>
      <c r="AEN408" s="813"/>
      <c r="AEO408" s="813"/>
      <c r="AEP408" s="813"/>
      <c r="AEQ408" s="813"/>
      <c r="AER408" s="813"/>
      <c r="AES408" s="813"/>
      <c r="AET408" s="813"/>
      <c r="AEU408" s="813"/>
      <c r="AEV408" s="813"/>
      <c r="AEW408" s="813"/>
      <c r="AEX408" s="813"/>
      <c r="AEY408" s="813"/>
      <c r="AEZ408" s="813"/>
      <c r="AFA408" s="813"/>
      <c r="AFB408" s="813"/>
      <c r="AFC408" s="813"/>
      <c r="AFD408" s="813"/>
      <c r="AFE408" s="813"/>
      <c r="AFF408" s="813"/>
      <c r="AFG408" s="813"/>
      <c r="AFH408" s="813"/>
      <c r="AFI408" s="813"/>
      <c r="AFJ408" s="813"/>
      <c r="AFK408" s="813"/>
      <c r="AFL408" s="813"/>
      <c r="AFM408" s="813"/>
      <c r="AFN408" s="813"/>
      <c r="AFO408" s="813"/>
      <c r="AFP408" s="813"/>
      <c r="AFQ408" s="813"/>
      <c r="AFR408" s="813"/>
      <c r="AFS408" s="813"/>
      <c r="AFT408" s="813"/>
      <c r="AFU408" s="813"/>
      <c r="AFV408" s="813"/>
      <c r="AFW408" s="813"/>
      <c r="AFX408" s="813"/>
      <c r="AFY408" s="813"/>
      <c r="AFZ408" s="813"/>
      <c r="AGA408" s="813"/>
      <c r="AGB408" s="813"/>
      <c r="AGC408" s="813"/>
      <c r="AGD408" s="813"/>
      <c r="AGE408" s="813"/>
      <c r="AGF408" s="813"/>
      <c r="AGG408" s="813"/>
      <c r="AGH408" s="813"/>
      <c r="AGI408" s="813"/>
      <c r="AGJ408" s="813"/>
      <c r="AGK408" s="813"/>
      <c r="AGL408" s="813"/>
      <c r="AGM408" s="813"/>
      <c r="AGN408" s="813"/>
      <c r="AGO408" s="813"/>
      <c r="AGP408" s="813"/>
      <c r="AGQ408" s="813"/>
      <c r="AGR408" s="813"/>
      <c r="AGS408" s="813"/>
      <c r="AGT408" s="813"/>
      <c r="AGU408" s="813"/>
      <c r="AGV408" s="813"/>
      <c r="AGW408" s="813"/>
      <c r="AGX408" s="813"/>
      <c r="AGY408" s="813"/>
      <c r="AGZ408" s="813"/>
      <c r="AHA408" s="813"/>
      <c r="AHB408" s="813"/>
      <c r="AHC408" s="813"/>
      <c r="AHD408" s="813"/>
      <c r="AHE408" s="813"/>
      <c r="AHF408" s="813"/>
      <c r="AHG408" s="813"/>
      <c r="AHH408" s="813"/>
      <c r="AHI408" s="813"/>
      <c r="AHJ408" s="813"/>
      <c r="AHK408" s="813"/>
      <c r="AHL408" s="813"/>
      <c r="AHM408" s="813"/>
      <c r="AHN408" s="813"/>
      <c r="AHO408" s="813"/>
      <c r="AHP408" s="813"/>
      <c r="AHQ408" s="813"/>
      <c r="AHR408" s="813"/>
      <c r="AHS408" s="813"/>
      <c r="AHT408" s="813"/>
      <c r="AHU408" s="813"/>
      <c r="AHV408" s="813"/>
      <c r="AHW408" s="813"/>
      <c r="AHX408" s="813"/>
      <c r="AHY408" s="813"/>
      <c r="AHZ408" s="813"/>
      <c r="AIA408" s="813"/>
      <c r="AIB408" s="813"/>
      <c r="AIC408" s="813"/>
      <c r="AID408" s="813"/>
      <c r="AIE408" s="813"/>
      <c r="AIF408" s="813"/>
      <c r="AIG408" s="813"/>
      <c r="AIH408" s="813"/>
      <c r="AII408" s="813"/>
      <c r="AIJ408" s="813"/>
      <c r="AIK408" s="813"/>
      <c r="AIL408" s="813"/>
      <c r="AIM408" s="813"/>
      <c r="AIN408" s="813"/>
      <c r="AIO408" s="813"/>
      <c r="AIP408" s="813"/>
      <c r="AIQ408" s="813"/>
      <c r="AIR408" s="813"/>
      <c r="AIS408" s="813"/>
      <c r="AIT408" s="813"/>
      <c r="AIU408" s="813"/>
      <c r="AIV408" s="813"/>
      <c r="AIW408" s="813"/>
      <c r="AIX408" s="813"/>
      <c r="AIY408" s="813"/>
      <c r="AIZ408" s="813"/>
      <c r="AJA408" s="813"/>
      <c r="AJB408" s="813"/>
      <c r="AJC408" s="813"/>
      <c r="AJD408" s="813"/>
      <c r="AJE408" s="813"/>
      <c r="AJF408" s="813"/>
      <c r="AJG408" s="813"/>
      <c r="AJH408" s="813"/>
      <c r="AJI408" s="813"/>
      <c r="AJJ408" s="813"/>
      <c r="AJK408" s="813"/>
      <c r="AJL408" s="813"/>
      <c r="AJM408" s="813"/>
      <c r="AJN408" s="813"/>
      <c r="AJO408" s="813"/>
      <c r="AJP408" s="813"/>
      <c r="AJQ408" s="813"/>
      <c r="AJR408" s="813"/>
      <c r="AJS408" s="813"/>
      <c r="AJT408" s="813"/>
      <c r="AJU408" s="813"/>
      <c r="AJV408" s="813"/>
      <c r="AJW408" s="813"/>
      <c r="AJX408" s="813"/>
      <c r="AJY408" s="813"/>
      <c r="AJZ408" s="813"/>
      <c r="AKA408" s="813"/>
      <c r="AKB408" s="813"/>
      <c r="AKC408" s="813"/>
      <c r="AKD408" s="813"/>
      <c r="AKE408" s="813"/>
      <c r="AKF408" s="813"/>
      <c r="AKG408" s="813"/>
      <c r="AKH408" s="813"/>
      <c r="AKI408" s="813"/>
      <c r="AKJ408" s="813"/>
      <c r="AKK408" s="813"/>
      <c r="AKL408" s="813"/>
      <c r="AKM408" s="813"/>
      <c r="AKN408" s="813"/>
      <c r="AKO408" s="813"/>
      <c r="AKP408" s="813"/>
      <c r="AKQ408" s="813"/>
      <c r="AKR408" s="813"/>
      <c r="AKS408" s="813"/>
      <c r="AKT408" s="813"/>
      <c r="AKU408" s="813"/>
      <c r="AKV408" s="813"/>
      <c r="AKW408" s="813"/>
      <c r="AKX408" s="813"/>
      <c r="AKY408" s="813"/>
      <c r="AKZ408" s="813"/>
      <c r="ALA408" s="813"/>
      <c r="ALB408" s="813"/>
      <c r="ALC408" s="813"/>
      <c r="ALD408" s="813"/>
      <c r="ALE408" s="813"/>
      <c r="ALF408" s="813"/>
      <c r="ALG408" s="813"/>
      <c r="ALH408" s="813"/>
      <c r="ALI408" s="813"/>
      <c r="ALJ408" s="813"/>
      <c r="ALK408" s="813"/>
      <c r="ALL408" s="813"/>
      <c r="ALM408" s="813"/>
      <c r="ALN408" s="813"/>
      <c r="ALO408" s="813"/>
      <c r="ALP408" s="813"/>
      <c r="ALQ408" s="813"/>
      <c r="ALR408" s="813"/>
      <c r="ALS408" s="813"/>
      <c r="ALT408" s="813"/>
      <c r="ALU408" s="813"/>
      <c r="ALV408" s="813"/>
      <c r="ALW408" s="813"/>
      <c r="ALX408" s="813"/>
      <c r="ALY408" s="813"/>
      <c r="ALZ408" s="813"/>
      <c r="AMA408" s="813"/>
      <c r="AMB408" s="813"/>
      <c r="AMC408" s="813"/>
      <c r="AMD408" s="813"/>
      <c r="AME408" s="813"/>
      <c r="AMF408" s="813"/>
      <c r="AMG408" s="813"/>
      <c r="AMH408" s="813"/>
      <c r="AMI408" s="813"/>
      <c r="AMJ408" s="813"/>
      <c r="AMK408" s="813"/>
      <c r="AML408" s="813"/>
      <c r="AMM408" s="813"/>
      <c r="AMN408" s="813"/>
      <c r="AMO408" s="813"/>
      <c r="AMP408" s="813"/>
      <c r="AMQ408" s="813"/>
      <c r="AMR408" s="813"/>
      <c r="AMS408" s="813"/>
      <c r="AMT408" s="813"/>
      <c r="AMU408" s="813"/>
      <c r="AMV408" s="813"/>
      <c r="AMW408" s="813"/>
      <c r="AMX408" s="813"/>
      <c r="AMY408" s="813"/>
      <c r="AMZ408" s="813"/>
      <c r="ANA408" s="813"/>
      <c r="ANB408" s="813"/>
      <c r="ANC408" s="813"/>
      <c r="AND408" s="813"/>
      <c r="ANE408" s="813"/>
      <c r="ANF408" s="813"/>
      <c r="ANG408" s="813"/>
      <c r="ANH408" s="813"/>
      <c r="ANI408" s="813"/>
      <c r="ANJ408" s="813"/>
      <c r="ANK408" s="813"/>
      <c r="ANL408" s="813"/>
      <c r="ANM408" s="813"/>
      <c r="ANN408" s="813"/>
      <c r="ANO408" s="813"/>
      <c r="ANP408" s="813"/>
      <c r="ANQ408" s="813"/>
      <c r="ANR408" s="813"/>
      <c r="ANS408" s="813"/>
      <c r="ANT408" s="813"/>
      <c r="ANU408" s="813"/>
      <c r="ANV408" s="813"/>
      <c r="ANW408" s="813"/>
      <c r="ANX408" s="813"/>
      <c r="ANY408" s="813"/>
      <c r="ANZ408" s="813"/>
      <c r="AOA408" s="813"/>
      <c r="AOB408" s="813"/>
      <c r="AOC408" s="813"/>
      <c r="AOD408" s="813"/>
      <c r="AOE408" s="813"/>
      <c r="AOF408" s="813"/>
      <c r="AOG408" s="813"/>
      <c r="AOH408" s="813"/>
      <c r="AOI408" s="813"/>
      <c r="AOJ408" s="813"/>
      <c r="AOK408" s="813"/>
      <c r="AOL408" s="813"/>
      <c r="AOM408" s="813"/>
      <c r="AON408" s="813"/>
      <c r="AOO408" s="813"/>
      <c r="AOP408" s="813"/>
      <c r="AOQ408" s="813"/>
      <c r="AOR408" s="813"/>
      <c r="AOS408" s="813"/>
      <c r="AOT408" s="813"/>
      <c r="AOU408" s="813"/>
      <c r="AOV408" s="813"/>
      <c r="AOW408" s="813"/>
      <c r="AOX408" s="813"/>
      <c r="AOY408" s="813"/>
      <c r="AOZ408" s="813"/>
      <c r="APA408" s="813"/>
      <c r="APB408" s="813"/>
      <c r="APC408" s="813"/>
      <c r="APD408" s="813"/>
      <c r="APE408" s="813"/>
      <c r="APF408" s="813"/>
      <c r="APG408" s="813"/>
      <c r="APH408" s="813"/>
      <c r="API408" s="813"/>
      <c r="APJ408" s="813"/>
      <c r="APK408" s="813"/>
      <c r="APL408" s="813"/>
      <c r="APM408" s="813"/>
      <c r="APN408" s="813"/>
      <c r="APO408" s="813"/>
      <c r="APP408" s="813"/>
      <c r="APQ408" s="813"/>
      <c r="APR408" s="813"/>
      <c r="APS408" s="813"/>
      <c r="APT408" s="813"/>
      <c r="APU408" s="813"/>
      <c r="APV408" s="813"/>
      <c r="APW408" s="813"/>
      <c r="APX408" s="813"/>
      <c r="APY408" s="813"/>
      <c r="APZ408" s="813"/>
      <c r="AQA408" s="813"/>
      <c r="AQB408" s="813"/>
      <c r="AQC408" s="813"/>
      <c r="AQD408" s="813"/>
      <c r="AQE408" s="813"/>
      <c r="AQF408" s="813"/>
      <c r="AQG408" s="813"/>
      <c r="AQH408" s="813"/>
      <c r="AQI408" s="813"/>
      <c r="AQJ408" s="813"/>
      <c r="AQK408" s="813"/>
      <c r="AQL408" s="813"/>
      <c r="AQM408" s="813"/>
      <c r="AQN408" s="813"/>
      <c r="AQO408" s="813"/>
      <c r="AQP408" s="813"/>
      <c r="AQQ408" s="813"/>
      <c r="AQR408" s="813"/>
      <c r="AQS408" s="813"/>
      <c r="AQT408" s="813"/>
      <c r="AQU408" s="813"/>
      <c r="AQV408" s="813"/>
      <c r="AQW408" s="813"/>
      <c r="AQX408" s="813"/>
      <c r="AQY408" s="813"/>
      <c r="AQZ408" s="813"/>
      <c r="ARA408" s="813"/>
      <c r="ARB408" s="813"/>
      <c r="ARC408" s="813"/>
      <c r="ARD408" s="813"/>
      <c r="ARE408" s="813"/>
      <c r="ARF408" s="813"/>
      <c r="ARG408" s="813"/>
      <c r="ARH408" s="813"/>
      <c r="ARI408" s="813"/>
      <c r="ARJ408" s="813"/>
      <c r="ARK408" s="813"/>
      <c r="ARL408" s="813"/>
      <c r="ARM408" s="813"/>
      <c r="ARN408" s="813"/>
      <c r="ARO408" s="813"/>
      <c r="ARP408" s="813"/>
      <c r="ARQ408" s="813"/>
      <c r="ARR408" s="813"/>
      <c r="ARS408" s="813"/>
      <c r="ART408" s="813"/>
      <c r="ARU408" s="813"/>
      <c r="ARV408" s="813"/>
      <c r="ARW408" s="813"/>
      <c r="ARX408" s="813"/>
      <c r="ARY408" s="813"/>
      <c r="ARZ408" s="813"/>
      <c r="ASA408" s="813"/>
      <c r="ASB408" s="813"/>
      <c r="ASC408" s="813"/>
      <c r="ASD408" s="813"/>
      <c r="ASE408" s="813"/>
      <c r="ASF408" s="813"/>
      <c r="ASG408" s="813"/>
      <c r="ASH408" s="813"/>
      <c r="ASI408" s="813"/>
      <c r="ASJ408" s="813"/>
      <c r="ASK408" s="813"/>
      <c r="ASL408" s="813"/>
      <c r="ASM408" s="813"/>
      <c r="ASN408" s="813"/>
      <c r="ASO408" s="813"/>
      <c r="ASP408" s="813"/>
      <c r="ASQ408" s="813"/>
      <c r="ASR408" s="813"/>
      <c r="ASS408" s="813"/>
      <c r="AST408" s="813"/>
      <c r="ASU408" s="813"/>
      <c r="ASV408" s="813"/>
      <c r="ASW408" s="813"/>
      <c r="ASX408" s="813"/>
      <c r="ASY408" s="813"/>
      <c r="ASZ408" s="813"/>
      <c r="ATA408" s="813"/>
      <c r="ATB408" s="813"/>
      <c r="ATC408" s="813"/>
      <c r="ATD408" s="813"/>
      <c r="ATE408" s="813"/>
      <c r="ATF408" s="813"/>
      <c r="ATG408" s="813"/>
      <c r="ATH408" s="813"/>
      <c r="ATI408" s="813"/>
      <c r="ATJ408" s="813"/>
      <c r="ATK408" s="813"/>
      <c r="ATL408" s="813"/>
      <c r="ATM408" s="813"/>
      <c r="ATN408" s="813"/>
      <c r="ATO408" s="813"/>
      <c r="ATP408" s="813"/>
      <c r="ATQ408" s="813"/>
      <c r="ATR408" s="813"/>
      <c r="ATS408" s="813"/>
      <c r="ATT408" s="813"/>
      <c r="ATU408" s="813"/>
      <c r="ATV408" s="813"/>
      <c r="ATW408" s="813"/>
      <c r="ATX408" s="813"/>
      <c r="ATY408" s="813"/>
      <c r="ATZ408" s="813"/>
      <c r="AUA408" s="813"/>
      <c r="AUB408" s="813"/>
      <c r="AUC408" s="813"/>
      <c r="AUD408" s="813"/>
      <c r="AUE408" s="813"/>
      <c r="AUF408" s="813"/>
      <c r="AUG408" s="813"/>
      <c r="AUH408" s="813"/>
      <c r="AUI408" s="813"/>
      <c r="AUJ408" s="813"/>
      <c r="AUK408" s="813"/>
      <c r="AUL408" s="813"/>
      <c r="AUM408" s="813"/>
      <c r="AUN408" s="813"/>
      <c r="AUO408" s="813"/>
      <c r="AUP408" s="813"/>
      <c r="AUQ408" s="813"/>
      <c r="AUR408" s="813"/>
      <c r="AUS408" s="813"/>
      <c r="AUT408" s="813"/>
      <c r="AUU408" s="813"/>
      <c r="AUV408" s="813"/>
      <c r="AUW408" s="813"/>
      <c r="AUX408" s="813"/>
      <c r="AUY408" s="813"/>
      <c r="AUZ408" s="813"/>
      <c r="AVA408" s="813"/>
      <c r="AVB408" s="813"/>
      <c r="AVC408" s="813"/>
      <c r="AVD408" s="813"/>
      <c r="AVE408" s="813"/>
      <c r="AVF408" s="813"/>
      <c r="AVG408" s="813"/>
      <c r="AVH408" s="813"/>
      <c r="AVI408" s="813"/>
      <c r="AVJ408" s="813"/>
      <c r="AVK408" s="813"/>
      <c r="AVL408" s="813"/>
      <c r="AVM408" s="813"/>
      <c r="AVN408" s="813"/>
      <c r="AVO408" s="813"/>
      <c r="AVP408" s="813"/>
      <c r="AVQ408" s="813"/>
      <c r="AVR408" s="813"/>
      <c r="AVS408" s="813"/>
      <c r="AVT408" s="813"/>
      <c r="AVU408" s="813"/>
      <c r="AVV408" s="813"/>
      <c r="AVW408" s="813"/>
      <c r="AVX408" s="813"/>
      <c r="AVY408" s="813"/>
      <c r="AVZ408" s="813"/>
      <c r="AWA408" s="813"/>
      <c r="AWB408" s="813"/>
      <c r="AWC408" s="813"/>
      <c r="AWD408" s="813"/>
      <c r="AWE408" s="813"/>
      <c r="AWF408" s="813"/>
      <c r="AWG408" s="813"/>
      <c r="AWH408" s="813"/>
      <c r="AWI408" s="813"/>
      <c r="AWJ408" s="813"/>
      <c r="AWK408" s="813"/>
      <c r="AWL408" s="813"/>
      <c r="AWM408" s="813"/>
      <c r="AWN408" s="813"/>
      <c r="AWO408" s="813"/>
      <c r="AWP408" s="813"/>
      <c r="AWQ408" s="813"/>
      <c r="AWR408" s="813"/>
      <c r="AWS408" s="813"/>
      <c r="AWT408" s="813"/>
      <c r="AWU408" s="813"/>
      <c r="AWV408" s="813"/>
      <c r="AWW408" s="813"/>
      <c r="AWX408" s="813"/>
      <c r="AWY408" s="813"/>
      <c r="AWZ408" s="813"/>
      <c r="AXA408" s="813"/>
      <c r="AXB408" s="813"/>
      <c r="AXC408" s="813"/>
      <c r="AXD408" s="813"/>
      <c r="AXE408" s="813"/>
      <c r="AXF408" s="813"/>
      <c r="AXG408" s="813"/>
      <c r="AXH408" s="813"/>
      <c r="AXI408" s="813"/>
      <c r="AXJ408" s="813"/>
      <c r="AXK408" s="813"/>
      <c r="AXL408" s="813"/>
      <c r="AXM408" s="813"/>
      <c r="AXN408" s="813"/>
      <c r="AXO408" s="813"/>
      <c r="AXP408" s="813"/>
      <c r="AXQ408" s="813"/>
      <c r="AXR408" s="813"/>
      <c r="AXS408" s="813"/>
      <c r="AXT408" s="813"/>
      <c r="AXU408" s="813"/>
      <c r="AXV408" s="813"/>
      <c r="AXW408" s="813"/>
      <c r="AXX408" s="813"/>
      <c r="AXY408" s="813"/>
      <c r="AXZ408" s="813"/>
      <c r="AYA408" s="813"/>
      <c r="AYB408" s="813"/>
      <c r="AYC408" s="813"/>
      <c r="AYD408" s="813"/>
      <c r="AYE408" s="813"/>
      <c r="AYF408" s="813"/>
      <c r="AYG408" s="813"/>
      <c r="AYH408" s="813"/>
      <c r="AYI408" s="813"/>
      <c r="AYJ408" s="813"/>
      <c r="AYK408" s="813"/>
      <c r="AYL408" s="813"/>
      <c r="AYM408" s="813"/>
      <c r="AYN408" s="813"/>
      <c r="AYO408" s="813"/>
      <c r="AYP408" s="813"/>
      <c r="AYQ408" s="813"/>
      <c r="AYR408" s="813"/>
      <c r="AYS408" s="813"/>
      <c r="AYT408" s="813"/>
      <c r="AYU408" s="813"/>
      <c r="AYV408" s="813"/>
      <c r="AYW408" s="813"/>
      <c r="AYX408" s="813"/>
      <c r="AYY408" s="813"/>
      <c r="AYZ408" s="813"/>
      <c r="AZA408" s="813"/>
      <c r="AZB408" s="813"/>
      <c r="AZC408" s="813"/>
      <c r="AZD408" s="813"/>
      <c r="AZE408" s="813"/>
      <c r="AZF408" s="813"/>
      <c r="AZG408" s="813"/>
      <c r="AZH408" s="813"/>
      <c r="AZI408" s="813"/>
      <c r="AZJ408" s="813"/>
      <c r="AZK408" s="813"/>
      <c r="AZL408" s="813"/>
      <c r="AZM408" s="813"/>
      <c r="AZN408" s="813"/>
      <c r="AZO408" s="813"/>
      <c r="AZP408" s="813"/>
      <c r="AZQ408" s="813"/>
      <c r="AZR408" s="813"/>
      <c r="AZS408" s="813"/>
      <c r="AZT408" s="813"/>
      <c r="AZU408" s="813"/>
      <c r="AZV408" s="813"/>
      <c r="AZW408" s="813"/>
      <c r="AZX408" s="813"/>
      <c r="AZY408" s="813"/>
      <c r="AZZ408" s="813"/>
      <c r="BAA408" s="813"/>
      <c r="BAB408" s="813"/>
      <c r="BAC408" s="813"/>
      <c r="BAD408" s="813"/>
      <c r="BAE408" s="813"/>
      <c r="BAF408" s="813"/>
      <c r="BAG408" s="813"/>
      <c r="BAH408" s="813"/>
      <c r="BAI408" s="813"/>
      <c r="BAJ408" s="813"/>
      <c r="BAK408" s="813"/>
      <c r="BAL408" s="813"/>
      <c r="BAM408" s="813"/>
      <c r="BAN408" s="813"/>
      <c r="BAO408" s="813"/>
      <c r="BAP408" s="813"/>
      <c r="BAQ408" s="813"/>
      <c r="BAR408" s="813"/>
      <c r="BAS408" s="813"/>
      <c r="BAT408" s="813"/>
      <c r="BAU408" s="813"/>
      <c r="BAV408" s="813"/>
      <c r="BAW408" s="813"/>
      <c r="BAX408" s="813"/>
      <c r="BAY408" s="813"/>
      <c r="BAZ408" s="813"/>
      <c r="BBA408" s="813"/>
      <c r="BBB408" s="813"/>
      <c r="BBC408" s="813"/>
      <c r="BBD408" s="813"/>
      <c r="BBE408" s="813"/>
      <c r="BBF408" s="813"/>
      <c r="BBG408" s="813"/>
      <c r="BBH408" s="813"/>
      <c r="BBI408" s="813"/>
      <c r="BBJ408" s="813"/>
      <c r="BBK408" s="813"/>
      <c r="BBL408" s="813"/>
      <c r="BBM408" s="813"/>
      <c r="BBN408" s="813"/>
      <c r="BBO408" s="813"/>
      <c r="BBP408" s="813"/>
      <c r="BBQ408" s="813"/>
      <c r="BBR408" s="813"/>
      <c r="BBS408" s="813"/>
      <c r="BBT408" s="813"/>
      <c r="BBU408" s="813"/>
      <c r="BBV408" s="813"/>
      <c r="BBW408" s="813"/>
      <c r="BBX408" s="813"/>
      <c r="BBY408" s="813"/>
      <c r="BBZ408" s="813"/>
      <c r="BCA408" s="813"/>
      <c r="BCB408" s="813"/>
      <c r="BCC408" s="813"/>
      <c r="BCD408" s="813"/>
      <c r="BCE408" s="813"/>
      <c r="BCF408" s="813"/>
      <c r="BCG408" s="813"/>
      <c r="BCH408" s="813"/>
      <c r="BCI408" s="813"/>
      <c r="BCJ408" s="813"/>
      <c r="BCK408" s="813"/>
      <c r="BCL408" s="813"/>
      <c r="BCM408" s="813"/>
      <c r="BCN408" s="813"/>
      <c r="BCO408" s="813"/>
      <c r="BCP408" s="813"/>
      <c r="BCQ408" s="813"/>
      <c r="BCR408" s="813"/>
      <c r="BCS408" s="813"/>
      <c r="BCT408" s="813"/>
      <c r="BCU408" s="813"/>
      <c r="BCV408" s="813"/>
      <c r="BCW408" s="813"/>
      <c r="BCX408" s="813"/>
      <c r="BCY408" s="813"/>
      <c r="BCZ408" s="813"/>
      <c r="BDA408" s="813"/>
      <c r="BDB408" s="813"/>
      <c r="BDC408" s="813"/>
      <c r="BDD408" s="813"/>
      <c r="BDE408" s="813"/>
      <c r="BDF408" s="813"/>
      <c r="BDG408" s="813"/>
      <c r="BDH408" s="813"/>
      <c r="BDI408" s="813"/>
      <c r="BDJ408" s="813"/>
      <c r="BDK408" s="813"/>
      <c r="BDL408" s="813"/>
      <c r="BDM408" s="813"/>
      <c r="BDN408" s="813"/>
      <c r="BDO408" s="813"/>
      <c r="BDP408" s="813"/>
      <c r="BDQ408" s="813"/>
      <c r="BDR408" s="813"/>
      <c r="BDS408" s="813"/>
      <c r="BDT408" s="813"/>
      <c r="BDU408" s="813"/>
      <c r="BDV408" s="813"/>
      <c r="BDW408" s="813"/>
      <c r="BDX408" s="813"/>
      <c r="BDY408" s="813"/>
      <c r="BDZ408" s="813"/>
      <c r="BEA408" s="813"/>
      <c r="BEB408" s="813"/>
      <c r="BEC408" s="813"/>
      <c r="BED408" s="813"/>
      <c r="BEE408" s="813"/>
      <c r="BEF408" s="813"/>
      <c r="BEG408" s="813"/>
      <c r="BEH408" s="813"/>
      <c r="BEI408" s="813"/>
      <c r="BEJ408" s="813"/>
      <c r="BEK408" s="813"/>
      <c r="BEL408" s="813"/>
      <c r="BEM408" s="813"/>
      <c r="BEN408" s="813"/>
      <c r="BEO408" s="813"/>
      <c r="BEP408" s="813"/>
      <c r="BEQ408" s="813"/>
      <c r="BER408" s="813"/>
      <c r="BES408" s="813"/>
      <c r="BET408" s="813"/>
      <c r="BEU408" s="813"/>
      <c r="BEV408" s="813"/>
      <c r="BEW408" s="813"/>
      <c r="BEX408" s="813"/>
      <c r="BEY408" s="813"/>
      <c r="BEZ408" s="813"/>
      <c r="BFA408" s="813"/>
      <c r="BFB408" s="813"/>
      <c r="BFC408" s="813"/>
      <c r="BFD408" s="813"/>
      <c r="BFE408" s="813"/>
      <c r="BFF408" s="813"/>
      <c r="BFG408" s="813"/>
      <c r="BFH408" s="813"/>
      <c r="BFI408" s="813"/>
      <c r="BFJ408" s="813"/>
      <c r="BFK408" s="813"/>
      <c r="BFL408" s="813"/>
      <c r="BFM408" s="813"/>
      <c r="BFN408" s="813"/>
      <c r="BFO408" s="813"/>
      <c r="BFP408" s="813"/>
      <c r="BFQ408" s="813"/>
      <c r="BFR408" s="813"/>
      <c r="BFS408" s="813"/>
      <c r="BFT408" s="813"/>
      <c r="BFU408" s="813"/>
      <c r="BFV408" s="813"/>
      <c r="BFW408" s="813"/>
      <c r="BFX408" s="813"/>
      <c r="BFY408" s="813"/>
      <c r="BFZ408" s="813"/>
      <c r="BGA408" s="813"/>
      <c r="BGB408" s="813"/>
      <c r="BGC408" s="813"/>
      <c r="BGD408" s="813"/>
      <c r="BGE408" s="813"/>
      <c r="BGF408" s="813"/>
      <c r="BGG408" s="813"/>
      <c r="BGH408" s="813"/>
      <c r="BGI408" s="813"/>
      <c r="BGJ408" s="813"/>
      <c r="BGK408" s="813"/>
      <c r="BGL408" s="813"/>
      <c r="BGM408" s="813"/>
      <c r="BGN408" s="813"/>
      <c r="BGO408" s="813"/>
      <c r="BGP408" s="813"/>
      <c r="BGQ408" s="813"/>
      <c r="BGR408" s="813"/>
      <c r="BGS408" s="813"/>
      <c r="BGT408" s="813"/>
      <c r="BGU408" s="813"/>
      <c r="BGV408" s="813"/>
      <c r="BGW408" s="813"/>
      <c r="BGX408" s="813"/>
      <c r="BGY408" s="813"/>
      <c r="BGZ408" s="813"/>
      <c r="BHA408" s="813"/>
      <c r="BHB408" s="813"/>
      <c r="BHC408" s="813"/>
      <c r="BHD408" s="813"/>
      <c r="BHE408" s="813"/>
      <c r="BHF408" s="813"/>
      <c r="BHG408" s="813"/>
      <c r="BHH408" s="813"/>
      <c r="BHI408" s="813"/>
      <c r="BHJ408" s="813"/>
      <c r="BHK408" s="813"/>
      <c r="BHL408" s="813"/>
      <c r="BHM408" s="813"/>
      <c r="BHN408" s="813"/>
      <c r="BHO408" s="813"/>
      <c r="BHP408" s="813"/>
      <c r="BHQ408" s="813"/>
      <c r="BHR408" s="813"/>
      <c r="BHS408" s="813"/>
      <c r="BHT408" s="813"/>
      <c r="BHU408" s="813"/>
      <c r="BHV408" s="813"/>
      <c r="BHW408" s="813"/>
      <c r="BHX408" s="813"/>
      <c r="BHY408" s="813"/>
      <c r="BHZ408" s="813"/>
      <c r="BIA408" s="813"/>
      <c r="BIB408" s="813"/>
      <c r="BIC408" s="813"/>
      <c r="BID408" s="813"/>
      <c r="BIE408" s="813"/>
      <c r="BIF408" s="813"/>
      <c r="BIG408" s="813"/>
      <c r="BIH408" s="813"/>
      <c r="BII408" s="813"/>
      <c r="BIJ408" s="813"/>
      <c r="BIK408" s="813"/>
      <c r="BIL408" s="813"/>
      <c r="BIM408" s="813"/>
      <c r="BIN408" s="813"/>
      <c r="BIO408" s="813"/>
      <c r="BIP408" s="813"/>
      <c r="BIQ408" s="813"/>
      <c r="BIR408" s="813"/>
      <c r="BIS408" s="813"/>
      <c r="BIT408" s="813"/>
      <c r="BIU408" s="813"/>
      <c r="BIV408" s="813"/>
      <c r="BIW408" s="813"/>
      <c r="BIX408" s="813"/>
      <c r="BIY408" s="813"/>
      <c r="BIZ408" s="813"/>
      <c r="BJA408" s="813"/>
      <c r="BJB408" s="813"/>
      <c r="BJC408" s="813"/>
      <c r="BJD408" s="813"/>
      <c r="BJE408" s="813"/>
      <c r="BJF408" s="813"/>
      <c r="BJG408" s="813"/>
      <c r="BJH408" s="813"/>
      <c r="BJI408" s="813"/>
      <c r="BJJ408" s="813"/>
      <c r="BJK408" s="813"/>
      <c r="BJL408" s="813"/>
      <c r="BJM408" s="813"/>
      <c r="BJN408" s="813"/>
      <c r="BJO408" s="813"/>
      <c r="BJP408" s="813"/>
      <c r="BJQ408" s="813"/>
      <c r="BJR408" s="813"/>
      <c r="BJS408" s="813"/>
      <c r="BJT408" s="813"/>
      <c r="BJU408" s="813"/>
      <c r="BJV408" s="813"/>
      <c r="BJW408" s="813"/>
      <c r="BJX408" s="813"/>
      <c r="BJY408" s="813"/>
      <c r="BJZ408" s="813"/>
      <c r="BKA408" s="813"/>
      <c r="BKB408" s="813"/>
      <c r="BKC408" s="813"/>
      <c r="BKD408" s="813"/>
      <c r="BKE408" s="813"/>
      <c r="BKF408" s="813"/>
      <c r="BKG408" s="813"/>
      <c r="BKH408" s="813"/>
      <c r="BKI408" s="813"/>
      <c r="BKJ408" s="813"/>
      <c r="BKK408" s="813"/>
      <c r="BKL408" s="813"/>
      <c r="BKM408" s="813"/>
      <c r="BKN408" s="813"/>
      <c r="BKO408" s="813"/>
      <c r="BKP408" s="813"/>
      <c r="BKQ408" s="813"/>
      <c r="BKR408" s="813"/>
      <c r="BKS408" s="813"/>
      <c r="BKT408" s="813"/>
      <c r="BKU408" s="813"/>
      <c r="BKV408" s="813"/>
      <c r="BKW408" s="813"/>
      <c r="BKX408" s="813"/>
      <c r="BKY408" s="813"/>
      <c r="BKZ408" s="813"/>
      <c r="BLA408" s="813"/>
      <c r="BLB408" s="813"/>
      <c r="BLC408" s="813"/>
      <c r="BLD408" s="813"/>
      <c r="BLE408" s="813"/>
      <c r="BLF408" s="813"/>
      <c r="BLG408" s="813"/>
      <c r="BLH408" s="813"/>
      <c r="BLI408" s="813"/>
      <c r="BLJ408" s="813"/>
      <c r="BLK408" s="813"/>
      <c r="BLL408" s="813"/>
      <c r="BLM408" s="813"/>
      <c r="BLN408" s="813"/>
      <c r="BLO408" s="813"/>
      <c r="BLP408" s="813"/>
      <c r="BLQ408" s="813"/>
      <c r="BLR408" s="813"/>
      <c r="BLS408" s="813"/>
      <c r="BLT408" s="813"/>
      <c r="BLU408" s="813"/>
      <c r="BLV408" s="813"/>
      <c r="BLW408" s="813"/>
      <c r="BLX408" s="813"/>
      <c r="BLY408" s="813"/>
      <c r="BLZ408" s="813"/>
      <c r="BMA408" s="813"/>
      <c r="BMB408" s="813"/>
      <c r="BMC408" s="813"/>
      <c r="BMD408" s="813"/>
      <c r="BME408" s="813"/>
      <c r="BMF408" s="813"/>
      <c r="BMG408" s="813"/>
      <c r="BMH408" s="813"/>
      <c r="BMI408" s="813"/>
      <c r="BMJ408" s="813"/>
      <c r="BMK408" s="813"/>
      <c r="BML408" s="813"/>
      <c r="BMM408" s="813"/>
      <c r="BMN408" s="813"/>
      <c r="BMO408" s="813"/>
      <c r="BMP408" s="813"/>
      <c r="BMQ408" s="813"/>
      <c r="BMR408" s="813"/>
      <c r="BMS408" s="813"/>
      <c r="BMT408" s="813"/>
      <c r="BMU408" s="813"/>
      <c r="BMV408" s="813"/>
      <c r="BMW408" s="813"/>
      <c r="BMX408" s="813"/>
      <c r="BMY408" s="813"/>
      <c r="BMZ408" s="813"/>
      <c r="BNA408" s="813"/>
      <c r="BNB408" s="813"/>
      <c r="BNC408" s="813"/>
      <c r="BND408" s="813"/>
      <c r="BNE408" s="813"/>
      <c r="BNF408" s="813"/>
      <c r="BNG408" s="813"/>
      <c r="BNH408" s="813"/>
      <c r="BNI408" s="813"/>
      <c r="BNJ408" s="813"/>
      <c r="BNK408" s="813"/>
      <c r="BNL408" s="813"/>
      <c r="BNM408" s="813"/>
      <c r="BNN408" s="813"/>
      <c r="BNO408" s="813"/>
      <c r="BNP408" s="813"/>
      <c r="BNQ408" s="813"/>
      <c r="BNR408" s="813"/>
      <c r="BNS408" s="813"/>
      <c r="BNT408" s="813"/>
      <c r="BNU408" s="813"/>
      <c r="BNV408" s="813"/>
      <c r="BNW408" s="813"/>
      <c r="BNX408" s="813"/>
      <c r="BNY408" s="813"/>
      <c r="BNZ408" s="813"/>
      <c r="BOA408" s="813"/>
      <c r="BOB408" s="813"/>
      <c r="BOC408" s="813"/>
      <c r="BOD408" s="813"/>
      <c r="BOE408" s="813"/>
      <c r="BOF408" s="813"/>
      <c r="BOG408" s="813"/>
      <c r="BOH408" s="813"/>
      <c r="BOI408" s="813"/>
      <c r="BOJ408" s="813"/>
      <c r="BOK408" s="813"/>
      <c r="BOL408" s="813"/>
      <c r="BOM408" s="813"/>
      <c r="BON408" s="813"/>
      <c r="BOO408" s="813"/>
      <c r="BOP408" s="813"/>
      <c r="BOQ408" s="813"/>
      <c r="BOR408" s="813"/>
      <c r="BOS408" s="813"/>
      <c r="BOT408" s="813"/>
      <c r="BOU408" s="813"/>
      <c r="BOV408" s="813"/>
      <c r="BOW408" s="813"/>
      <c r="BOX408" s="813"/>
      <c r="BOY408" s="813"/>
      <c r="BOZ408" s="813"/>
      <c r="BPA408" s="813"/>
      <c r="BPB408" s="813"/>
      <c r="BPC408" s="813"/>
      <c r="BPD408" s="813"/>
      <c r="BPE408" s="813"/>
      <c r="BPF408" s="813"/>
      <c r="BPG408" s="813"/>
      <c r="BPH408" s="813"/>
      <c r="BPI408" s="813"/>
      <c r="BPJ408" s="813"/>
      <c r="BPK408" s="813"/>
      <c r="BPL408" s="813"/>
      <c r="BPM408" s="813"/>
      <c r="BPN408" s="813"/>
      <c r="BPO408" s="813"/>
      <c r="BPP408" s="813"/>
      <c r="BPQ408" s="813"/>
      <c r="BPR408" s="813"/>
      <c r="BPS408" s="813"/>
      <c r="BPT408" s="813"/>
      <c r="BPU408" s="813"/>
      <c r="BPV408" s="813"/>
      <c r="BPW408" s="813"/>
      <c r="BPX408" s="813"/>
      <c r="BPY408" s="813"/>
      <c r="BPZ408" s="813"/>
      <c r="BQA408" s="813"/>
      <c r="BQB408" s="813"/>
      <c r="BQC408" s="813"/>
      <c r="BQD408" s="813"/>
      <c r="BQE408" s="813"/>
      <c r="BQF408" s="813"/>
      <c r="BQG408" s="813"/>
      <c r="BQH408" s="813"/>
      <c r="BQI408" s="813"/>
      <c r="BQJ408" s="813"/>
      <c r="BQK408" s="813"/>
      <c r="BQL408" s="813"/>
      <c r="BQM408" s="813"/>
      <c r="BQN408" s="813"/>
      <c r="BQO408" s="813"/>
      <c r="BQP408" s="813"/>
      <c r="BQQ408" s="813"/>
      <c r="BQR408" s="813"/>
      <c r="BQS408" s="813"/>
      <c r="BQT408" s="813"/>
      <c r="BQU408" s="813"/>
      <c r="BQV408" s="813"/>
      <c r="BQW408" s="813"/>
      <c r="BQX408" s="813"/>
      <c r="BQY408" s="813"/>
      <c r="BQZ408" s="813"/>
      <c r="BRA408" s="813"/>
      <c r="BRB408" s="813"/>
      <c r="BRC408" s="813"/>
      <c r="BRD408" s="813"/>
      <c r="BRE408" s="813"/>
      <c r="BRF408" s="813"/>
      <c r="BRG408" s="813"/>
      <c r="BRH408" s="813"/>
      <c r="BRI408" s="813"/>
      <c r="BRJ408" s="813"/>
      <c r="BRK408" s="813"/>
      <c r="BRL408" s="813"/>
      <c r="BRM408" s="813"/>
      <c r="BRN408" s="813"/>
      <c r="BRO408" s="813"/>
      <c r="BRP408" s="813"/>
      <c r="BRQ408" s="813"/>
      <c r="BRR408" s="813"/>
      <c r="BRS408" s="813"/>
      <c r="BRT408" s="813"/>
      <c r="BRU408" s="813"/>
      <c r="BRV408" s="813"/>
      <c r="BRW408" s="813"/>
      <c r="BRX408" s="813"/>
      <c r="BRY408" s="813"/>
      <c r="BRZ408" s="813"/>
      <c r="BSA408" s="813"/>
      <c r="BSB408" s="813"/>
      <c r="BSC408" s="813"/>
      <c r="BSD408" s="813"/>
      <c r="BSE408" s="813"/>
      <c r="BSF408" s="813"/>
      <c r="BSG408" s="813"/>
      <c r="BSH408" s="813"/>
      <c r="BSI408" s="813"/>
      <c r="BSJ408" s="813"/>
      <c r="BSK408" s="813"/>
      <c r="BSL408" s="813"/>
      <c r="BSM408" s="813"/>
      <c r="BSN408" s="813"/>
      <c r="BSO408" s="813"/>
      <c r="BSP408" s="813"/>
      <c r="BSQ408" s="813"/>
      <c r="BSR408" s="813"/>
      <c r="BSS408" s="813"/>
      <c r="BST408" s="813"/>
      <c r="BSU408" s="813"/>
      <c r="BSV408" s="813"/>
      <c r="BSW408" s="813"/>
      <c r="BSX408" s="813"/>
      <c r="BSY408" s="813"/>
      <c r="BSZ408" s="813"/>
      <c r="BTA408" s="813"/>
      <c r="BTB408" s="813"/>
      <c r="BTC408" s="813"/>
      <c r="BTD408" s="813"/>
      <c r="BTE408" s="813"/>
      <c r="BTF408" s="813"/>
      <c r="BTG408" s="813"/>
      <c r="BTH408" s="813"/>
      <c r="BTI408" s="813"/>
      <c r="BTJ408" s="813"/>
      <c r="BTK408" s="813"/>
      <c r="BTL408" s="813"/>
      <c r="BTM408" s="813"/>
      <c r="BTN408" s="813"/>
      <c r="BTO408" s="813"/>
      <c r="BTP408" s="813"/>
      <c r="BTQ408" s="813"/>
      <c r="BTR408" s="813"/>
      <c r="BTS408" s="813"/>
      <c r="BTT408" s="813"/>
      <c r="BTU408" s="813"/>
      <c r="BTV408" s="813"/>
      <c r="BTW408" s="813"/>
      <c r="BTX408" s="813"/>
      <c r="BTY408" s="813"/>
      <c r="BTZ408" s="813"/>
      <c r="BUA408" s="813"/>
      <c r="BUB408" s="813"/>
      <c r="BUC408" s="813"/>
      <c r="BUD408" s="813"/>
      <c r="BUE408" s="813"/>
      <c r="BUF408" s="813"/>
      <c r="BUG408" s="813"/>
      <c r="BUH408" s="813"/>
      <c r="BUI408" s="813"/>
      <c r="BUJ408" s="813"/>
      <c r="BUK408" s="813"/>
      <c r="BUL408" s="813"/>
      <c r="BUM408" s="813"/>
      <c r="BUN408" s="813"/>
      <c r="BUO408" s="813"/>
      <c r="BUP408" s="813"/>
      <c r="BUQ408" s="813"/>
      <c r="BUR408" s="813"/>
      <c r="BUS408" s="813"/>
      <c r="BUT408" s="813"/>
      <c r="BUU408" s="813"/>
      <c r="BUV408" s="813"/>
      <c r="BUW408" s="813"/>
      <c r="BUX408" s="813"/>
      <c r="BUY408" s="813"/>
      <c r="BUZ408" s="813"/>
      <c r="BVA408" s="813"/>
      <c r="BVB408" s="813"/>
      <c r="BVC408" s="813"/>
      <c r="BVD408" s="813"/>
      <c r="BVE408" s="813"/>
      <c r="BVF408" s="813"/>
      <c r="BVG408" s="813"/>
      <c r="BVH408" s="813"/>
      <c r="BVI408" s="813"/>
      <c r="BVJ408" s="813"/>
      <c r="BVK408" s="813"/>
      <c r="BVL408" s="813"/>
      <c r="BVM408" s="813"/>
      <c r="BVN408" s="813"/>
      <c r="BVO408" s="813"/>
      <c r="BVP408" s="813"/>
      <c r="BVQ408" s="813"/>
      <c r="BVR408" s="813"/>
      <c r="BVS408" s="813"/>
      <c r="BVT408" s="813"/>
      <c r="BVU408" s="813"/>
      <c r="BVV408" s="813"/>
      <c r="BVW408" s="813"/>
      <c r="BVX408" s="813"/>
      <c r="BVY408" s="813"/>
      <c r="BVZ408" s="813"/>
      <c r="BWA408" s="813"/>
      <c r="BWB408" s="813"/>
      <c r="BWC408" s="813"/>
      <c r="BWD408" s="813"/>
      <c r="BWE408" s="813"/>
      <c r="BWF408" s="813"/>
      <c r="BWG408" s="813"/>
      <c r="BWH408" s="813"/>
      <c r="BWI408" s="813"/>
      <c r="BWJ408" s="813"/>
      <c r="BWK408" s="813"/>
      <c r="BWL408" s="813"/>
      <c r="BWM408" s="813"/>
      <c r="BWN408" s="813"/>
      <c r="BWO408" s="813"/>
      <c r="BWP408" s="813"/>
      <c r="BWQ408" s="813"/>
      <c r="BWR408" s="813"/>
      <c r="BWS408" s="813"/>
      <c r="BWT408" s="813"/>
      <c r="BWU408" s="813"/>
      <c r="BWV408" s="813"/>
      <c r="BWW408" s="813"/>
      <c r="BWX408" s="813"/>
      <c r="BWY408" s="813"/>
      <c r="BWZ408" s="813"/>
      <c r="BXA408" s="813"/>
      <c r="BXB408" s="813"/>
      <c r="BXC408" s="813"/>
      <c r="BXD408" s="813"/>
      <c r="BXE408" s="813"/>
      <c r="BXF408" s="813"/>
      <c r="BXG408" s="813"/>
      <c r="BXH408" s="813"/>
      <c r="BXI408" s="813"/>
      <c r="BXJ408" s="813"/>
      <c r="BXK408" s="813"/>
      <c r="BXL408" s="813"/>
      <c r="BXM408" s="813"/>
      <c r="BXN408" s="813"/>
      <c r="BXO408" s="813"/>
      <c r="BXP408" s="813"/>
      <c r="BXQ408" s="813"/>
      <c r="BXR408" s="813"/>
      <c r="BXS408" s="813"/>
      <c r="BXT408" s="813"/>
      <c r="BXU408" s="813"/>
      <c r="BXV408" s="813"/>
      <c r="BXW408" s="813"/>
      <c r="BXX408" s="813"/>
      <c r="BXY408" s="813"/>
      <c r="BXZ408" s="813"/>
      <c r="BYA408" s="813"/>
      <c r="BYB408" s="813"/>
      <c r="BYC408" s="813"/>
      <c r="BYD408" s="813"/>
      <c r="BYE408" s="813"/>
      <c r="BYF408" s="813"/>
      <c r="BYG408" s="813"/>
      <c r="BYH408" s="813"/>
      <c r="BYI408" s="813"/>
      <c r="BYJ408" s="813"/>
      <c r="BYK408" s="813"/>
      <c r="BYL408" s="813"/>
      <c r="BYM408" s="813"/>
      <c r="BYN408" s="813"/>
      <c r="BYO408" s="813"/>
      <c r="BYP408" s="813"/>
      <c r="BYQ408" s="813"/>
      <c r="BYR408" s="813"/>
      <c r="BYS408" s="813"/>
      <c r="BYT408" s="813"/>
      <c r="BYU408" s="813"/>
      <c r="BYV408" s="813"/>
      <c r="BYW408" s="813"/>
      <c r="BYX408" s="813"/>
      <c r="BYY408" s="813"/>
      <c r="BYZ408" s="813"/>
      <c r="BZA408" s="813"/>
      <c r="BZB408" s="813"/>
      <c r="BZC408" s="813"/>
      <c r="BZD408" s="813"/>
      <c r="BZE408" s="813"/>
      <c r="BZF408" s="813"/>
      <c r="BZG408" s="813"/>
      <c r="BZH408" s="813"/>
      <c r="BZI408" s="813"/>
      <c r="BZJ408" s="813"/>
      <c r="BZK408" s="813"/>
      <c r="BZL408" s="813"/>
      <c r="BZM408" s="813"/>
      <c r="BZN408" s="813"/>
      <c r="BZO408" s="813"/>
      <c r="BZP408" s="813"/>
      <c r="BZQ408" s="813"/>
      <c r="BZR408" s="813"/>
      <c r="BZS408" s="813"/>
      <c r="BZT408" s="813"/>
      <c r="BZU408" s="813"/>
      <c r="BZV408" s="813"/>
      <c r="BZW408" s="813"/>
      <c r="BZX408" s="813"/>
      <c r="BZY408" s="813"/>
      <c r="BZZ408" s="813"/>
      <c r="CAA408" s="813"/>
      <c r="CAB408" s="813"/>
      <c r="CAC408" s="813"/>
      <c r="CAD408" s="813"/>
      <c r="CAE408" s="813"/>
      <c r="CAF408" s="813"/>
      <c r="CAG408" s="813"/>
      <c r="CAH408" s="813"/>
      <c r="CAI408" s="813"/>
      <c r="CAJ408" s="813"/>
      <c r="CAK408" s="813"/>
      <c r="CAL408" s="813"/>
      <c r="CAM408" s="813"/>
      <c r="CAN408" s="813"/>
      <c r="CAO408" s="813"/>
      <c r="CAP408" s="813"/>
      <c r="CAQ408" s="813"/>
      <c r="CAR408" s="813"/>
      <c r="CAS408" s="813"/>
      <c r="CAT408" s="813"/>
      <c r="CAU408" s="813"/>
      <c r="CAV408" s="813"/>
      <c r="CAW408" s="813"/>
      <c r="CAX408" s="813"/>
      <c r="CAY408" s="813"/>
      <c r="CAZ408" s="813"/>
      <c r="CBA408" s="813"/>
      <c r="CBB408" s="813"/>
      <c r="CBC408" s="813"/>
      <c r="CBD408" s="813"/>
      <c r="CBE408" s="813"/>
      <c r="CBF408" s="813"/>
      <c r="CBG408" s="813"/>
      <c r="CBH408" s="813"/>
      <c r="CBI408" s="813"/>
      <c r="CBJ408" s="813"/>
      <c r="CBK408" s="813"/>
      <c r="CBL408" s="813"/>
      <c r="CBM408" s="813"/>
      <c r="CBN408" s="813"/>
      <c r="CBO408" s="813"/>
      <c r="CBP408" s="813"/>
      <c r="CBQ408" s="813"/>
      <c r="CBR408" s="813"/>
      <c r="CBS408" s="813"/>
      <c r="CBT408" s="813"/>
      <c r="CBU408" s="813"/>
      <c r="CBV408" s="813"/>
      <c r="CBW408" s="813"/>
      <c r="CBX408" s="813"/>
      <c r="CBY408" s="813"/>
      <c r="CBZ408" s="813"/>
      <c r="CCA408" s="813"/>
      <c r="CCB408" s="813"/>
      <c r="CCC408" s="813"/>
      <c r="CCD408" s="813"/>
      <c r="CCE408" s="813"/>
      <c r="CCF408" s="813"/>
      <c r="CCG408" s="813"/>
      <c r="CCH408" s="813"/>
      <c r="CCI408" s="813"/>
      <c r="CCJ408" s="813"/>
      <c r="CCK408" s="813"/>
      <c r="CCL408" s="813"/>
      <c r="CCM408" s="813"/>
      <c r="CCN408" s="813"/>
      <c r="CCO408" s="813"/>
      <c r="CCP408" s="813"/>
      <c r="CCQ408" s="813"/>
      <c r="CCR408" s="813"/>
      <c r="CCS408" s="813"/>
      <c r="CCT408" s="813"/>
      <c r="CCU408" s="813"/>
      <c r="CCV408" s="813"/>
      <c r="CCW408" s="813"/>
      <c r="CCX408" s="813"/>
      <c r="CCY408" s="813"/>
      <c r="CCZ408" s="813"/>
      <c r="CDA408" s="813"/>
      <c r="CDB408" s="813"/>
      <c r="CDC408" s="813"/>
      <c r="CDD408" s="813"/>
      <c r="CDE408" s="813"/>
      <c r="CDF408" s="813"/>
      <c r="CDG408" s="813"/>
      <c r="CDH408" s="813"/>
      <c r="CDI408" s="813"/>
      <c r="CDJ408" s="813"/>
      <c r="CDK408" s="813"/>
      <c r="CDL408" s="813"/>
      <c r="CDM408" s="813"/>
      <c r="CDN408" s="813"/>
      <c r="CDO408" s="813"/>
      <c r="CDP408" s="813"/>
      <c r="CDQ408" s="813"/>
      <c r="CDR408" s="813"/>
      <c r="CDS408" s="813"/>
      <c r="CDT408" s="813"/>
      <c r="CDU408" s="813"/>
      <c r="CDV408" s="813"/>
      <c r="CDW408" s="813"/>
      <c r="CDX408" s="813"/>
      <c r="CDY408" s="813"/>
      <c r="CDZ408" s="813"/>
      <c r="CEA408" s="813"/>
      <c r="CEB408" s="813"/>
      <c r="CEC408" s="813"/>
      <c r="CED408" s="813"/>
      <c r="CEE408" s="813"/>
      <c r="CEF408" s="813"/>
      <c r="CEG408" s="813"/>
      <c r="CEH408" s="813"/>
      <c r="CEI408" s="813"/>
      <c r="CEJ408" s="813"/>
      <c r="CEK408" s="813"/>
      <c r="CEL408" s="813"/>
      <c r="CEM408" s="813"/>
      <c r="CEN408" s="813"/>
      <c r="CEO408" s="813"/>
      <c r="CEP408" s="813"/>
      <c r="CEQ408" s="813"/>
      <c r="CER408" s="813"/>
      <c r="CES408" s="813"/>
      <c r="CET408" s="813"/>
      <c r="CEU408" s="813"/>
      <c r="CEV408" s="813"/>
      <c r="CEW408" s="813"/>
      <c r="CEX408" s="813"/>
      <c r="CEY408" s="813"/>
      <c r="CEZ408" s="813"/>
      <c r="CFA408" s="813"/>
      <c r="CFB408" s="813"/>
      <c r="CFC408" s="813"/>
      <c r="CFD408" s="813"/>
      <c r="CFE408" s="813"/>
      <c r="CFF408" s="813"/>
      <c r="CFG408" s="813"/>
      <c r="CFH408" s="813"/>
      <c r="CFI408" s="813"/>
      <c r="CFJ408" s="813"/>
      <c r="CFK408" s="813"/>
      <c r="CFL408" s="813"/>
      <c r="CFM408" s="813"/>
      <c r="CFN408" s="813"/>
      <c r="CFO408" s="813"/>
      <c r="CFP408" s="813"/>
      <c r="CFQ408" s="813"/>
      <c r="CFR408" s="813"/>
      <c r="CFS408" s="813"/>
      <c r="CFT408" s="813"/>
      <c r="CFU408" s="813"/>
      <c r="CFV408" s="813"/>
      <c r="CFW408" s="813"/>
      <c r="CFX408" s="813"/>
      <c r="CFY408" s="813"/>
      <c r="CFZ408" s="813"/>
      <c r="CGA408" s="813"/>
      <c r="CGB408" s="813"/>
      <c r="CGC408" s="813"/>
      <c r="CGD408" s="813"/>
      <c r="CGE408" s="813"/>
      <c r="CGF408" s="813"/>
      <c r="CGG408" s="813"/>
      <c r="CGH408" s="813"/>
      <c r="CGI408" s="813"/>
      <c r="CGJ408" s="813"/>
      <c r="CGK408" s="813"/>
      <c r="CGL408" s="813"/>
      <c r="CGM408" s="813"/>
      <c r="CGN408" s="813"/>
      <c r="CGO408" s="813"/>
      <c r="CGP408" s="813"/>
      <c r="CGQ408" s="813"/>
      <c r="CGR408" s="813"/>
      <c r="CGS408" s="813"/>
      <c r="CGT408" s="813"/>
      <c r="CGU408" s="813"/>
      <c r="CGV408" s="813"/>
      <c r="CGW408" s="813"/>
      <c r="CGX408" s="813"/>
      <c r="CGY408" s="813"/>
      <c r="CGZ408" s="813"/>
      <c r="CHA408" s="813"/>
      <c r="CHB408" s="813"/>
      <c r="CHC408" s="813"/>
      <c r="CHD408" s="813"/>
      <c r="CHE408" s="813"/>
      <c r="CHF408" s="813"/>
      <c r="CHG408" s="813"/>
      <c r="CHH408" s="813"/>
      <c r="CHI408" s="813"/>
      <c r="CHJ408" s="813"/>
      <c r="CHK408" s="813"/>
      <c r="CHL408" s="813"/>
      <c r="CHM408" s="813"/>
      <c r="CHN408" s="813"/>
      <c r="CHO408" s="813"/>
      <c r="CHP408" s="813"/>
      <c r="CHQ408" s="813"/>
      <c r="CHR408" s="813"/>
      <c r="CHS408" s="813"/>
      <c r="CHT408" s="813"/>
      <c r="CHU408" s="813"/>
      <c r="CHV408" s="813"/>
      <c r="CHW408" s="813"/>
      <c r="CHX408" s="813"/>
      <c r="CHY408" s="813"/>
      <c r="CHZ408" s="813"/>
      <c r="CIA408" s="813"/>
      <c r="CIB408" s="813"/>
      <c r="CIC408" s="813"/>
      <c r="CID408" s="813"/>
      <c r="CIE408" s="813"/>
      <c r="CIF408" s="813"/>
      <c r="CIG408" s="813"/>
      <c r="CIH408" s="813"/>
      <c r="CII408" s="813"/>
      <c r="CIJ408" s="813"/>
      <c r="CIK408" s="813"/>
      <c r="CIL408" s="813"/>
      <c r="CIM408" s="813"/>
      <c r="CIN408" s="813"/>
      <c r="CIO408" s="813"/>
      <c r="CIP408" s="813"/>
      <c r="CIQ408" s="813"/>
      <c r="CIR408" s="813"/>
      <c r="CIS408" s="813"/>
      <c r="CIT408" s="813"/>
      <c r="CIU408" s="813"/>
      <c r="CIV408" s="813"/>
      <c r="CIW408" s="813"/>
      <c r="CIX408" s="813"/>
      <c r="CIY408" s="813"/>
      <c r="CIZ408" s="813"/>
      <c r="CJA408" s="813"/>
      <c r="CJB408" s="813"/>
      <c r="CJC408" s="813"/>
      <c r="CJD408" s="813"/>
      <c r="CJE408" s="813"/>
      <c r="CJF408" s="813"/>
      <c r="CJG408" s="813"/>
      <c r="CJH408" s="813"/>
      <c r="CJI408" s="813"/>
      <c r="CJJ408" s="813"/>
      <c r="CJK408" s="813"/>
      <c r="CJL408" s="813"/>
      <c r="CJM408" s="813"/>
      <c r="CJN408" s="813"/>
      <c r="CJO408" s="813"/>
      <c r="CJP408" s="813"/>
      <c r="CJQ408" s="813"/>
      <c r="CJR408" s="813"/>
      <c r="CJS408" s="813"/>
      <c r="CJT408" s="813"/>
      <c r="CJU408" s="813"/>
      <c r="CJV408" s="813"/>
      <c r="CJW408" s="813"/>
      <c r="CJX408" s="813"/>
      <c r="CJY408" s="813"/>
      <c r="CJZ408" s="813"/>
      <c r="CKA408" s="813"/>
      <c r="CKB408" s="813"/>
      <c r="CKC408" s="813"/>
      <c r="CKD408" s="813"/>
      <c r="CKE408" s="813"/>
      <c r="CKF408" s="813"/>
      <c r="CKG408" s="813"/>
      <c r="CKH408" s="813"/>
      <c r="CKI408" s="813"/>
      <c r="CKJ408" s="813"/>
      <c r="CKK408" s="813"/>
      <c r="CKL408" s="813"/>
      <c r="CKM408" s="813"/>
      <c r="CKN408" s="813"/>
      <c r="CKO408" s="813"/>
      <c r="CKP408" s="813"/>
      <c r="CKQ408" s="813"/>
      <c r="CKR408" s="813"/>
      <c r="CKS408" s="813"/>
      <c r="CKT408" s="813"/>
      <c r="CKU408" s="813"/>
      <c r="CKV408" s="813"/>
      <c r="CKW408" s="813"/>
      <c r="CKX408" s="813"/>
      <c r="CKY408" s="813"/>
      <c r="CKZ408" s="813"/>
      <c r="CLA408" s="813"/>
      <c r="CLB408" s="813"/>
      <c r="CLC408" s="813"/>
      <c r="CLD408" s="813"/>
      <c r="CLE408" s="813"/>
      <c r="CLF408" s="813"/>
      <c r="CLG408" s="813"/>
      <c r="CLH408" s="813"/>
      <c r="CLI408" s="813"/>
      <c r="CLJ408" s="813"/>
      <c r="CLK408" s="813"/>
      <c r="CLL408" s="813"/>
      <c r="CLM408" s="813"/>
      <c r="CLN408" s="813"/>
      <c r="CLO408" s="813"/>
      <c r="CLP408" s="813"/>
      <c r="CLQ408" s="813"/>
      <c r="CLR408" s="813"/>
      <c r="CLS408" s="813"/>
      <c r="CLT408" s="813"/>
      <c r="CLU408" s="813"/>
      <c r="CLV408" s="813"/>
      <c r="CLW408" s="813"/>
      <c r="CLX408" s="813"/>
      <c r="CLY408" s="813"/>
      <c r="CLZ408" s="813"/>
      <c r="CMA408" s="813"/>
      <c r="CMB408" s="813"/>
      <c r="CMC408" s="813"/>
      <c r="CMD408" s="813"/>
      <c r="CME408" s="813"/>
      <c r="CMF408" s="813"/>
      <c r="CMG408" s="813"/>
      <c r="CMH408" s="813"/>
      <c r="CMI408" s="813"/>
      <c r="CMJ408" s="813"/>
      <c r="CMK408" s="813"/>
      <c r="CML408" s="813"/>
      <c r="CMM408" s="813"/>
      <c r="CMN408" s="813"/>
      <c r="CMO408" s="813"/>
      <c r="CMP408" s="813"/>
      <c r="CMQ408" s="813"/>
      <c r="CMR408" s="813"/>
      <c r="CMS408" s="813"/>
      <c r="CMT408" s="813"/>
      <c r="CMU408" s="813"/>
      <c r="CMV408" s="813"/>
      <c r="CMW408" s="813"/>
      <c r="CMX408" s="813"/>
      <c r="CMY408" s="813"/>
      <c r="CMZ408" s="813"/>
      <c r="CNA408" s="813"/>
      <c r="CNB408" s="813"/>
      <c r="CNC408" s="813"/>
      <c r="CND408" s="813"/>
      <c r="CNE408" s="813"/>
      <c r="CNF408" s="813"/>
      <c r="CNG408" s="813"/>
      <c r="CNH408" s="813"/>
      <c r="CNI408" s="813"/>
      <c r="CNJ408" s="813"/>
      <c r="CNK408" s="813"/>
      <c r="CNL408" s="813"/>
      <c r="CNM408" s="813"/>
      <c r="CNN408" s="813"/>
      <c r="CNO408" s="813"/>
      <c r="CNP408" s="813"/>
      <c r="CNQ408" s="813"/>
      <c r="CNR408" s="813"/>
      <c r="CNS408" s="813"/>
      <c r="CNT408" s="813"/>
      <c r="CNU408" s="813"/>
      <c r="CNV408" s="813"/>
      <c r="CNW408" s="813"/>
      <c r="CNX408" s="813"/>
      <c r="CNY408" s="813"/>
      <c r="CNZ408" s="813"/>
      <c r="COA408" s="813"/>
      <c r="COB408" s="813"/>
      <c r="COC408" s="813"/>
      <c r="COD408" s="813"/>
      <c r="COE408" s="813"/>
      <c r="COF408" s="813"/>
      <c r="COG408" s="813"/>
      <c r="COH408" s="813"/>
      <c r="COI408" s="813"/>
      <c r="COJ408" s="813"/>
      <c r="COK408" s="813"/>
      <c r="COL408" s="813"/>
      <c r="COM408" s="813"/>
      <c r="CON408" s="813"/>
      <c r="COO408" s="813"/>
      <c r="COP408" s="813"/>
      <c r="COQ408" s="813"/>
      <c r="COR408" s="813"/>
      <c r="COS408" s="813"/>
      <c r="COT408" s="813"/>
      <c r="COU408" s="813"/>
      <c r="COV408" s="813"/>
      <c r="COW408" s="813"/>
      <c r="COX408" s="813"/>
      <c r="COY408" s="813"/>
      <c r="COZ408" s="813"/>
      <c r="CPA408" s="813"/>
      <c r="CPB408" s="813"/>
      <c r="CPC408" s="813"/>
      <c r="CPD408" s="813"/>
      <c r="CPE408" s="813"/>
      <c r="CPF408" s="813"/>
      <c r="CPG408" s="813"/>
      <c r="CPH408" s="813"/>
      <c r="CPI408" s="813"/>
      <c r="CPJ408" s="813"/>
      <c r="CPK408" s="813"/>
      <c r="CPL408" s="813"/>
      <c r="CPM408" s="813"/>
      <c r="CPN408" s="813"/>
      <c r="CPO408" s="813"/>
      <c r="CPP408" s="813"/>
      <c r="CPQ408" s="813"/>
      <c r="CPR408" s="813"/>
      <c r="CPS408" s="813"/>
      <c r="CPT408" s="813"/>
      <c r="CPU408" s="813"/>
      <c r="CPV408" s="813"/>
      <c r="CPW408" s="813"/>
      <c r="CPX408" s="813"/>
      <c r="CPY408" s="813"/>
      <c r="CPZ408" s="813"/>
      <c r="CQA408" s="813"/>
      <c r="CQB408" s="813"/>
      <c r="CQC408" s="813"/>
      <c r="CQD408" s="813"/>
      <c r="CQE408" s="813"/>
      <c r="CQF408" s="813"/>
      <c r="CQG408" s="813"/>
      <c r="CQH408" s="813"/>
      <c r="CQI408" s="813"/>
      <c r="CQJ408" s="813"/>
      <c r="CQK408" s="813"/>
      <c r="CQL408" s="813"/>
      <c r="CQM408" s="813"/>
      <c r="CQN408" s="813"/>
      <c r="CQO408" s="813"/>
      <c r="CQP408" s="813"/>
      <c r="CQQ408" s="813"/>
      <c r="CQR408" s="813"/>
      <c r="CQS408" s="813"/>
      <c r="CQT408" s="813"/>
      <c r="CQU408" s="813"/>
      <c r="CQV408" s="813"/>
      <c r="CQW408" s="813"/>
      <c r="CQX408" s="813"/>
      <c r="CQY408" s="813"/>
      <c r="CQZ408" s="813"/>
      <c r="CRA408" s="813"/>
      <c r="CRB408" s="813"/>
      <c r="CRC408" s="813"/>
      <c r="CRD408" s="813"/>
      <c r="CRE408" s="813"/>
      <c r="CRF408" s="813"/>
      <c r="CRG408" s="813"/>
      <c r="CRH408" s="813"/>
      <c r="CRI408" s="813"/>
      <c r="CRJ408" s="813"/>
      <c r="CRK408" s="813"/>
      <c r="CRL408" s="813"/>
      <c r="CRM408" s="813"/>
      <c r="CRN408" s="813"/>
      <c r="CRO408" s="813"/>
      <c r="CRP408" s="813"/>
      <c r="CRQ408" s="813"/>
      <c r="CRR408" s="813"/>
      <c r="CRS408" s="813"/>
      <c r="CRT408" s="813"/>
      <c r="CRU408" s="813"/>
      <c r="CRV408" s="813"/>
      <c r="CRW408" s="813"/>
      <c r="CRX408" s="813"/>
      <c r="CRY408" s="813"/>
      <c r="CRZ408" s="813"/>
      <c r="CSA408" s="813"/>
      <c r="CSB408" s="813"/>
      <c r="CSC408" s="813"/>
      <c r="CSD408" s="813"/>
      <c r="CSE408" s="813"/>
      <c r="CSF408" s="813"/>
      <c r="CSG408" s="813"/>
      <c r="CSH408" s="813"/>
      <c r="CSI408" s="813"/>
      <c r="CSJ408" s="813"/>
      <c r="CSK408" s="813"/>
      <c r="CSL408" s="813"/>
      <c r="CSM408" s="813"/>
      <c r="CSN408" s="813"/>
      <c r="CSO408" s="813"/>
      <c r="CSP408" s="813"/>
      <c r="CSQ408" s="813"/>
      <c r="CSR408" s="813"/>
      <c r="CSS408" s="813"/>
      <c r="CST408" s="813"/>
      <c r="CSU408" s="813"/>
      <c r="CSV408" s="813"/>
      <c r="CSW408" s="813"/>
      <c r="CSX408" s="813"/>
      <c r="CSY408" s="813"/>
      <c r="CSZ408" s="813"/>
      <c r="CTA408" s="813"/>
      <c r="CTB408" s="813"/>
      <c r="CTC408" s="813"/>
      <c r="CTD408" s="813"/>
      <c r="CTE408" s="813"/>
      <c r="CTF408" s="813"/>
      <c r="CTG408" s="813"/>
      <c r="CTH408" s="813"/>
      <c r="CTI408" s="813"/>
      <c r="CTJ408" s="813"/>
      <c r="CTK408" s="813"/>
      <c r="CTL408" s="813"/>
      <c r="CTM408" s="813"/>
      <c r="CTN408" s="813"/>
      <c r="CTO408" s="813"/>
      <c r="CTP408" s="813"/>
      <c r="CTQ408" s="813"/>
      <c r="CTR408" s="813"/>
      <c r="CTS408" s="813"/>
      <c r="CTT408" s="813"/>
      <c r="CTU408" s="813"/>
      <c r="CTV408" s="813"/>
      <c r="CTW408" s="813"/>
      <c r="CTX408" s="813"/>
      <c r="CTY408" s="813"/>
      <c r="CTZ408" s="813"/>
      <c r="CUA408" s="813"/>
      <c r="CUB408" s="813"/>
      <c r="CUC408" s="813"/>
      <c r="CUD408" s="813"/>
      <c r="CUE408" s="813"/>
      <c r="CUF408" s="813"/>
      <c r="CUG408" s="813"/>
      <c r="CUH408" s="813"/>
      <c r="CUI408" s="813"/>
      <c r="CUJ408" s="813"/>
      <c r="CUK408" s="813"/>
      <c r="CUL408" s="813"/>
      <c r="CUM408" s="813"/>
      <c r="CUN408" s="813"/>
      <c r="CUO408" s="813"/>
      <c r="CUP408" s="813"/>
      <c r="CUQ408" s="813"/>
      <c r="CUR408" s="813"/>
      <c r="CUS408" s="813"/>
      <c r="CUT408" s="813"/>
      <c r="CUU408" s="813"/>
      <c r="CUV408" s="813"/>
      <c r="CUW408" s="813"/>
      <c r="CUX408" s="813"/>
      <c r="CUY408" s="813"/>
      <c r="CUZ408" s="813"/>
      <c r="CVA408" s="813"/>
      <c r="CVB408" s="813"/>
      <c r="CVC408" s="813"/>
      <c r="CVD408" s="813"/>
      <c r="CVE408" s="813"/>
      <c r="CVF408" s="813"/>
      <c r="CVG408" s="813"/>
      <c r="CVH408" s="813"/>
      <c r="CVI408" s="813"/>
      <c r="CVJ408" s="813"/>
      <c r="CVK408" s="813"/>
      <c r="CVL408" s="813"/>
      <c r="CVM408" s="813"/>
      <c r="CVN408" s="813"/>
      <c r="CVO408" s="813"/>
      <c r="CVP408" s="813"/>
      <c r="CVQ408" s="813"/>
      <c r="CVR408" s="813"/>
      <c r="CVS408" s="813"/>
      <c r="CVT408" s="813"/>
      <c r="CVU408" s="813"/>
      <c r="CVV408" s="813"/>
      <c r="CVW408" s="813"/>
      <c r="CVX408" s="813"/>
      <c r="CVY408" s="813"/>
      <c r="CVZ408" s="813"/>
      <c r="CWA408" s="813"/>
      <c r="CWB408" s="813"/>
      <c r="CWC408" s="813"/>
      <c r="CWD408" s="813"/>
      <c r="CWE408" s="813"/>
      <c r="CWF408" s="813"/>
      <c r="CWG408" s="813"/>
      <c r="CWH408" s="813"/>
      <c r="CWI408" s="813"/>
      <c r="CWJ408" s="813"/>
      <c r="CWK408" s="813"/>
      <c r="CWL408" s="813"/>
      <c r="CWM408" s="813"/>
      <c r="CWN408" s="813"/>
      <c r="CWO408" s="813"/>
      <c r="CWP408" s="813"/>
      <c r="CWQ408" s="813"/>
      <c r="CWR408" s="813"/>
      <c r="CWS408" s="813"/>
      <c r="CWT408" s="813"/>
      <c r="CWU408" s="813"/>
      <c r="CWV408" s="813"/>
      <c r="CWW408" s="813"/>
      <c r="CWX408" s="813"/>
      <c r="CWY408" s="813"/>
      <c r="CWZ408" s="813"/>
      <c r="CXA408" s="813"/>
      <c r="CXB408" s="813"/>
      <c r="CXC408" s="813"/>
      <c r="CXD408" s="813"/>
      <c r="CXE408" s="813"/>
      <c r="CXF408" s="813"/>
      <c r="CXG408" s="813"/>
      <c r="CXH408" s="813"/>
      <c r="CXI408" s="813"/>
      <c r="CXJ408" s="813"/>
      <c r="CXK408" s="813"/>
      <c r="CXL408" s="813"/>
      <c r="CXM408" s="813"/>
      <c r="CXN408" s="813"/>
      <c r="CXO408" s="813"/>
      <c r="CXP408" s="813"/>
      <c r="CXQ408" s="813"/>
      <c r="CXR408" s="813"/>
      <c r="CXS408" s="813"/>
      <c r="CXT408" s="813"/>
      <c r="CXU408" s="813"/>
      <c r="CXV408" s="813"/>
      <c r="CXW408" s="813"/>
      <c r="CXX408" s="813"/>
      <c r="CXY408" s="813"/>
      <c r="CXZ408" s="813"/>
      <c r="CYA408" s="813"/>
      <c r="CYB408" s="813"/>
      <c r="CYC408" s="813"/>
      <c r="CYD408" s="813"/>
      <c r="CYE408" s="813"/>
      <c r="CYF408" s="813"/>
      <c r="CYG408" s="813"/>
      <c r="CYH408" s="813"/>
      <c r="CYI408" s="813"/>
      <c r="CYJ408" s="813"/>
      <c r="CYK408" s="813"/>
      <c r="CYL408" s="813"/>
      <c r="CYM408" s="813"/>
      <c r="CYN408" s="813"/>
      <c r="CYO408" s="813"/>
      <c r="CYP408" s="813"/>
      <c r="CYQ408" s="813"/>
      <c r="CYR408" s="813"/>
      <c r="CYS408" s="813"/>
      <c r="CYT408" s="813"/>
      <c r="CYU408" s="813"/>
      <c r="CYV408" s="813"/>
      <c r="CYW408" s="813"/>
      <c r="CYX408" s="813"/>
      <c r="CYY408" s="813"/>
      <c r="CYZ408" s="813"/>
      <c r="CZA408" s="813"/>
      <c r="CZB408" s="813"/>
      <c r="CZC408" s="813"/>
      <c r="CZD408" s="813"/>
      <c r="CZE408" s="813"/>
      <c r="CZF408" s="813"/>
      <c r="CZG408" s="813"/>
      <c r="CZH408" s="813"/>
      <c r="CZI408" s="813"/>
      <c r="CZJ408" s="813"/>
      <c r="CZK408" s="813"/>
      <c r="CZL408" s="813"/>
      <c r="CZM408" s="813"/>
      <c r="CZN408" s="813"/>
      <c r="CZO408" s="813"/>
      <c r="CZP408" s="813"/>
      <c r="CZQ408" s="813"/>
      <c r="CZR408" s="813"/>
      <c r="CZS408" s="813"/>
      <c r="CZT408" s="813"/>
      <c r="CZU408" s="813"/>
      <c r="CZV408" s="813"/>
      <c r="CZW408" s="813"/>
      <c r="CZX408" s="813"/>
      <c r="CZY408" s="813"/>
      <c r="CZZ408" s="813"/>
      <c r="DAA408" s="813"/>
      <c r="DAB408" s="813"/>
      <c r="DAC408" s="813"/>
      <c r="DAD408" s="813"/>
      <c r="DAE408" s="813"/>
      <c r="DAF408" s="813"/>
      <c r="DAG408" s="813"/>
      <c r="DAH408" s="813"/>
      <c r="DAI408" s="813"/>
      <c r="DAJ408" s="813"/>
      <c r="DAK408" s="813"/>
      <c r="DAL408" s="813"/>
      <c r="DAM408" s="813"/>
      <c r="DAN408" s="813"/>
      <c r="DAO408" s="813"/>
      <c r="DAP408" s="813"/>
      <c r="DAQ408" s="813"/>
      <c r="DAR408" s="813"/>
      <c r="DAS408" s="813"/>
      <c r="DAT408" s="813"/>
      <c r="DAU408" s="813"/>
      <c r="DAV408" s="813"/>
      <c r="DAW408" s="813"/>
      <c r="DAX408" s="813"/>
      <c r="DAY408" s="813"/>
      <c r="DAZ408" s="813"/>
      <c r="DBA408" s="813"/>
      <c r="DBB408" s="813"/>
      <c r="DBC408" s="813"/>
      <c r="DBD408" s="813"/>
      <c r="DBE408" s="813"/>
      <c r="DBF408" s="813"/>
      <c r="DBG408" s="813"/>
      <c r="DBH408" s="813"/>
      <c r="DBI408" s="813"/>
      <c r="DBJ408" s="813"/>
      <c r="DBK408" s="813"/>
      <c r="DBL408" s="813"/>
      <c r="DBM408" s="813"/>
      <c r="DBN408" s="813"/>
      <c r="DBO408" s="813"/>
      <c r="DBP408" s="813"/>
      <c r="DBQ408" s="813"/>
      <c r="DBR408" s="813"/>
      <c r="DBS408" s="813"/>
      <c r="DBT408" s="813"/>
      <c r="DBU408" s="813"/>
      <c r="DBV408" s="813"/>
      <c r="DBW408" s="813"/>
      <c r="DBX408" s="813"/>
      <c r="DBY408" s="813"/>
      <c r="DBZ408" s="813"/>
      <c r="DCA408" s="813"/>
      <c r="DCB408" s="813"/>
      <c r="DCC408" s="813"/>
      <c r="DCD408" s="813"/>
      <c r="DCE408" s="813"/>
      <c r="DCF408" s="813"/>
      <c r="DCG408" s="813"/>
      <c r="DCH408" s="813"/>
      <c r="DCI408" s="813"/>
      <c r="DCJ408" s="813"/>
      <c r="DCK408" s="813"/>
      <c r="DCL408" s="813"/>
      <c r="DCM408" s="813"/>
      <c r="DCN408" s="813"/>
      <c r="DCO408" s="813"/>
      <c r="DCP408" s="813"/>
      <c r="DCQ408" s="813"/>
      <c r="DCR408" s="813"/>
      <c r="DCS408" s="813"/>
      <c r="DCT408" s="813"/>
      <c r="DCU408" s="813"/>
      <c r="DCV408" s="813"/>
      <c r="DCW408" s="813"/>
      <c r="DCX408" s="813"/>
      <c r="DCY408" s="813"/>
      <c r="DCZ408" s="813"/>
      <c r="DDA408" s="813"/>
      <c r="DDB408" s="813"/>
      <c r="DDC408" s="813"/>
      <c r="DDD408" s="813"/>
      <c r="DDE408" s="813"/>
      <c r="DDF408" s="813"/>
      <c r="DDG408" s="813"/>
      <c r="DDH408" s="813"/>
      <c r="DDI408" s="813"/>
      <c r="DDJ408" s="813"/>
      <c r="DDK408" s="813"/>
      <c r="DDL408" s="813"/>
      <c r="DDM408" s="813"/>
      <c r="DDN408" s="813"/>
      <c r="DDO408" s="813"/>
      <c r="DDP408" s="813"/>
      <c r="DDQ408" s="813"/>
      <c r="DDR408" s="813"/>
      <c r="DDS408" s="813"/>
      <c r="DDT408" s="813"/>
      <c r="DDU408" s="813"/>
      <c r="DDV408" s="813"/>
      <c r="DDW408" s="813"/>
      <c r="DDX408" s="813"/>
      <c r="DDY408" s="813"/>
      <c r="DDZ408" s="813"/>
      <c r="DEA408" s="813"/>
      <c r="DEB408" s="813"/>
      <c r="DEC408" s="813"/>
      <c r="DED408" s="813"/>
      <c r="DEE408" s="813"/>
      <c r="DEF408" s="813"/>
      <c r="DEG408" s="813"/>
      <c r="DEH408" s="813"/>
      <c r="DEI408" s="813"/>
      <c r="DEJ408" s="813"/>
      <c r="DEK408" s="813"/>
      <c r="DEL408" s="813"/>
      <c r="DEM408" s="813"/>
      <c r="DEN408" s="813"/>
      <c r="DEO408" s="813"/>
      <c r="DEP408" s="813"/>
      <c r="DEQ408" s="813"/>
      <c r="DER408" s="813"/>
      <c r="DES408" s="813"/>
      <c r="DET408" s="813"/>
      <c r="DEU408" s="813"/>
      <c r="DEV408" s="813"/>
      <c r="DEW408" s="813"/>
      <c r="DEX408" s="813"/>
      <c r="DEY408" s="813"/>
      <c r="DEZ408" s="813"/>
      <c r="DFA408" s="813"/>
      <c r="DFB408" s="813"/>
      <c r="DFC408" s="813"/>
      <c r="DFD408" s="813"/>
      <c r="DFE408" s="813"/>
      <c r="DFF408" s="813"/>
      <c r="DFG408" s="813"/>
      <c r="DFH408" s="813"/>
      <c r="DFI408" s="813"/>
      <c r="DFJ408" s="813"/>
      <c r="DFK408" s="813"/>
      <c r="DFL408" s="813"/>
      <c r="DFM408" s="813"/>
      <c r="DFN408" s="813"/>
      <c r="DFO408" s="813"/>
      <c r="DFP408" s="813"/>
      <c r="DFQ408" s="813"/>
      <c r="DFR408" s="813"/>
      <c r="DFS408" s="813"/>
      <c r="DFT408" s="813"/>
      <c r="DFU408" s="813"/>
      <c r="DFV408" s="813"/>
      <c r="DFW408" s="813"/>
      <c r="DFX408" s="813"/>
      <c r="DFY408" s="813"/>
      <c r="DFZ408" s="813"/>
      <c r="DGA408" s="813"/>
      <c r="DGB408" s="813"/>
      <c r="DGC408" s="813"/>
      <c r="DGD408" s="813"/>
      <c r="DGE408" s="813"/>
      <c r="DGF408" s="813"/>
      <c r="DGG408" s="813"/>
      <c r="DGH408" s="813"/>
      <c r="DGI408" s="813"/>
      <c r="DGJ408" s="813"/>
      <c r="DGK408" s="813"/>
      <c r="DGL408" s="813"/>
      <c r="DGM408" s="813"/>
      <c r="DGN408" s="813"/>
      <c r="DGO408" s="813"/>
      <c r="DGP408" s="813"/>
      <c r="DGQ408" s="813"/>
      <c r="DGR408" s="813"/>
      <c r="DGS408" s="813"/>
      <c r="DGT408" s="813"/>
      <c r="DGU408" s="813"/>
      <c r="DGV408" s="813"/>
      <c r="DGW408" s="813"/>
      <c r="DGX408" s="813"/>
      <c r="DGY408" s="813"/>
      <c r="DGZ408" s="813"/>
      <c r="DHA408" s="813"/>
      <c r="DHB408" s="813"/>
      <c r="DHC408" s="813"/>
      <c r="DHD408" s="813"/>
      <c r="DHE408" s="813"/>
      <c r="DHF408" s="813"/>
      <c r="DHG408" s="813"/>
      <c r="DHH408" s="813"/>
      <c r="DHI408" s="813"/>
      <c r="DHJ408" s="813"/>
      <c r="DHK408" s="813"/>
      <c r="DHL408" s="813"/>
      <c r="DHM408" s="813"/>
      <c r="DHN408" s="813"/>
      <c r="DHO408" s="813"/>
      <c r="DHP408" s="813"/>
      <c r="DHQ408" s="813"/>
      <c r="DHR408" s="813"/>
      <c r="DHS408" s="813"/>
      <c r="DHT408" s="813"/>
      <c r="DHU408" s="813"/>
      <c r="DHV408" s="813"/>
      <c r="DHW408" s="813"/>
      <c r="DHX408" s="813"/>
      <c r="DHY408" s="813"/>
      <c r="DHZ408" s="813"/>
      <c r="DIA408" s="813"/>
      <c r="DIB408" s="813"/>
      <c r="DIC408" s="813"/>
      <c r="DID408" s="813"/>
      <c r="DIE408" s="813"/>
      <c r="DIF408" s="813"/>
      <c r="DIG408" s="813"/>
      <c r="DIH408" s="813"/>
      <c r="DII408" s="813"/>
      <c r="DIJ408" s="813"/>
      <c r="DIK408" s="813"/>
      <c r="DIL408" s="813"/>
      <c r="DIM408" s="813"/>
      <c r="DIN408" s="813"/>
      <c r="DIO408" s="813"/>
      <c r="DIP408" s="813"/>
      <c r="DIQ408" s="813"/>
      <c r="DIR408" s="813"/>
      <c r="DIS408" s="813"/>
      <c r="DIT408" s="813"/>
      <c r="DIU408" s="813"/>
      <c r="DIV408" s="813"/>
      <c r="DIW408" s="813"/>
      <c r="DIX408" s="813"/>
      <c r="DIY408" s="813"/>
      <c r="DIZ408" s="813"/>
      <c r="DJA408" s="813"/>
      <c r="DJB408" s="813"/>
      <c r="DJC408" s="813"/>
      <c r="DJD408" s="813"/>
      <c r="DJE408" s="813"/>
      <c r="DJF408" s="813"/>
      <c r="DJG408" s="813"/>
      <c r="DJH408" s="813"/>
      <c r="DJI408" s="813"/>
      <c r="DJJ408" s="813"/>
      <c r="DJK408" s="813"/>
      <c r="DJL408" s="813"/>
      <c r="DJM408" s="813"/>
      <c r="DJN408" s="813"/>
      <c r="DJO408" s="813"/>
      <c r="DJP408" s="813"/>
      <c r="DJQ408" s="813"/>
      <c r="DJR408" s="813"/>
      <c r="DJS408" s="813"/>
      <c r="DJT408" s="813"/>
      <c r="DJU408" s="813"/>
      <c r="DJV408" s="813"/>
      <c r="DJW408" s="813"/>
      <c r="DJX408" s="813"/>
      <c r="DJY408" s="813"/>
      <c r="DJZ408" s="813"/>
      <c r="DKA408" s="813"/>
      <c r="DKB408" s="813"/>
      <c r="DKC408" s="813"/>
      <c r="DKD408" s="813"/>
      <c r="DKE408" s="813"/>
      <c r="DKF408" s="813"/>
      <c r="DKG408" s="813"/>
      <c r="DKH408" s="813"/>
      <c r="DKI408" s="813"/>
      <c r="DKJ408" s="813"/>
      <c r="DKK408" s="813"/>
      <c r="DKL408" s="813"/>
      <c r="DKM408" s="813"/>
      <c r="DKN408" s="813"/>
      <c r="DKO408" s="813"/>
      <c r="DKP408" s="813"/>
      <c r="DKQ408" s="813"/>
      <c r="DKR408" s="813"/>
      <c r="DKS408" s="813"/>
      <c r="DKT408" s="813"/>
      <c r="DKU408" s="813"/>
      <c r="DKV408" s="813"/>
      <c r="DKW408" s="813"/>
      <c r="DKX408" s="813"/>
      <c r="DKY408" s="813"/>
      <c r="DKZ408" s="813"/>
      <c r="DLA408" s="813"/>
      <c r="DLB408" s="813"/>
      <c r="DLC408" s="813"/>
      <c r="DLD408" s="813"/>
      <c r="DLE408" s="813"/>
      <c r="DLF408" s="813"/>
      <c r="DLG408" s="813"/>
      <c r="DLH408" s="813"/>
      <c r="DLI408" s="813"/>
      <c r="DLJ408" s="813"/>
      <c r="DLK408" s="813"/>
      <c r="DLL408" s="813"/>
      <c r="DLM408" s="813"/>
      <c r="DLN408" s="813"/>
      <c r="DLO408" s="813"/>
      <c r="DLP408" s="813"/>
      <c r="DLQ408" s="813"/>
      <c r="DLR408" s="813"/>
      <c r="DLS408" s="813"/>
      <c r="DLT408" s="813"/>
      <c r="DLU408" s="813"/>
      <c r="DLV408" s="813"/>
      <c r="DLW408" s="813"/>
      <c r="DLX408" s="813"/>
      <c r="DLY408" s="813"/>
      <c r="DLZ408" s="813"/>
      <c r="DMA408" s="813"/>
      <c r="DMB408" s="813"/>
      <c r="DMC408" s="813"/>
      <c r="DMD408" s="813"/>
      <c r="DME408" s="813"/>
      <c r="DMF408" s="813"/>
      <c r="DMG408" s="813"/>
      <c r="DMH408" s="813"/>
      <c r="DMI408" s="813"/>
      <c r="DMJ408" s="813"/>
      <c r="DMK408" s="813"/>
      <c r="DML408" s="813"/>
      <c r="DMM408" s="813"/>
      <c r="DMN408" s="813"/>
      <c r="DMO408" s="813"/>
      <c r="DMP408" s="813"/>
      <c r="DMQ408" s="813"/>
      <c r="DMR408" s="813"/>
      <c r="DMS408" s="813"/>
      <c r="DMT408" s="813"/>
      <c r="DMU408" s="813"/>
      <c r="DMV408" s="813"/>
      <c r="DMW408" s="813"/>
      <c r="DMX408" s="813"/>
      <c r="DMY408" s="813"/>
      <c r="DMZ408" s="813"/>
      <c r="DNA408" s="813"/>
      <c r="DNB408" s="813"/>
      <c r="DNC408" s="813"/>
      <c r="DND408" s="813"/>
      <c r="DNE408" s="813"/>
      <c r="DNF408" s="813"/>
      <c r="DNG408" s="813"/>
      <c r="DNH408" s="813"/>
      <c r="DNI408" s="813"/>
      <c r="DNJ408" s="813"/>
      <c r="DNK408" s="813"/>
      <c r="DNL408" s="813"/>
      <c r="DNM408" s="813"/>
      <c r="DNN408" s="813"/>
      <c r="DNO408" s="813"/>
      <c r="DNP408" s="813"/>
      <c r="DNQ408" s="813"/>
      <c r="DNR408" s="813"/>
      <c r="DNS408" s="813"/>
      <c r="DNT408" s="813"/>
      <c r="DNU408" s="813"/>
      <c r="DNV408" s="813"/>
      <c r="DNW408" s="813"/>
      <c r="DNX408" s="813"/>
      <c r="DNY408" s="813"/>
      <c r="DNZ408" s="813"/>
      <c r="DOA408" s="813"/>
      <c r="DOB408" s="813"/>
      <c r="DOC408" s="813"/>
      <c r="DOD408" s="813"/>
      <c r="DOE408" s="813"/>
      <c r="DOF408" s="813"/>
      <c r="DOG408" s="813"/>
      <c r="DOH408" s="813"/>
      <c r="DOI408" s="813"/>
      <c r="DOJ408" s="813"/>
      <c r="DOK408" s="813"/>
      <c r="DOL408" s="813"/>
      <c r="DOM408" s="813"/>
      <c r="DON408" s="813"/>
      <c r="DOO408" s="813"/>
      <c r="DOP408" s="813"/>
      <c r="DOQ408" s="813"/>
      <c r="DOR408" s="813"/>
      <c r="DOS408" s="813"/>
      <c r="DOT408" s="813"/>
      <c r="DOU408" s="813"/>
      <c r="DOV408" s="813"/>
      <c r="DOW408" s="813"/>
      <c r="DOX408" s="813"/>
      <c r="DOY408" s="813"/>
      <c r="DOZ408" s="813"/>
      <c r="DPA408" s="813"/>
      <c r="DPB408" s="813"/>
      <c r="DPC408" s="813"/>
      <c r="DPD408" s="813"/>
      <c r="DPE408" s="813"/>
      <c r="DPF408" s="813"/>
      <c r="DPG408" s="813"/>
      <c r="DPH408" s="813"/>
      <c r="DPI408" s="813"/>
      <c r="DPJ408" s="813"/>
      <c r="DPK408" s="813"/>
      <c r="DPL408" s="813"/>
      <c r="DPM408" s="813"/>
      <c r="DPN408" s="813"/>
      <c r="DPO408" s="813"/>
      <c r="DPP408" s="813"/>
      <c r="DPQ408" s="813"/>
      <c r="DPR408" s="813"/>
      <c r="DPS408" s="813"/>
      <c r="DPT408" s="813"/>
      <c r="DPU408" s="813"/>
      <c r="DPV408" s="813"/>
      <c r="DPW408" s="813"/>
      <c r="DPX408" s="813"/>
      <c r="DPY408" s="813"/>
      <c r="DPZ408" s="813"/>
      <c r="DQA408" s="813"/>
      <c r="DQB408" s="813"/>
      <c r="DQC408" s="813"/>
      <c r="DQD408" s="813"/>
      <c r="DQE408" s="813"/>
      <c r="DQF408" s="813"/>
      <c r="DQG408" s="813"/>
      <c r="DQH408" s="813"/>
      <c r="DQI408" s="813"/>
      <c r="DQJ408" s="813"/>
      <c r="DQK408" s="813"/>
      <c r="DQL408" s="813"/>
      <c r="DQM408" s="813"/>
      <c r="DQN408" s="813"/>
      <c r="DQO408" s="813"/>
      <c r="DQP408" s="813"/>
      <c r="DQQ408" s="813"/>
      <c r="DQR408" s="813"/>
      <c r="DQS408" s="813"/>
      <c r="DQT408" s="813"/>
      <c r="DQU408" s="813"/>
      <c r="DQV408" s="813"/>
      <c r="DQW408" s="813"/>
      <c r="DQX408" s="813"/>
      <c r="DQY408" s="813"/>
      <c r="DQZ408" s="813"/>
      <c r="DRA408" s="813"/>
      <c r="DRB408" s="813"/>
      <c r="DRC408" s="813"/>
      <c r="DRD408" s="813"/>
      <c r="DRE408" s="813"/>
      <c r="DRF408" s="813"/>
      <c r="DRG408" s="813"/>
      <c r="DRH408" s="813"/>
      <c r="DRI408" s="813"/>
      <c r="DRJ408" s="813"/>
      <c r="DRK408" s="813"/>
      <c r="DRL408" s="813"/>
      <c r="DRM408" s="813"/>
      <c r="DRN408" s="813"/>
      <c r="DRO408" s="813"/>
      <c r="DRP408" s="813"/>
      <c r="DRQ408" s="813"/>
      <c r="DRR408" s="813"/>
      <c r="DRS408" s="813"/>
      <c r="DRT408" s="813"/>
      <c r="DRU408" s="813"/>
      <c r="DRV408" s="813"/>
      <c r="DRW408" s="813"/>
      <c r="DRX408" s="813"/>
      <c r="DRY408" s="813"/>
      <c r="DRZ408" s="813"/>
      <c r="DSA408" s="813"/>
      <c r="DSB408" s="813"/>
      <c r="DSC408" s="813"/>
      <c r="DSD408" s="813"/>
      <c r="DSE408" s="813"/>
      <c r="DSF408" s="813"/>
      <c r="DSG408" s="813"/>
      <c r="DSH408" s="813"/>
      <c r="DSI408" s="813"/>
      <c r="DSJ408" s="813"/>
      <c r="DSK408" s="813"/>
      <c r="DSL408" s="813"/>
      <c r="DSM408" s="813"/>
      <c r="DSN408" s="813"/>
      <c r="DSO408" s="813"/>
      <c r="DSP408" s="813"/>
      <c r="DSQ408" s="813"/>
      <c r="DSR408" s="813"/>
      <c r="DSS408" s="813"/>
      <c r="DST408" s="813"/>
      <c r="DSU408" s="813"/>
      <c r="DSV408" s="813"/>
      <c r="DSW408" s="813"/>
      <c r="DSX408" s="813"/>
      <c r="DSY408" s="813"/>
      <c r="DSZ408" s="813"/>
      <c r="DTA408" s="813"/>
      <c r="DTB408" s="813"/>
      <c r="DTC408" s="813"/>
      <c r="DTD408" s="813"/>
      <c r="DTE408" s="813"/>
      <c r="DTF408" s="813"/>
      <c r="DTG408" s="813"/>
      <c r="DTH408" s="813"/>
      <c r="DTI408" s="813"/>
      <c r="DTJ408" s="813"/>
      <c r="DTK408" s="813"/>
      <c r="DTL408" s="813"/>
      <c r="DTM408" s="813"/>
      <c r="DTN408" s="813"/>
      <c r="DTO408" s="813"/>
      <c r="DTP408" s="813"/>
      <c r="DTQ408" s="813"/>
      <c r="DTR408" s="813"/>
      <c r="DTS408" s="813"/>
      <c r="DTT408" s="813"/>
      <c r="DTU408" s="813"/>
      <c r="DTV408" s="813"/>
      <c r="DTW408" s="813"/>
      <c r="DTX408" s="813"/>
      <c r="DTY408" s="813"/>
      <c r="DTZ408" s="813"/>
      <c r="DUA408" s="813"/>
      <c r="DUB408" s="813"/>
      <c r="DUC408" s="813"/>
      <c r="DUD408" s="813"/>
      <c r="DUE408" s="813"/>
      <c r="DUF408" s="813"/>
      <c r="DUG408" s="813"/>
      <c r="DUH408" s="813"/>
      <c r="DUI408" s="813"/>
      <c r="DUJ408" s="813"/>
      <c r="DUK408" s="813"/>
      <c r="DUL408" s="813"/>
      <c r="DUM408" s="813"/>
      <c r="DUN408" s="813"/>
      <c r="DUO408" s="813"/>
      <c r="DUP408" s="813"/>
      <c r="DUQ408" s="813"/>
      <c r="DUR408" s="813"/>
      <c r="DUS408" s="813"/>
      <c r="DUT408" s="813"/>
      <c r="DUU408" s="813"/>
      <c r="DUV408" s="813"/>
      <c r="DUW408" s="813"/>
      <c r="DUX408" s="813"/>
      <c r="DUY408" s="813"/>
      <c r="DUZ408" s="813"/>
      <c r="DVA408" s="813"/>
      <c r="DVB408" s="813"/>
      <c r="DVC408" s="813"/>
      <c r="DVD408" s="813"/>
      <c r="DVE408" s="813"/>
      <c r="DVF408" s="813"/>
      <c r="DVG408" s="813"/>
      <c r="DVH408" s="813"/>
      <c r="DVI408" s="813"/>
      <c r="DVJ408" s="813"/>
      <c r="DVK408" s="813"/>
      <c r="DVL408" s="813"/>
      <c r="DVM408" s="813"/>
      <c r="DVN408" s="813"/>
      <c r="DVO408" s="813"/>
      <c r="DVP408" s="813"/>
      <c r="DVQ408" s="813"/>
      <c r="DVR408" s="813"/>
      <c r="DVS408" s="813"/>
      <c r="DVT408" s="813"/>
      <c r="DVU408" s="813"/>
      <c r="DVV408" s="813"/>
      <c r="DVW408" s="813"/>
      <c r="DVX408" s="813"/>
      <c r="DVY408" s="813"/>
      <c r="DVZ408" s="813"/>
      <c r="DWA408" s="813"/>
      <c r="DWB408" s="813"/>
      <c r="DWC408" s="813"/>
      <c r="DWD408" s="813"/>
      <c r="DWE408" s="813"/>
      <c r="DWF408" s="813"/>
      <c r="DWG408" s="813"/>
      <c r="DWH408" s="813"/>
      <c r="DWI408" s="813"/>
      <c r="DWJ408" s="813"/>
      <c r="DWK408" s="813"/>
      <c r="DWL408" s="813"/>
      <c r="DWM408" s="813"/>
      <c r="DWN408" s="813"/>
      <c r="DWO408" s="813"/>
      <c r="DWP408" s="813"/>
      <c r="DWQ408" s="813"/>
      <c r="DWR408" s="813"/>
      <c r="DWS408" s="813"/>
      <c r="DWT408" s="813"/>
      <c r="DWU408" s="813"/>
      <c r="DWV408" s="813"/>
      <c r="DWW408" s="813"/>
      <c r="DWX408" s="813"/>
      <c r="DWY408" s="813"/>
      <c r="DWZ408" s="813"/>
      <c r="DXA408" s="813"/>
      <c r="DXB408" s="813"/>
      <c r="DXC408" s="813"/>
      <c r="DXD408" s="813"/>
      <c r="DXE408" s="813"/>
      <c r="DXF408" s="813"/>
      <c r="DXG408" s="813"/>
      <c r="DXH408" s="813"/>
      <c r="DXI408" s="813"/>
      <c r="DXJ408" s="813"/>
      <c r="DXK408" s="813"/>
      <c r="DXL408" s="813"/>
      <c r="DXM408" s="813"/>
      <c r="DXN408" s="813"/>
      <c r="DXO408" s="813"/>
      <c r="DXP408" s="813"/>
      <c r="DXQ408" s="813"/>
      <c r="DXR408" s="813"/>
      <c r="DXS408" s="813"/>
      <c r="DXT408" s="813"/>
      <c r="DXU408" s="813"/>
      <c r="DXV408" s="813"/>
      <c r="DXW408" s="813"/>
      <c r="DXX408" s="813"/>
      <c r="DXY408" s="813"/>
      <c r="DXZ408" s="813"/>
      <c r="DYA408" s="813"/>
      <c r="DYB408" s="813"/>
      <c r="DYC408" s="813"/>
      <c r="DYD408" s="813"/>
      <c r="DYE408" s="813"/>
      <c r="DYF408" s="813"/>
      <c r="DYG408" s="813"/>
      <c r="DYH408" s="813"/>
      <c r="DYI408" s="813"/>
      <c r="DYJ408" s="813"/>
      <c r="DYK408" s="813"/>
      <c r="DYL408" s="813"/>
      <c r="DYM408" s="813"/>
      <c r="DYN408" s="813"/>
      <c r="DYO408" s="813"/>
      <c r="DYP408" s="813"/>
      <c r="DYQ408" s="813"/>
      <c r="DYR408" s="813"/>
      <c r="DYS408" s="813"/>
      <c r="DYT408" s="813"/>
      <c r="DYU408" s="813"/>
      <c r="DYV408" s="813"/>
      <c r="DYW408" s="813"/>
      <c r="DYX408" s="813"/>
      <c r="DYY408" s="813"/>
      <c r="DYZ408" s="813"/>
      <c r="DZA408" s="813"/>
      <c r="DZB408" s="813"/>
      <c r="DZC408" s="813"/>
      <c r="DZD408" s="813"/>
      <c r="DZE408" s="813"/>
      <c r="DZF408" s="813"/>
      <c r="DZG408" s="813"/>
      <c r="DZH408" s="813"/>
      <c r="DZI408" s="813"/>
      <c r="DZJ408" s="813"/>
      <c r="DZK408" s="813"/>
      <c r="DZL408" s="813"/>
      <c r="DZM408" s="813"/>
      <c r="DZN408" s="813"/>
      <c r="DZO408" s="813"/>
      <c r="DZP408" s="813"/>
      <c r="DZQ408" s="813"/>
      <c r="DZR408" s="813"/>
      <c r="DZS408" s="813"/>
      <c r="DZT408" s="813"/>
      <c r="DZU408" s="813"/>
      <c r="DZV408" s="813"/>
      <c r="DZW408" s="813"/>
      <c r="DZX408" s="813"/>
      <c r="DZY408" s="813"/>
      <c r="DZZ408" s="813"/>
      <c r="EAA408" s="813"/>
      <c r="EAB408" s="813"/>
      <c r="EAC408" s="813"/>
      <c r="EAD408" s="813"/>
      <c r="EAE408" s="813"/>
      <c r="EAF408" s="813"/>
      <c r="EAG408" s="813"/>
      <c r="EAH408" s="813"/>
      <c r="EAI408" s="813"/>
      <c r="EAJ408" s="813"/>
      <c r="EAK408" s="813"/>
      <c r="EAL408" s="813"/>
      <c r="EAM408" s="813"/>
      <c r="EAN408" s="813"/>
      <c r="EAO408" s="813"/>
      <c r="EAP408" s="813"/>
      <c r="EAQ408" s="813"/>
      <c r="EAR408" s="813"/>
      <c r="EAS408" s="813"/>
      <c r="EAT408" s="813"/>
      <c r="EAU408" s="813"/>
      <c r="EAV408" s="813"/>
      <c r="EAW408" s="813"/>
      <c r="EAX408" s="813"/>
      <c r="EAY408" s="813"/>
      <c r="EAZ408" s="813"/>
      <c r="EBA408" s="813"/>
      <c r="EBB408" s="813"/>
      <c r="EBC408" s="813"/>
      <c r="EBD408" s="813"/>
      <c r="EBE408" s="813"/>
      <c r="EBF408" s="813"/>
      <c r="EBG408" s="813"/>
      <c r="EBH408" s="813"/>
      <c r="EBI408" s="813"/>
      <c r="EBJ408" s="813"/>
      <c r="EBK408" s="813"/>
      <c r="EBL408" s="813"/>
      <c r="EBM408" s="813"/>
      <c r="EBN408" s="813"/>
      <c r="EBO408" s="813"/>
      <c r="EBP408" s="813"/>
      <c r="EBQ408" s="813"/>
      <c r="EBR408" s="813"/>
      <c r="EBS408" s="813"/>
      <c r="EBT408" s="813"/>
      <c r="EBU408" s="813"/>
      <c r="EBV408" s="813"/>
      <c r="EBW408" s="813"/>
      <c r="EBX408" s="813"/>
      <c r="EBY408" s="813"/>
      <c r="EBZ408" s="813"/>
      <c r="ECA408" s="813"/>
      <c r="ECB408" s="813"/>
      <c r="ECC408" s="813"/>
      <c r="ECD408" s="813"/>
      <c r="ECE408" s="813"/>
      <c r="ECF408" s="813"/>
      <c r="ECG408" s="813"/>
      <c r="ECH408" s="813"/>
      <c r="ECI408" s="813"/>
      <c r="ECJ408" s="813"/>
      <c r="ECK408" s="813"/>
      <c r="ECL408" s="813"/>
      <c r="ECM408" s="813"/>
      <c r="ECN408" s="813"/>
      <c r="ECO408" s="813"/>
      <c r="ECP408" s="813"/>
      <c r="ECQ408" s="813"/>
      <c r="ECR408" s="813"/>
      <c r="ECS408" s="813"/>
      <c r="ECT408" s="813"/>
      <c r="ECU408" s="813"/>
      <c r="ECV408" s="813"/>
      <c r="ECW408" s="813"/>
      <c r="ECX408" s="813"/>
      <c r="ECY408" s="813"/>
      <c r="ECZ408" s="813"/>
      <c r="EDA408" s="813"/>
      <c r="EDB408" s="813"/>
      <c r="EDC408" s="813"/>
      <c r="EDD408" s="813"/>
      <c r="EDE408" s="813"/>
      <c r="EDF408" s="813"/>
      <c r="EDG408" s="813"/>
      <c r="EDH408" s="813"/>
      <c r="EDI408" s="813"/>
      <c r="EDJ408" s="813"/>
      <c r="EDK408" s="813"/>
      <c r="EDL408" s="813"/>
      <c r="EDM408" s="813"/>
      <c r="EDN408" s="813"/>
      <c r="EDO408" s="813"/>
      <c r="EDP408" s="813"/>
      <c r="EDQ408" s="813"/>
      <c r="EDR408" s="813"/>
      <c r="EDS408" s="813"/>
      <c r="EDT408" s="813"/>
      <c r="EDU408" s="813"/>
      <c r="EDV408" s="813"/>
      <c r="EDW408" s="813"/>
      <c r="EDX408" s="813"/>
      <c r="EDY408" s="813"/>
      <c r="EDZ408" s="813"/>
      <c r="EEA408" s="813"/>
      <c r="EEB408" s="813"/>
      <c r="EEC408" s="813"/>
      <c r="EED408" s="813"/>
      <c r="EEE408" s="813"/>
      <c r="EEF408" s="813"/>
      <c r="EEG408" s="813"/>
      <c r="EEH408" s="813"/>
      <c r="EEI408" s="813"/>
      <c r="EEJ408" s="813"/>
      <c r="EEK408" s="813"/>
      <c r="EEL408" s="813"/>
      <c r="EEM408" s="813"/>
      <c r="EEN408" s="813"/>
      <c r="EEO408" s="813"/>
      <c r="EEP408" s="813"/>
      <c r="EEQ408" s="813"/>
      <c r="EER408" s="813"/>
      <c r="EES408" s="813"/>
      <c r="EET408" s="813"/>
      <c r="EEU408" s="813"/>
      <c r="EEV408" s="813"/>
      <c r="EEW408" s="813"/>
      <c r="EEX408" s="813"/>
      <c r="EEY408" s="813"/>
      <c r="EEZ408" s="813"/>
      <c r="EFA408" s="813"/>
      <c r="EFB408" s="813"/>
      <c r="EFC408" s="813"/>
      <c r="EFD408" s="813"/>
      <c r="EFE408" s="813"/>
      <c r="EFF408" s="813"/>
      <c r="EFG408" s="813"/>
      <c r="EFH408" s="813"/>
      <c r="EFI408" s="813"/>
      <c r="EFJ408" s="813"/>
      <c r="EFK408" s="813"/>
      <c r="EFL408" s="813"/>
      <c r="EFM408" s="813"/>
      <c r="EFN408" s="813"/>
      <c r="EFO408" s="813"/>
      <c r="EFP408" s="813"/>
      <c r="EFQ408" s="813"/>
      <c r="EFR408" s="813"/>
      <c r="EFS408" s="813"/>
      <c r="EFT408" s="813"/>
      <c r="EFU408" s="813"/>
      <c r="EFV408" s="813"/>
      <c r="EFW408" s="813"/>
      <c r="EFX408" s="813"/>
      <c r="EFY408" s="813"/>
      <c r="EFZ408" s="813"/>
      <c r="EGA408" s="813"/>
      <c r="EGB408" s="813"/>
      <c r="EGC408" s="813"/>
      <c r="EGD408" s="813"/>
      <c r="EGE408" s="813"/>
      <c r="EGF408" s="813"/>
      <c r="EGG408" s="813"/>
      <c r="EGH408" s="813"/>
      <c r="EGI408" s="813"/>
      <c r="EGJ408" s="813"/>
      <c r="EGK408" s="813"/>
      <c r="EGL408" s="813"/>
      <c r="EGM408" s="813"/>
      <c r="EGN408" s="813"/>
      <c r="EGO408" s="813"/>
      <c r="EGP408" s="813"/>
      <c r="EGQ408" s="813"/>
      <c r="EGR408" s="813"/>
      <c r="EGS408" s="813"/>
      <c r="EGT408" s="813"/>
      <c r="EGU408" s="813"/>
      <c r="EGV408" s="813"/>
      <c r="EGW408" s="813"/>
      <c r="EGX408" s="813"/>
      <c r="EGY408" s="813"/>
      <c r="EGZ408" s="813"/>
      <c r="EHA408" s="813"/>
      <c r="EHB408" s="813"/>
      <c r="EHC408" s="813"/>
      <c r="EHD408" s="813"/>
      <c r="EHE408" s="813"/>
      <c r="EHF408" s="813"/>
      <c r="EHG408" s="813"/>
      <c r="EHH408" s="813"/>
      <c r="EHI408" s="813"/>
      <c r="EHJ408" s="813"/>
      <c r="EHK408" s="813"/>
      <c r="EHL408" s="813"/>
      <c r="EHM408" s="813"/>
      <c r="EHN408" s="813"/>
      <c r="EHO408" s="813"/>
      <c r="EHP408" s="813"/>
      <c r="EHQ408" s="813"/>
      <c r="EHR408" s="813"/>
      <c r="EHS408" s="813"/>
      <c r="EHT408" s="813"/>
      <c r="EHU408" s="813"/>
      <c r="EHV408" s="813"/>
      <c r="EHW408" s="813"/>
      <c r="EHX408" s="813"/>
      <c r="EHY408" s="813"/>
      <c r="EHZ408" s="813"/>
      <c r="EIA408" s="813"/>
      <c r="EIB408" s="813"/>
      <c r="EIC408" s="813"/>
      <c r="EID408" s="813"/>
      <c r="EIE408" s="813"/>
      <c r="EIF408" s="813"/>
      <c r="EIG408" s="813"/>
      <c r="EIH408" s="813"/>
      <c r="EII408" s="813"/>
      <c r="EIJ408" s="813"/>
      <c r="EIK408" s="813"/>
      <c r="EIL408" s="813"/>
      <c r="EIM408" s="813"/>
      <c r="EIN408" s="813"/>
      <c r="EIO408" s="813"/>
      <c r="EIP408" s="813"/>
      <c r="EIQ408" s="813"/>
      <c r="EIR408" s="813"/>
      <c r="EIS408" s="813"/>
      <c r="EIT408" s="813"/>
      <c r="EIU408" s="813"/>
      <c r="EIV408" s="813"/>
      <c r="EIW408" s="813"/>
      <c r="EIX408" s="813"/>
      <c r="EIY408" s="813"/>
      <c r="EIZ408" s="813"/>
      <c r="EJA408" s="813"/>
      <c r="EJB408" s="813"/>
      <c r="EJC408" s="813"/>
      <c r="EJD408" s="813"/>
      <c r="EJE408" s="813"/>
      <c r="EJF408" s="813"/>
      <c r="EJG408" s="813"/>
      <c r="EJH408" s="813"/>
      <c r="EJI408" s="813"/>
      <c r="EJJ408" s="813"/>
      <c r="EJK408" s="813"/>
      <c r="EJL408" s="813"/>
      <c r="EJM408" s="813"/>
      <c r="EJN408" s="813"/>
      <c r="EJO408" s="813"/>
      <c r="EJP408" s="813"/>
      <c r="EJQ408" s="813"/>
      <c r="EJR408" s="813"/>
      <c r="EJS408" s="813"/>
      <c r="EJT408" s="813"/>
      <c r="EJU408" s="813"/>
      <c r="EJV408" s="813"/>
      <c r="EJW408" s="813"/>
      <c r="EJX408" s="813"/>
      <c r="EJY408" s="813"/>
      <c r="EJZ408" s="813"/>
      <c r="EKA408" s="813"/>
      <c r="EKB408" s="813"/>
      <c r="EKC408" s="813"/>
      <c r="EKD408" s="813"/>
      <c r="EKE408" s="813"/>
      <c r="EKF408" s="813"/>
      <c r="EKG408" s="813"/>
      <c r="EKH408" s="813"/>
      <c r="EKI408" s="813"/>
      <c r="EKJ408" s="813"/>
      <c r="EKK408" s="813"/>
      <c r="EKL408" s="813"/>
      <c r="EKM408" s="813"/>
      <c r="EKN408" s="813"/>
      <c r="EKO408" s="813"/>
      <c r="EKP408" s="813"/>
      <c r="EKQ408" s="813"/>
      <c r="EKR408" s="813"/>
      <c r="EKS408" s="813"/>
      <c r="EKT408" s="813"/>
      <c r="EKU408" s="813"/>
      <c r="EKV408" s="813"/>
      <c r="EKW408" s="813"/>
      <c r="EKX408" s="813"/>
      <c r="EKY408" s="813"/>
      <c r="EKZ408" s="813"/>
      <c r="ELA408" s="813"/>
      <c r="ELB408" s="813"/>
      <c r="ELC408" s="813"/>
      <c r="ELD408" s="813"/>
      <c r="ELE408" s="813"/>
      <c r="ELF408" s="813"/>
      <c r="ELG408" s="813"/>
      <c r="ELH408" s="813"/>
      <c r="ELI408" s="813"/>
      <c r="ELJ408" s="813"/>
      <c r="ELK408" s="813"/>
      <c r="ELL408" s="813"/>
      <c r="ELM408" s="813"/>
      <c r="ELN408" s="813"/>
      <c r="ELO408" s="813"/>
      <c r="ELP408" s="813"/>
      <c r="ELQ408" s="813"/>
      <c r="ELR408" s="813"/>
      <c r="ELS408" s="813"/>
      <c r="ELT408" s="813"/>
      <c r="ELU408" s="813"/>
      <c r="ELV408" s="813"/>
      <c r="ELW408" s="813"/>
      <c r="ELX408" s="813"/>
      <c r="ELY408" s="813"/>
      <c r="ELZ408" s="813"/>
      <c r="EMA408" s="813"/>
      <c r="EMB408" s="813"/>
      <c r="EMC408" s="813"/>
      <c r="EMD408" s="813"/>
      <c r="EME408" s="813"/>
      <c r="EMF408" s="813"/>
      <c r="EMG408" s="813"/>
      <c r="EMH408" s="813"/>
      <c r="EMI408" s="813"/>
      <c r="EMJ408" s="813"/>
      <c r="EMK408" s="813"/>
      <c r="EML408" s="813"/>
      <c r="EMM408" s="813"/>
      <c r="EMN408" s="813"/>
      <c r="EMO408" s="813"/>
      <c r="EMP408" s="813"/>
      <c r="EMQ408" s="813"/>
      <c r="EMR408" s="813"/>
      <c r="EMS408" s="813"/>
      <c r="EMT408" s="813"/>
      <c r="EMU408" s="813"/>
      <c r="EMV408" s="813"/>
      <c r="EMW408" s="813"/>
      <c r="EMX408" s="813"/>
      <c r="EMY408" s="813"/>
      <c r="EMZ408" s="813"/>
      <c r="ENA408" s="813"/>
      <c r="ENB408" s="813"/>
      <c r="ENC408" s="813"/>
      <c r="END408" s="813"/>
      <c r="ENE408" s="813"/>
      <c r="ENF408" s="813"/>
      <c r="ENG408" s="813"/>
      <c r="ENH408" s="813"/>
      <c r="ENI408" s="813"/>
      <c r="ENJ408" s="813"/>
      <c r="ENK408" s="813"/>
      <c r="ENL408" s="813"/>
      <c r="ENM408" s="813"/>
      <c r="ENN408" s="813"/>
      <c r="ENO408" s="813"/>
      <c r="ENP408" s="813"/>
      <c r="ENQ408" s="813"/>
      <c r="ENR408" s="813"/>
      <c r="ENS408" s="813"/>
      <c r="ENT408" s="813"/>
      <c r="ENU408" s="813"/>
      <c r="ENV408" s="813"/>
      <c r="ENW408" s="813"/>
      <c r="ENX408" s="813"/>
      <c r="ENY408" s="813"/>
      <c r="ENZ408" s="813"/>
      <c r="EOA408" s="813"/>
      <c r="EOB408" s="813"/>
      <c r="EOC408" s="813"/>
      <c r="EOD408" s="813"/>
      <c r="EOE408" s="813"/>
      <c r="EOF408" s="813"/>
      <c r="EOG408" s="813"/>
      <c r="EOH408" s="813"/>
      <c r="EOI408" s="813"/>
      <c r="EOJ408" s="813"/>
      <c r="EOK408" s="813"/>
      <c r="EOL408" s="813"/>
      <c r="EOM408" s="813"/>
      <c r="EON408" s="813"/>
      <c r="EOO408" s="813"/>
      <c r="EOP408" s="813"/>
      <c r="EOQ408" s="813"/>
      <c r="EOR408" s="813"/>
      <c r="EOS408" s="813"/>
      <c r="EOT408" s="813"/>
      <c r="EOU408" s="813"/>
      <c r="EOV408" s="813"/>
      <c r="EOW408" s="813"/>
      <c r="EOX408" s="813"/>
      <c r="EOY408" s="813"/>
      <c r="EOZ408" s="813"/>
      <c r="EPA408" s="813"/>
      <c r="EPB408" s="813"/>
      <c r="EPC408" s="813"/>
      <c r="EPD408" s="813"/>
      <c r="EPE408" s="813"/>
      <c r="EPF408" s="813"/>
      <c r="EPG408" s="813"/>
      <c r="EPH408" s="813"/>
      <c r="EPI408" s="813"/>
      <c r="EPJ408" s="813"/>
      <c r="EPK408" s="813"/>
      <c r="EPL408" s="813"/>
      <c r="EPM408" s="813"/>
      <c r="EPN408" s="813"/>
      <c r="EPO408" s="813"/>
      <c r="EPP408" s="813"/>
      <c r="EPQ408" s="813"/>
      <c r="EPR408" s="813"/>
      <c r="EPS408" s="813"/>
      <c r="EPT408" s="813"/>
      <c r="EPU408" s="813"/>
      <c r="EPV408" s="813"/>
      <c r="EPW408" s="813"/>
      <c r="EPX408" s="813"/>
      <c r="EPY408" s="813"/>
      <c r="EPZ408" s="813"/>
      <c r="EQA408" s="813"/>
      <c r="EQB408" s="813"/>
      <c r="EQC408" s="813"/>
      <c r="EQD408" s="813"/>
      <c r="EQE408" s="813"/>
      <c r="EQF408" s="813"/>
      <c r="EQG408" s="813"/>
      <c r="EQH408" s="813"/>
      <c r="EQI408" s="813"/>
      <c r="EQJ408" s="813"/>
      <c r="EQK408" s="813"/>
      <c r="EQL408" s="813"/>
      <c r="EQM408" s="813"/>
      <c r="EQN408" s="813"/>
      <c r="EQO408" s="813"/>
      <c r="EQP408" s="813"/>
      <c r="EQQ408" s="813"/>
      <c r="EQR408" s="813"/>
      <c r="EQS408" s="813"/>
      <c r="EQT408" s="813"/>
      <c r="EQU408" s="813"/>
      <c r="EQV408" s="813"/>
      <c r="EQW408" s="813"/>
      <c r="EQX408" s="813"/>
      <c r="EQY408" s="813"/>
      <c r="EQZ408" s="813"/>
      <c r="ERA408" s="813"/>
      <c r="ERB408" s="813"/>
      <c r="ERC408" s="813"/>
      <c r="ERD408" s="813"/>
      <c r="ERE408" s="813"/>
      <c r="ERF408" s="813"/>
      <c r="ERG408" s="813"/>
      <c r="ERH408" s="813"/>
      <c r="ERI408" s="813"/>
      <c r="ERJ408" s="813"/>
      <c r="ERK408" s="813"/>
      <c r="ERL408" s="813"/>
      <c r="ERM408" s="813"/>
      <c r="ERN408" s="813"/>
      <c r="ERO408" s="813"/>
      <c r="ERP408" s="813"/>
      <c r="ERQ408" s="813"/>
      <c r="ERR408" s="813"/>
      <c r="ERS408" s="813"/>
      <c r="ERT408" s="813"/>
      <c r="ERU408" s="813"/>
      <c r="ERV408" s="813"/>
      <c r="ERW408" s="813"/>
      <c r="ERX408" s="813"/>
      <c r="ERY408" s="813"/>
      <c r="ERZ408" s="813"/>
      <c r="ESA408" s="813"/>
      <c r="ESB408" s="813"/>
      <c r="ESC408" s="813"/>
      <c r="ESD408" s="813"/>
      <c r="ESE408" s="813"/>
      <c r="ESF408" s="813"/>
      <c r="ESG408" s="813"/>
      <c r="ESH408" s="813"/>
      <c r="ESI408" s="813"/>
      <c r="ESJ408" s="813"/>
      <c r="ESK408" s="813"/>
      <c r="ESL408" s="813"/>
      <c r="ESM408" s="813"/>
      <c r="ESN408" s="813"/>
      <c r="ESO408" s="813"/>
      <c r="ESP408" s="813"/>
      <c r="ESQ408" s="813"/>
      <c r="ESR408" s="813"/>
      <c r="ESS408" s="813"/>
      <c r="EST408" s="813"/>
      <c r="ESU408" s="813"/>
      <c r="ESV408" s="813"/>
      <c r="ESW408" s="813"/>
      <c r="ESX408" s="813"/>
      <c r="ESY408" s="813"/>
      <c r="ESZ408" s="813"/>
      <c r="ETA408" s="813"/>
      <c r="ETB408" s="813"/>
      <c r="ETC408" s="813"/>
      <c r="ETD408" s="813"/>
      <c r="ETE408" s="813"/>
      <c r="ETF408" s="813"/>
      <c r="ETG408" s="813"/>
      <c r="ETH408" s="813"/>
      <c r="ETI408" s="813"/>
      <c r="ETJ408" s="813"/>
      <c r="ETK408" s="813"/>
      <c r="ETL408" s="813"/>
      <c r="ETM408" s="813"/>
      <c r="ETN408" s="813"/>
      <c r="ETO408" s="813"/>
      <c r="ETP408" s="813"/>
      <c r="ETQ408" s="813"/>
      <c r="ETR408" s="813"/>
      <c r="ETS408" s="813"/>
      <c r="ETT408" s="813"/>
      <c r="ETU408" s="813"/>
      <c r="ETV408" s="813"/>
      <c r="ETW408" s="813"/>
      <c r="ETX408" s="813"/>
      <c r="ETY408" s="813"/>
      <c r="ETZ408" s="813"/>
      <c r="EUA408" s="813"/>
      <c r="EUB408" s="813"/>
      <c r="EUC408" s="813"/>
      <c r="EUD408" s="813"/>
      <c r="EUE408" s="813"/>
      <c r="EUF408" s="813"/>
      <c r="EUG408" s="813"/>
      <c r="EUH408" s="813"/>
      <c r="EUI408" s="813"/>
      <c r="EUJ408" s="813"/>
      <c r="EUK408" s="813"/>
      <c r="EUL408" s="813"/>
      <c r="EUM408" s="813"/>
      <c r="EUN408" s="813"/>
      <c r="EUO408" s="813"/>
      <c r="EUP408" s="813"/>
      <c r="EUQ408" s="813"/>
      <c r="EUR408" s="813"/>
      <c r="EUS408" s="813"/>
      <c r="EUT408" s="813"/>
      <c r="EUU408" s="813"/>
      <c r="EUV408" s="813"/>
      <c r="EUW408" s="813"/>
      <c r="EUX408" s="813"/>
      <c r="EUY408" s="813"/>
      <c r="EUZ408" s="813"/>
      <c r="EVA408" s="813"/>
      <c r="EVB408" s="813"/>
      <c r="EVC408" s="813"/>
      <c r="EVD408" s="813"/>
      <c r="EVE408" s="813"/>
      <c r="EVF408" s="813"/>
      <c r="EVG408" s="813"/>
      <c r="EVH408" s="813"/>
      <c r="EVI408" s="813"/>
      <c r="EVJ408" s="813"/>
      <c r="EVK408" s="813"/>
      <c r="EVL408" s="813"/>
      <c r="EVM408" s="813"/>
      <c r="EVN408" s="813"/>
      <c r="EVO408" s="813"/>
      <c r="EVP408" s="813"/>
      <c r="EVQ408" s="813"/>
      <c r="EVR408" s="813"/>
      <c r="EVS408" s="813"/>
      <c r="EVT408" s="813"/>
      <c r="EVU408" s="813"/>
      <c r="EVV408" s="813"/>
      <c r="EVW408" s="813"/>
      <c r="EVX408" s="813"/>
      <c r="EVY408" s="813"/>
      <c r="EVZ408" s="813"/>
      <c r="EWA408" s="813"/>
      <c r="EWB408" s="813"/>
      <c r="EWC408" s="813"/>
      <c r="EWD408" s="813"/>
      <c r="EWE408" s="813"/>
      <c r="EWF408" s="813"/>
      <c r="EWG408" s="813"/>
      <c r="EWH408" s="813"/>
      <c r="EWI408" s="813"/>
      <c r="EWJ408" s="813"/>
      <c r="EWK408" s="813"/>
      <c r="EWL408" s="813"/>
      <c r="EWM408" s="813"/>
      <c r="EWN408" s="813"/>
      <c r="EWO408" s="813"/>
      <c r="EWP408" s="813"/>
      <c r="EWQ408" s="813"/>
      <c r="EWR408" s="813"/>
      <c r="EWS408" s="813"/>
      <c r="EWT408" s="813"/>
      <c r="EWU408" s="813"/>
      <c r="EWV408" s="813"/>
      <c r="EWW408" s="813"/>
      <c r="EWX408" s="813"/>
      <c r="EWY408" s="813"/>
      <c r="EWZ408" s="813"/>
      <c r="EXA408" s="813"/>
      <c r="EXB408" s="813"/>
      <c r="EXC408" s="813"/>
      <c r="EXD408" s="813"/>
      <c r="EXE408" s="813"/>
      <c r="EXF408" s="813"/>
      <c r="EXG408" s="813"/>
      <c r="EXH408" s="813"/>
      <c r="EXI408" s="813"/>
      <c r="EXJ408" s="813"/>
      <c r="EXK408" s="813"/>
      <c r="EXL408" s="813"/>
      <c r="EXM408" s="813"/>
      <c r="EXN408" s="813"/>
      <c r="EXO408" s="813"/>
      <c r="EXP408" s="813"/>
      <c r="EXQ408" s="813"/>
      <c r="EXR408" s="813"/>
      <c r="EXS408" s="813"/>
      <c r="EXT408" s="813"/>
      <c r="EXU408" s="813"/>
      <c r="EXV408" s="813"/>
      <c r="EXW408" s="813"/>
      <c r="EXX408" s="813"/>
      <c r="EXY408" s="813"/>
      <c r="EXZ408" s="813"/>
      <c r="EYA408" s="813"/>
      <c r="EYB408" s="813"/>
      <c r="EYC408" s="813"/>
      <c r="EYD408" s="813"/>
      <c r="EYE408" s="813"/>
      <c r="EYF408" s="813"/>
      <c r="EYG408" s="813"/>
      <c r="EYH408" s="813"/>
      <c r="EYI408" s="813"/>
      <c r="EYJ408" s="813"/>
      <c r="EYK408" s="813"/>
      <c r="EYL408" s="813"/>
      <c r="EYM408" s="813"/>
      <c r="EYN408" s="813"/>
      <c r="EYO408" s="813"/>
      <c r="EYP408" s="813"/>
      <c r="EYQ408" s="813"/>
      <c r="EYR408" s="813"/>
      <c r="EYS408" s="813"/>
      <c r="EYT408" s="813"/>
      <c r="EYU408" s="813"/>
      <c r="EYV408" s="813"/>
      <c r="EYW408" s="813"/>
      <c r="EYX408" s="813"/>
      <c r="EYY408" s="813"/>
      <c r="EYZ408" s="813"/>
      <c r="EZA408" s="813"/>
      <c r="EZB408" s="813"/>
      <c r="EZC408" s="813"/>
      <c r="EZD408" s="813"/>
      <c r="EZE408" s="813"/>
      <c r="EZF408" s="813"/>
      <c r="EZG408" s="813"/>
      <c r="EZH408" s="813"/>
      <c r="EZI408" s="813"/>
      <c r="EZJ408" s="813"/>
      <c r="EZK408" s="813"/>
      <c r="EZL408" s="813"/>
      <c r="EZM408" s="813"/>
      <c r="EZN408" s="813"/>
      <c r="EZO408" s="813"/>
      <c r="EZP408" s="813"/>
      <c r="EZQ408" s="813"/>
      <c r="EZR408" s="813"/>
      <c r="EZS408" s="813"/>
      <c r="EZT408" s="813"/>
      <c r="EZU408" s="813"/>
      <c r="EZV408" s="813"/>
      <c r="EZW408" s="813"/>
      <c r="EZX408" s="813"/>
      <c r="EZY408" s="813"/>
      <c r="EZZ408" s="813"/>
      <c r="FAA408" s="813"/>
      <c r="FAB408" s="813"/>
      <c r="FAC408" s="813"/>
      <c r="FAD408" s="813"/>
      <c r="FAE408" s="813"/>
      <c r="FAF408" s="813"/>
      <c r="FAG408" s="813"/>
      <c r="FAH408" s="813"/>
      <c r="FAI408" s="813"/>
      <c r="FAJ408" s="813"/>
      <c r="FAK408" s="813"/>
      <c r="FAL408" s="813"/>
      <c r="FAM408" s="813"/>
      <c r="FAN408" s="813"/>
      <c r="FAO408" s="813"/>
      <c r="FAP408" s="813"/>
      <c r="FAQ408" s="813"/>
      <c r="FAR408" s="813"/>
      <c r="FAS408" s="813"/>
      <c r="FAT408" s="813"/>
      <c r="FAU408" s="813"/>
      <c r="FAV408" s="813"/>
      <c r="FAW408" s="813"/>
      <c r="FAX408" s="813"/>
      <c r="FAY408" s="813"/>
      <c r="FAZ408" s="813"/>
      <c r="FBA408" s="813"/>
      <c r="FBB408" s="813"/>
      <c r="FBC408" s="813"/>
      <c r="FBD408" s="813"/>
      <c r="FBE408" s="813"/>
      <c r="FBF408" s="813"/>
      <c r="FBG408" s="813"/>
      <c r="FBH408" s="813"/>
      <c r="FBI408" s="813"/>
      <c r="FBJ408" s="813"/>
      <c r="FBK408" s="813"/>
      <c r="FBL408" s="813"/>
      <c r="FBM408" s="813"/>
      <c r="FBN408" s="813"/>
      <c r="FBO408" s="813"/>
      <c r="FBP408" s="813"/>
      <c r="FBQ408" s="813"/>
      <c r="FBR408" s="813"/>
      <c r="FBS408" s="813"/>
      <c r="FBT408" s="813"/>
      <c r="FBU408" s="813"/>
      <c r="FBV408" s="813"/>
      <c r="FBW408" s="813"/>
      <c r="FBX408" s="813"/>
      <c r="FBY408" s="813"/>
      <c r="FBZ408" s="813"/>
      <c r="FCA408" s="813"/>
      <c r="FCB408" s="813"/>
      <c r="FCC408" s="813"/>
      <c r="FCD408" s="813"/>
      <c r="FCE408" s="813"/>
      <c r="FCF408" s="813"/>
      <c r="FCG408" s="813"/>
      <c r="FCH408" s="813"/>
      <c r="FCI408" s="813"/>
      <c r="FCJ408" s="813"/>
      <c r="FCK408" s="813"/>
      <c r="FCL408" s="813"/>
      <c r="FCM408" s="813"/>
      <c r="FCN408" s="813"/>
      <c r="FCO408" s="813"/>
      <c r="FCP408" s="813"/>
      <c r="FCQ408" s="813"/>
      <c r="FCR408" s="813"/>
      <c r="FCS408" s="813"/>
      <c r="FCT408" s="813"/>
      <c r="FCU408" s="813"/>
      <c r="FCV408" s="813"/>
      <c r="FCW408" s="813"/>
      <c r="FCX408" s="813"/>
      <c r="FCY408" s="813"/>
      <c r="FCZ408" s="813"/>
      <c r="FDA408" s="813"/>
      <c r="FDB408" s="813"/>
      <c r="FDC408" s="813"/>
      <c r="FDD408" s="813"/>
      <c r="FDE408" s="813"/>
      <c r="FDF408" s="813"/>
      <c r="FDG408" s="813"/>
      <c r="FDH408" s="813"/>
      <c r="FDI408" s="813"/>
      <c r="FDJ408" s="813"/>
      <c r="FDK408" s="813"/>
      <c r="FDL408" s="813"/>
      <c r="FDM408" s="813"/>
      <c r="FDN408" s="813"/>
      <c r="FDO408" s="813"/>
      <c r="FDP408" s="813"/>
      <c r="FDQ408" s="813"/>
      <c r="FDR408" s="813"/>
      <c r="FDS408" s="813"/>
      <c r="FDT408" s="813"/>
      <c r="FDU408" s="813"/>
      <c r="FDV408" s="813"/>
      <c r="FDW408" s="813"/>
      <c r="FDX408" s="813"/>
      <c r="FDY408" s="813"/>
      <c r="FDZ408" s="813"/>
      <c r="FEA408" s="813"/>
      <c r="FEB408" s="813"/>
      <c r="FEC408" s="813"/>
      <c r="FED408" s="813"/>
      <c r="FEE408" s="813"/>
      <c r="FEF408" s="813"/>
      <c r="FEG408" s="813"/>
      <c r="FEH408" s="813"/>
      <c r="FEI408" s="813"/>
      <c r="FEJ408" s="813"/>
      <c r="FEK408" s="813"/>
      <c r="FEL408" s="813"/>
      <c r="FEM408" s="813"/>
      <c r="FEN408" s="813"/>
      <c r="FEO408" s="813"/>
      <c r="FEP408" s="813"/>
      <c r="FEQ408" s="813"/>
      <c r="FER408" s="813"/>
      <c r="FES408" s="813"/>
      <c r="FET408" s="813"/>
      <c r="FEU408" s="813"/>
      <c r="FEV408" s="813"/>
      <c r="FEW408" s="813"/>
      <c r="FEX408" s="813"/>
      <c r="FEY408" s="813"/>
      <c r="FEZ408" s="813"/>
      <c r="FFA408" s="813"/>
      <c r="FFB408" s="813"/>
      <c r="FFC408" s="813"/>
      <c r="FFD408" s="813"/>
      <c r="FFE408" s="813"/>
      <c r="FFF408" s="813"/>
      <c r="FFG408" s="813"/>
      <c r="FFH408" s="813"/>
      <c r="FFI408" s="813"/>
      <c r="FFJ408" s="813"/>
      <c r="FFK408" s="813"/>
      <c r="FFL408" s="813"/>
      <c r="FFM408" s="813"/>
      <c r="FFN408" s="813"/>
      <c r="FFO408" s="813"/>
      <c r="FFP408" s="813"/>
      <c r="FFQ408" s="813"/>
      <c r="FFR408" s="813"/>
      <c r="FFS408" s="813"/>
      <c r="FFT408" s="813"/>
      <c r="FFU408" s="813"/>
      <c r="FFV408" s="813"/>
      <c r="FFW408" s="813"/>
      <c r="FFX408" s="813"/>
      <c r="FFY408" s="813"/>
      <c r="FFZ408" s="813"/>
      <c r="FGA408" s="813"/>
      <c r="FGB408" s="813"/>
      <c r="FGC408" s="813"/>
      <c r="FGD408" s="813"/>
      <c r="FGE408" s="813"/>
      <c r="FGF408" s="813"/>
      <c r="FGG408" s="813"/>
      <c r="FGH408" s="813"/>
      <c r="FGI408" s="813"/>
      <c r="FGJ408" s="813"/>
      <c r="FGK408" s="813"/>
      <c r="FGL408" s="813"/>
      <c r="FGM408" s="813"/>
      <c r="FGN408" s="813"/>
      <c r="FGO408" s="813"/>
      <c r="FGP408" s="813"/>
      <c r="FGQ408" s="813"/>
      <c r="FGR408" s="813"/>
      <c r="FGS408" s="813"/>
      <c r="FGT408" s="813"/>
      <c r="FGU408" s="813"/>
      <c r="FGV408" s="813"/>
      <c r="FGW408" s="813"/>
      <c r="FGX408" s="813"/>
      <c r="FGY408" s="813"/>
      <c r="FGZ408" s="813"/>
      <c r="FHA408" s="813"/>
      <c r="FHB408" s="813"/>
      <c r="FHC408" s="813"/>
      <c r="FHD408" s="813"/>
      <c r="FHE408" s="813"/>
      <c r="FHF408" s="813"/>
      <c r="FHG408" s="813"/>
      <c r="FHH408" s="813"/>
      <c r="FHI408" s="813"/>
      <c r="FHJ408" s="813"/>
      <c r="FHK408" s="813"/>
      <c r="FHL408" s="813"/>
      <c r="FHM408" s="813"/>
      <c r="FHN408" s="813"/>
      <c r="FHO408" s="813"/>
      <c r="FHP408" s="813"/>
      <c r="FHQ408" s="813"/>
      <c r="FHR408" s="813"/>
      <c r="FHS408" s="813"/>
      <c r="FHT408" s="813"/>
      <c r="FHU408" s="813"/>
      <c r="FHV408" s="813"/>
      <c r="FHW408" s="813"/>
      <c r="FHX408" s="813"/>
      <c r="FHY408" s="813"/>
      <c r="FHZ408" s="813"/>
      <c r="FIA408" s="813"/>
      <c r="FIB408" s="813"/>
      <c r="FIC408" s="813"/>
      <c r="FID408" s="813"/>
      <c r="FIE408" s="813"/>
      <c r="FIF408" s="813"/>
      <c r="FIG408" s="813"/>
      <c r="FIH408" s="813"/>
      <c r="FII408" s="813"/>
      <c r="FIJ408" s="813"/>
      <c r="FIK408" s="813"/>
      <c r="FIL408" s="813"/>
      <c r="FIM408" s="813"/>
      <c r="FIN408" s="813"/>
      <c r="FIO408" s="813"/>
      <c r="FIP408" s="813"/>
      <c r="FIQ408" s="813"/>
      <c r="FIR408" s="813"/>
      <c r="FIS408" s="813"/>
      <c r="FIT408" s="813"/>
      <c r="FIU408" s="813"/>
      <c r="FIV408" s="813"/>
      <c r="FIW408" s="813"/>
      <c r="FIX408" s="813"/>
      <c r="FIY408" s="813"/>
      <c r="FIZ408" s="813"/>
      <c r="FJA408" s="813"/>
      <c r="FJB408" s="813"/>
      <c r="FJC408" s="813"/>
      <c r="FJD408" s="813"/>
      <c r="FJE408" s="813"/>
      <c r="FJF408" s="813"/>
      <c r="FJG408" s="813"/>
      <c r="FJH408" s="813"/>
      <c r="FJI408" s="813"/>
      <c r="FJJ408" s="813"/>
      <c r="FJK408" s="813"/>
      <c r="FJL408" s="813"/>
      <c r="FJM408" s="813"/>
      <c r="FJN408" s="813"/>
      <c r="FJO408" s="813"/>
      <c r="FJP408" s="813"/>
      <c r="FJQ408" s="813"/>
      <c r="FJR408" s="813"/>
      <c r="FJS408" s="813"/>
      <c r="FJT408" s="813"/>
      <c r="FJU408" s="813"/>
      <c r="FJV408" s="813"/>
      <c r="FJW408" s="813"/>
      <c r="FJX408" s="813"/>
      <c r="FJY408" s="813"/>
      <c r="FJZ408" s="813"/>
      <c r="FKA408" s="813"/>
      <c r="FKB408" s="813"/>
      <c r="FKC408" s="813"/>
      <c r="FKD408" s="813"/>
      <c r="FKE408" s="813"/>
      <c r="FKF408" s="813"/>
      <c r="FKG408" s="813"/>
      <c r="FKH408" s="813"/>
      <c r="FKI408" s="813"/>
      <c r="FKJ408" s="813"/>
      <c r="FKK408" s="813"/>
      <c r="FKL408" s="813"/>
      <c r="FKM408" s="813"/>
      <c r="FKN408" s="813"/>
      <c r="FKO408" s="813"/>
      <c r="FKP408" s="813"/>
      <c r="FKQ408" s="813"/>
      <c r="FKR408" s="813"/>
      <c r="FKS408" s="813"/>
      <c r="FKT408" s="813"/>
      <c r="FKU408" s="813"/>
      <c r="FKV408" s="813"/>
      <c r="FKW408" s="813"/>
      <c r="FKX408" s="813"/>
      <c r="FKY408" s="813"/>
      <c r="FKZ408" s="813"/>
      <c r="FLA408" s="813"/>
      <c r="FLB408" s="813"/>
      <c r="FLC408" s="813"/>
      <c r="FLD408" s="813"/>
      <c r="FLE408" s="813"/>
      <c r="FLF408" s="813"/>
      <c r="FLG408" s="813"/>
      <c r="FLH408" s="813"/>
      <c r="FLI408" s="813"/>
      <c r="FLJ408" s="813"/>
      <c r="FLK408" s="813"/>
      <c r="FLL408" s="813"/>
      <c r="FLM408" s="813"/>
      <c r="FLN408" s="813"/>
      <c r="FLO408" s="813"/>
      <c r="FLP408" s="813"/>
      <c r="FLQ408" s="813"/>
      <c r="FLR408" s="813"/>
      <c r="FLS408" s="813"/>
      <c r="FLT408" s="813"/>
      <c r="FLU408" s="813"/>
      <c r="FLV408" s="813"/>
      <c r="FLW408" s="813"/>
      <c r="FLX408" s="813"/>
      <c r="FLY408" s="813"/>
      <c r="FLZ408" s="813"/>
      <c r="FMA408" s="813"/>
      <c r="FMB408" s="813"/>
      <c r="FMC408" s="813"/>
      <c r="FMD408" s="813"/>
      <c r="FME408" s="813"/>
      <c r="FMF408" s="813"/>
      <c r="FMG408" s="813"/>
      <c r="FMH408" s="813"/>
      <c r="FMI408" s="813"/>
      <c r="FMJ408" s="813"/>
      <c r="FMK408" s="813"/>
      <c r="FML408" s="813"/>
      <c r="FMM408" s="813"/>
      <c r="FMN408" s="813"/>
      <c r="FMO408" s="813"/>
      <c r="FMP408" s="813"/>
      <c r="FMQ408" s="813"/>
      <c r="FMR408" s="813"/>
      <c r="FMS408" s="813"/>
      <c r="FMT408" s="813"/>
      <c r="FMU408" s="813"/>
      <c r="FMV408" s="813"/>
      <c r="FMW408" s="813"/>
      <c r="FMX408" s="813"/>
      <c r="FMY408" s="813"/>
      <c r="FMZ408" s="813"/>
      <c r="FNA408" s="813"/>
      <c r="FNB408" s="813"/>
      <c r="FNC408" s="813"/>
      <c r="FND408" s="813"/>
      <c r="FNE408" s="813"/>
      <c r="FNF408" s="813"/>
      <c r="FNG408" s="813"/>
      <c r="FNH408" s="813"/>
      <c r="FNI408" s="813"/>
      <c r="FNJ408" s="813"/>
      <c r="FNK408" s="813"/>
      <c r="FNL408" s="813"/>
      <c r="FNM408" s="813"/>
      <c r="FNN408" s="813"/>
      <c r="FNO408" s="813"/>
      <c r="FNP408" s="813"/>
      <c r="FNQ408" s="813"/>
      <c r="FNR408" s="813"/>
      <c r="FNS408" s="813"/>
      <c r="FNT408" s="813"/>
      <c r="FNU408" s="813"/>
      <c r="FNV408" s="813"/>
      <c r="FNW408" s="813"/>
      <c r="FNX408" s="813"/>
      <c r="FNY408" s="813"/>
      <c r="FNZ408" s="813"/>
      <c r="FOA408" s="813"/>
      <c r="FOB408" s="813"/>
      <c r="FOC408" s="813"/>
      <c r="FOD408" s="813"/>
      <c r="FOE408" s="813"/>
      <c r="FOF408" s="813"/>
      <c r="FOG408" s="813"/>
      <c r="FOH408" s="813"/>
      <c r="FOI408" s="813"/>
      <c r="FOJ408" s="813"/>
      <c r="FOK408" s="813"/>
      <c r="FOL408" s="813"/>
      <c r="FOM408" s="813"/>
      <c r="FON408" s="813"/>
      <c r="FOO408" s="813"/>
      <c r="FOP408" s="813"/>
      <c r="FOQ408" s="813"/>
      <c r="FOR408" s="813"/>
      <c r="FOS408" s="813"/>
      <c r="FOT408" s="813"/>
      <c r="FOU408" s="813"/>
      <c r="FOV408" s="813"/>
      <c r="FOW408" s="813"/>
      <c r="FOX408" s="813"/>
      <c r="FOY408" s="813"/>
      <c r="FOZ408" s="813"/>
      <c r="FPA408" s="813"/>
      <c r="FPB408" s="813"/>
      <c r="FPC408" s="813"/>
      <c r="FPD408" s="813"/>
      <c r="FPE408" s="813"/>
      <c r="FPF408" s="813"/>
      <c r="FPG408" s="813"/>
      <c r="FPH408" s="813"/>
      <c r="FPI408" s="813"/>
      <c r="FPJ408" s="813"/>
      <c r="FPK408" s="813"/>
      <c r="FPL408" s="813"/>
      <c r="FPM408" s="813"/>
      <c r="FPN408" s="813"/>
      <c r="FPO408" s="813"/>
      <c r="FPP408" s="813"/>
      <c r="FPQ408" s="813"/>
      <c r="FPR408" s="813"/>
      <c r="FPS408" s="813"/>
      <c r="FPT408" s="813"/>
      <c r="FPU408" s="813"/>
      <c r="FPV408" s="813"/>
      <c r="FPW408" s="813"/>
      <c r="FPX408" s="813"/>
      <c r="FPY408" s="813"/>
      <c r="FPZ408" s="813"/>
      <c r="FQA408" s="813"/>
      <c r="FQB408" s="813"/>
      <c r="FQC408" s="813"/>
      <c r="FQD408" s="813"/>
      <c r="FQE408" s="813"/>
      <c r="FQF408" s="813"/>
      <c r="FQG408" s="813"/>
      <c r="FQH408" s="813"/>
      <c r="FQI408" s="813"/>
      <c r="FQJ408" s="813"/>
      <c r="FQK408" s="813"/>
      <c r="FQL408" s="813"/>
      <c r="FQM408" s="813"/>
      <c r="FQN408" s="813"/>
      <c r="FQO408" s="813"/>
      <c r="FQP408" s="813"/>
      <c r="FQQ408" s="813"/>
      <c r="FQR408" s="813"/>
      <c r="FQS408" s="813"/>
      <c r="FQT408" s="813"/>
      <c r="FQU408" s="813"/>
      <c r="FQV408" s="813"/>
      <c r="FQW408" s="813"/>
      <c r="FQX408" s="813"/>
      <c r="FQY408" s="813"/>
      <c r="FQZ408" s="813"/>
      <c r="FRA408" s="813"/>
      <c r="FRB408" s="813"/>
      <c r="FRC408" s="813"/>
      <c r="FRD408" s="813"/>
      <c r="FRE408" s="813"/>
      <c r="FRF408" s="813"/>
      <c r="FRG408" s="813"/>
      <c r="FRH408" s="813"/>
      <c r="FRI408" s="813"/>
      <c r="FRJ408" s="813"/>
      <c r="FRK408" s="813"/>
      <c r="FRL408" s="813"/>
      <c r="FRM408" s="813"/>
      <c r="FRN408" s="813"/>
      <c r="FRO408" s="813"/>
      <c r="FRP408" s="813"/>
      <c r="FRQ408" s="813"/>
      <c r="FRR408" s="813"/>
      <c r="FRS408" s="813"/>
      <c r="FRT408" s="813"/>
      <c r="FRU408" s="813"/>
      <c r="FRV408" s="813"/>
      <c r="FRW408" s="813"/>
      <c r="FRX408" s="813"/>
      <c r="FRY408" s="813"/>
      <c r="FRZ408" s="813"/>
      <c r="FSA408" s="813"/>
      <c r="FSB408" s="813"/>
      <c r="FSC408" s="813"/>
      <c r="FSD408" s="813"/>
      <c r="FSE408" s="813"/>
      <c r="FSF408" s="813"/>
      <c r="FSG408" s="813"/>
      <c r="FSH408" s="813"/>
      <c r="FSI408" s="813"/>
      <c r="FSJ408" s="813"/>
      <c r="FSK408" s="813"/>
      <c r="FSL408" s="813"/>
      <c r="FSM408" s="813"/>
      <c r="FSN408" s="813"/>
      <c r="FSO408" s="813"/>
      <c r="FSP408" s="813"/>
      <c r="FSQ408" s="813"/>
      <c r="FSR408" s="813"/>
      <c r="FSS408" s="813"/>
      <c r="FST408" s="813"/>
      <c r="FSU408" s="813"/>
      <c r="FSV408" s="813"/>
      <c r="FSW408" s="813"/>
      <c r="FSX408" s="813"/>
      <c r="FSY408" s="813"/>
      <c r="FSZ408" s="813"/>
      <c r="FTA408" s="813"/>
      <c r="FTB408" s="813"/>
      <c r="FTC408" s="813"/>
      <c r="FTD408" s="813"/>
      <c r="FTE408" s="813"/>
      <c r="FTF408" s="813"/>
      <c r="FTG408" s="813"/>
      <c r="FTH408" s="813"/>
      <c r="FTI408" s="813"/>
      <c r="FTJ408" s="813"/>
      <c r="FTK408" s="813"/>
      <c r="FTL408" s="813"/>
      <c r="FTM408" s="813"/>
      <c r="FTN408" s="813"/>
      <c r="FTO408" s="813"/>
      <c r="FTP408" s="813"/>
      <c r="FTQ408" s="813"/>
      <c r="FTR408" s="813"/>
      <c r="FTS408" s="813"/>
      <c r="FTT408" s="813"/>
      <c r="FTU408" s="813"/>
      <c r="FTV408" s="813"/>
      <c r="FTW408" s="813"/>
      <c r="FTX408" s="813"/>
      <c r="FTY408" s="813"/>
      <c r="FTZ408" s="813"/>
      <c r="FUA408" s="813"/>
      <c r="FUB408" s="813"/>
      <c r="FUC408" s="813"/>
      <c r="FUD408" s="813"/>
      <c r="FUE408" s="813"/>
      <c r="FUF408" s="813"/>
      <c r="FUG408" s="813"/>
      <c r="FUH408" s="813"/>
      <c r="FUI408" s="813"/>
      <c r="FUJ408" s="813"/>
      <c r="FUK408" s="813"/>
      <c r="FUL408" s="813"/>
      <c r="FUM408" s="813"/>
      <c r="FUN408" s="813"/>
      <c r="FUO408" s="813"/>
      <c r="FUP408" s="813"/>
      <c r="FUQ408" s="813"/>
      <c r="FUR408" s="813"/>
      <c r="FUS408" s="813"/>
      <c r="FUT408" s="813"/>
      <c r="FUU408" s="813"/>
      <c r="FUV408" s="813"/>
      <c r="FUW408" s="813"/>
      <c r="FUX408" s="813"/>
      <c r="FUY408" s="813"/>
      <c r="FUZ408" s="813"/>
      <c r="FVA408" s="813"/>
      <c r="FVB408" s="813"/>
      <c r="FVC408" s="813"/>
      <c r="FVD408" s="813"/>
      <c r="FVE408" s="813"/>
      <c r="FVF408" s="813"/>
      <c r="FVG408" s="813"/>
      <c r="FVH408" s="813"/>
      <c r="FVI408" s="813"/>
      <c r="FVJ408" s="813"/>
      <c r="FVK408" s="813"/>
      <c r="FVL408" s="813"/>
      <c r="FVM408" s="813"/>
      <c r="FVN408" s="813"/>
      <c r="FVO408" s="813"/>
      <c r="FVP408" s="813"/>
      <c r="FVQ408" s="813"/>
      <c r="FVR408" s="813"/>
      <c r="FVS408" s="813"/>
      <c r="FVT408" s="813"/>
      <c r="FVU408" s="813"/>
      <c r="FVV408" s="813"/>
      <c r="FVW408" s="813"/>
      <c r="FVX408" s="813"/>
      <c r="FVY408" s="813"/>
      <c r="FVZ408" s="813"/>
      <c r="FWA408" s="813"/>
      <c r="FWB408" s="813"/>
      <c r="FWC408" s="813"/>
      <c r="FWD408" s="813"/>
      <c r="FWE408" s="813"/>
      <c r="FWF408" s="813"/>
      <c r="FWG408" s="813"/>
      <c r="FWH408" s="813"/>
      <c r="FWI408" s="813"/>
      <c r="FWJ408" s="813"/>
      <c r="FWK408" s="813"/>
      <c r="FWL408" s="813"/>
      <c r="FWM408" s="813"/>
      <c r="FWN408" s="813"/>
      <c r="FWO408" s="813"/>
      <c r="FWP408" s="813"/>
      <c r="FWQ408" s="813"/>
      <c r="FWR408" s="813"/>
      <c r="FWS408" s="813"/>
      <c r="FWT408" s="813"/>
      <c r="FWU408" s="813"/>
      <c r="FWV408" s="813"/>
      <c r="FWW408" s="813"/>
      <c r="FWX408" s="813"/>
      <c r="FWY408" s="813"/>
      <c r="FWZ408" s="813"/>
      <c r="FXA408" s="813"/>
      <c r="FXB408" s="813"/>
      <c r="FXC408" s="813"/>
      <c r="FXD408" s="813"/>
      <c r="FXE408" s="813"/>
      <c r="FXF408" s="813"/>
      <c r="FXG408" s="813"/>
      <c r="FXH408" s="813"/>
      <c r="FXI408" s="813"/>
      <c r="FXJ408" s="813"/>
      <c r="FXK408" s="813"/>
      <c r="FXL408" s="813"/>
      <c r="FXM408" s="813"/>
      <c r="FXN408" s="813"/>
      <c r="FXO408" s="813"/>
      <c r="FXP408" s="813"/>
      <c r="FXQ408" s="813"/>
      <c r="FXR408" s="813"/>
      <c r="FXS408" s="813"/>
      <c r="FXT408" s="813"/>
      <c r="FXU408" s="813"/>
      <c r="FXV408" s="813"/>
      <c r="FXW408" s="813"/>
      <c r="FXX408" s="813"/>
      <c r="FXY408" s="813"/>
      <c r="FXZ408" s="813"/>
      <c r="FYA408" s="813"/>
      <c r="FYB408" s="813"/>
      <c r="FYC408" s="813"/>
      <c r="FYD408" s="813"/>
      <c r="FYE408" s="813"/>
      <c r="FYF408" s="813"/>
      <c r="FYG408" s="813"/>
      <c r="FYH408" s="813"/>
      <c r="FYI408" s="813"/>
      <c r="FYJ408" s="813"/>
      <c r="FYK408" s="813"/>
      <c r="FYL408" s="813"/>
      <c r="FYM408" s="813"/>
      <c r="FYN408" s="813"/>
      <c r="FYO408" s="813"/>
      <c r="FYP408" s="813"/>
      <c r="FYQ408" s="813"/>
      <c r="FYR408" s="813"/>
      <c r="FYS408" s="813"/>
      <c r="FYT408" s="813"/>
      <c r="FYU408" s="813"/>
      <c r="FYV408" s="813"/>
      <c r="FYW408" s="813"/>
      <c r="FYX408" s="813"/>
      <c r="FYY408" s="813"/>
      <c r="FYZ408" s="813"/>
      <c r="FZA408" s="813"/>
      <c r="FZB408" s="813"/>
      <c r="FZC408" s="813"/>
      <c r="FZD408" s="813"/>
      <c r="FZE408" s="813"/>
      <c r="FZF408" s="813"/>
      <c r="FZG408" s="813"/>
      <c r="FZH408" s="813"/>
      <c r="FZI408" s="813"/>
      <c r="FZJ408" s="813"/>
      <c r="FZK408" s="813"/>
      <c r="FZL408" s="813"/>
      <c r="FZM408" s="813"/>
      <c r="FZN408" s="813"/>
      <c r="FZO408" s="813"/>
      <c r="FZP408" s="813"/>
      <c r="FZQ408" s="813"/>
      <c r="FZR408" s="813"/>
      <c r="FZS408" s="813"/>
      <c r="FZT408" s="813"/>
      <c r="FZU408" s="813"/>
      <c r="FZV408" s="813"/>
      <c r="FZW408" s="813"/>
      <c r="FZX408" s="813"/>
      <c r="FZY408" s="813"/>
      <c r="FZZ408" s="813"/>
      <c r="GAA408" s="813"/>
      <c r="GAB408" s="813"/>
      <c r="GAC408" s="813"/>
      <c r="GAD408" s="813"/>
      <c r="GAE408" s="813"/>
      <c r="GAF408" s="813"/>
      <c r="GAG408" s="813"/>
      <c r="GAH408" s="813"/>
      <c r="GAI408" s="813"/>
      <c r="GAJ408" s="813"/>
      <c r="GAK408" s="813"/>
      <c r="GAL408" s="813"/>
      <c r="GAM408" s="813"/>
      <c r="GAN408" s="813"/>
      <c r="GAO408" s="813"/>
      <c r="GAP408" s="813"/>
      <c r="GAQ408" s="813"/>
      <c r="GAR408" s="813"/>
      <c r="GAS408" s="813"/>
      <c r="GAT408" s="813"/>
      <c r="GAU408" s="813"/>
      <c r="GAV408" s="813"/>
      <c r="GAW408" s="813"/>
      <c r="GAX408" s="813"/>
      <c r="GAY408" s="813"/>
      <c r="GAZ408" s="813"/>
      <c r="GBA408" s="813"/>
      <c r="GBB408" s="813"/>
      <c r="GBC408" s="813"/>
      <c r="GBD408" s="813"/>
      <c r="GBE408" s="813"/>
      <c r="GBF408" s="813"/>
      <c r="GBG408" s="813"/>
      <c r="GBH408" s="813"/>
      <c r="GBI408" s="813"/>
      <c r="GBJ408" s="813"/>
      <c r="GBK408" s="813"/>
      <c r="GBL408" s="813"/>
      <c r="GBM408" s="813"/>
      <c r="GBN408" s="813"/>
      <c r="GBO408" s="813"/>
      <c r="GBP408" s="813"/>
      <c r="GBQ408" s="813"/>
      <c r="GBR408" s="813"/>
      <c r="GBS408" s="813"/>
      <c r="GBT408" s="813"/>
      <c r="GBU408" s="813"/>
      <c r="GBV408" s="813"/>
      <c r="GBW408" s="813"/>
      <c r="GBX408" s="813"/>
      <c r="GBY408" s="813"/>
      <c r="GBZ408" s="813"/>
      <c r="GCA408" s="813"/>
      <c r="GCB408" s="813"/>
      <c r="GCC408" s="813"/>
      <c r="GCD408" s="813"/>
      <c r="GCE408" s="813"/>
      <c r="GCF408" s="813"/>
      <c r="GCG408" s="813"/>
      <c r="GCH408" s="813"/>
      <c r="GCI408" s="813"/>
      <c r="GCJ408" s="813"/>
      <c r="GCK408" s="813"/>
      <c r="GCL408" s="813"/>
      <c r="GCM408" s="813"/>
      <c r="GCN408" s="813"/>
      <c r="GCO408" s="813"/>
      <c r="GCP408" s="813"/>
      <c r="GCQ408" s="813"/>
      <c r="GCR408" s="813"/>
      <c r="GCS408" s="813"/>
      <c r="GCT408" s="813"/>
      <c r="GCU408" s="813"/>
      <c r="GCV408" s="813"/>
      <c r="GCW408" s="813"/>
      <c r="GCX408" s="813"/>
      <c r="GCY408" s="813"/>
      <c r="GCZ408" s="813"/>
      <c r="GDA408" s="813"/>
      <c r="GDB408" s="813"/>
      <c r="GDC408" s="813"/>
      <c r="GDD408" s="813"/>
      <c r="GDE408" s="813"/>
      <c r="GDF408" s="813"/>
      <c r="GDG408" s="813"/>
      <c r="GDH408" s="813"/>
      <c r="GDI408" s="813"/>
      <c r="GDJ408" s="813"/>
      <c r="GDK408" s="813"/>
      <c r="GDL408" s="813"/>
      <c r="GDM408" s="813"/>
      <c r="GDN408" s="813"/>
      <c r="GDO408" s="813"/>
      <c r="GDP408" s="813"/>
      <c r="GDQ408" s="813"/>
      <c r="GDR408" s="813"/>
      <c r="GDS408" s="813"/>
      <c r="GDT408" s="813"/>
      <c r="GDU408" s="813"/>
      <c r="GDV408" s="813"/>
      <c r="GDW408" s="813"/>
      <c r="GDX408" s="813"/>
      <c r="GDY408" s="813"/>
      <c r="GDZ408" s="813"/>
      <c r="GEA408" s="813"/>
      <c r="GEB408" s="813"/>
      <c r="GEC408" s="813"/>
      <c r="GED408" s="813"/>
      <c r="GEE408" s="813"/>
      <c r="GEF408" s="813"/>
      <c r="GEG408" s="813"/>
      <c r="GEH408" s="813"/>
      <c r="GEI408" s="813"/>
      <c r="GEJ408" s="813"/>
      <c r="GEK408" s="813"/>
      <c r="GEL408" s="813"/>
      <c r="GEM408" s="813"/>
      <c r="GEN408" s="813"/>
      <c r="GEO408" s="813"/>
      <c r="GEP408" s="813"/>
      <c r="GEQ408" s="813"/>
      <c r="GER408" s="813"/>
      <c r="GES408" s="813"/>
      <c r="GET408" s="813"/>
      <c r="GEU408" s="813"/>
      <c r="GEV408" s="813"/>
      <c r="GEW408" s="813"/>
      <c r="GEX408" s="813"/>
      <c r="GEY408" s="813"/>
      <c r="GEZ408" s="813"/>
      <c r="GFA408" s="813"/>
      <c r="GFB408" s="813"/>
      <c r="GFC408" s="813"/>
      <c r="GFD408" s="813"/>
      <c r="GFE408" s="813"/>
      <c r="GFF408" s="813"/>
      <c r="GFG408" s="813"/>
      <c r="GFH408" s="813"/>
      <c r="GFI408" s="813"/>
      <c r="GFJ408" s="813"/>
      <c r="GFK408" s="813"/>
      <c r="GFL408" s="813"/>
      <c r="GFM408" s="813"/>
      <c r="GFN408" s="813"/>
      <c r="GFO408" s="813"/>
      <c r="GFP408" s="813"/>
      <c r="GFQ408" s="813"/>
      <c r="GFR408" s="813"/>
      <c r="GFS408" s="813"/>
      <c r="GFT408" s="813"/>
      <c r="GFU408" s="813"/>
      <c r="GFV408" s="813"/>
      <c r="GFW408" s="813"/>
      <c r="GFX408" s="813"/>
      <c r="GFY408" s="813"/>
      <c r="GFZ408" s="813"/>
      <c r="GGA408" s="813"/>
      <c r="GGB408" s="813"/>
      <c r="GGC408" s="813"/>
      <c r="GGD408" s="813"/>
      <c r="GGE408" s="813"/>
      <c r="GGF408" s="813"/>
      <c r="GGG408" s="813"/>
      <c r="GGH408" s="813"/>
      <c r="GGI408" s="813"/>
      <c r="GGJ408" s="813"/>
      <c r="GGK408" s="813"/>
      <c r="GGL408" s="813"/>
      <c r="GGM408" s="813"/>
      <c r="GGN408" s="813"/>
      <c r="GGO408" s="813"/>
      <c r="GGP408" s="813"/>
      <c r="GGQ408" s="813"/>
      <c r="GGR408" s="813"/>
      <c r="GGS408" s="813"/>
      <c r="GGT408" s="813"/>
      <c r="GGU408" s="813"/>
      <c r="GGV408" s="813"/>
      <c r="GGW408" s="813"/>
      <c r="GGX408" s="813"/>
      <c r="GGY408" s="813"/>
      <c r="GGZ408" s="813"/>
      <c r="GHA408" s="813"/>
      <c r="GHB408" s="813"/>
      <c r="GHC408" s="813"/>
      <c r="GHD408" s="813"/>
      <c r="GHE408" s="813"/>
      <c r="GHF408" s="813"/>
      <c r="GHG408" s="813"/>
      <c r="GHH408" s="813"/>
      <c r="GHI408" s="813"/>
      <c r="GHJ408" s="813"/>
      <c r="GHK408" s="813"/>
      <c r="GHL408" s="813"/>
      <c r="GHM408" s="813"/>
      <c r="GHN408" s="813"/>
      <c r="GHO408" s="813"/>
      <c r="GHP408" s="813"/>
      <c r="GHQ408" s="813"/>
      <c r="GHR408" s="813"/>
      <c r="GHS408" s="813"/>
      <c r="GHT408" s="813"/>
      <c r="GHU408" s="813"/>
      <c r="GHV408" s="813"/>
      <c r="GHW408" s="813"/>
      <c r="GHX408" s="813"/>
      <c r="GHY408" s="813"/>
      <c r="GHZ408" s="813"/>
      <c r="GIA408" s="813"/>
      <c r="GIB408" s="813"/>
      <c r="GIC408" s="813"/>
      <c r="GID408" s="813"/>
      <c r="GIE408" s="813"/>
      <c r="GIF408" s="813"/>
      <c r="GIG408" s="813"/>
      <c r="GIH408" s="813"/>
      <c r="GII408" s="813"/>
      <c r="GIJ408" s="813"/>
      <c r="GIK408" s="813"/>
      <c r="GIL408" s="813"/>
      <c r="GIM408" s="813"/>
      <c r="GIN408" s="813"/>
      <c r="GIO408" s="813"/>
      <c r="GIP408" s="813"/>
      <c r="GIQ408" s="813"/>
      <c r="GIR408" s="813"/>
      <c r="GIS408" s="813"/>
      <c r="GIT408" s="813"/>
      <c r="GIU408" s="813"/>
      <c r="GIV408" s="813"/>
      <c r="GIW408" s="813"/>
      <c r="GIX408" s="813"/>
      <c r="GIY408" s="813"/>
      <c r="GIZ408" s="813"/>
      <c r="GJA408" s="813"/>
      <c r="GJB408" s="813"/>
      <c r="GJC408" s="813"/>
      <c r="GJD408" s="813"/>
      <c r="GJE408" s="813"/>
      <c r="GJF408" s="813"/>
      <c r="GJG408" s="813"/>
      <c r="GJH408" s="813"/>
      <c r="GJI408" s="813"/>
      <c r="GJJ408" s="813"/>
      <c r="GJK408" s="813"/>
      <c r="GJL408" s="813"/>
      <c r="GJM408" s="813"/>
      <c r="GJN408" s="813"/>
      <c r="GJO408" s="813"/>
      <c r="GJP408" s="813"/>
      <c r="GJQ408" s="813"/>
      <c r="GJR408" s="813"/>
      <c r="GJS408" s="813"/>
      <c r="GJT408" s="813"/>
      <c r="GJU408" s="813"/>
      <c r="GJV408" s="813"/>
      <c r="GJW408" s="813"/>
      <c r="GJX408" s="813"/>
      <c r="GJY408" s="813"/>
      <c r="GJZ408" s="813"/>
      <c r="GKA408" s="813"/>
      <c r="GKB408" s="813"/>
      <c r="GKC408" s="813"/>
      <c r="GKD408" s="813"/>
      <c r="GKE408" s="813"/>
      <c r="GKF408" s="813"/>
      <c r="GKG408" s="813"/>
      <c r="GKH408" s="813"/>
      <c r="GKI408" s="813"/>
      <c r="GKJ408" s="813"/>
      <c r="GKK408" s="813"/>
      <c r="GKL408" s="813"/>
      <c r="GKM408" s="813"/>
      <c r="GKN408" s="813"/>
      <c r="GKO408" s="813"/>
      <c r="GKP408" s="813"/>
      <c r="GKQ408" s="813"/>
      <c r="GKR408" s="813"/>
      <c r="GKS408" s="813"/>
      <c r="GKT408" s="813"/>
      <c r="GKU408" s="813"/>
      <c r="GKV408" s="813"/>
      <c r="GKW408" s="813"/>
      <c r="GKX408" s="813"/>
      <c r="GKY408" s="813"/>
      <c r="GKZ408" s="813"/>
      <c r="GLA408" s="813"/>
      <c r="GLB408" s="813"/>
      <c r="GLC408" s="813"/>
      <c r="GLD408" s="813"/>
      <c r="GLE408" s="813"/>
      <c r="GLF408" s="813"/>
      <c r="GLG408" s="813"/>
      <c r="GLH408" s="813"/>
      <c r="GLI408" s="813"/>
      <c r="GLJ408" s="813"/>
      <c r="GLK408" s="813"/>
      <c r="GLL408" s="813"/>
      <c r="GLM408" s="813"/>
      <c r="GLN408" s="813"/>
      <c r="GLO408" s="813"/>
      <c r="GLP408" s="813"/>
      <c r="GLQ408" s="813"/>
      <c r="GLR408" s="813"/>
      <c r="GLS408" s="813"/>
      <c r="GLT408" s="813"/>
      <c r="GLU408" s="813"/>
      <c r="GLV408" s="813"/>
      <c r="GLW408" s="813"/>
      <c r="GLX408" s="813"/>
      <c r="GLY408" s="813"/>
      <c r="GLZ408" s="813"/>
      <c r="GMA408" s="813"/>
      <c r="GMB408" s="813"/>
      <c r="GMC408" s="813"/>
      <c r="GMD408" s="813"/>
      <c r="GME408" s="813"/>
      <c r="GMF408" s="813"/>
      <c r="GMG408" s="813"/>
      <c r="GMH408" s="813"/>
      <c r="GMI408" s="813"/>
      <c r="GMJ408" s="813"/>
      <c r="GMK408" s="813"/>
      <c r="GML408" s="813"/>
      <c r="GMM408" s="813"/>
      <c r="GMN408" s="813"/>
      <c r="GMO408" s="813"/>
      <c r="GMP408" s="813"/>
      <c r="GMQ408" s="813"/>
      <c r="GMR408" s="813"/>
      <c r="GMS408" s="813"/>
      <c r="GMT408" s="813"/>
      <c r="GMU408" s="813"/>
      <c r="GMV408" s="813"/>
      <c r="GMW408" s="813"/>
      <c r="GMX408" s="813"/>
      <c r="GMY408" s="813"/>
      <c r="GMZ408" s="813"/>
      <c r="GNA408" s="813"/>
      <c r="GNB408" s="813"/>
      <c r="GNC408" s="813"/>
      <c r="GND408" s="813"/>
      <c r="GNE408" s="813"/>
      <c r="GNF408" s="813"/>
      <c r="GNG408" s="813"/>
      <c r="GNH408" s="813"/>
      <c r="GNI408" s="813"/>
      <c r="GNJ408" s="813"/>
      <c r="GNK408" s="813"/>
      <c r="GNL408" s="813"/>
      <c r="GNM408" s="813"/>
      <c r="GNN408" s="813"/>
      <c r="GNO408" s="813"/>
      <c r="GNP408" s="813"/>
      <c r="GNQ408" s="813"/>
      <c r="GNR408" s="813"/>
      <c r="GNS408" s="813"/>
      <c r="GNT408" s="813"/>
      <c r="GNU408" s="813"/>
      <c r="GNV408" s="813"/>
      <c r="GNW408" s="813"/>
      <c r="GNX408" s="813"/>
      <c r="GNY408" s="813"/>
      <c r="GNZ408" s="813"/>
      <c r="GOA408" s="813"/>
      <c r="GOB408" s="813"/>
      <c r="GOC408" s="813"/>
      <c r="GOD408" s="813"/>
      <c r="GOE408" s="813"/>
      <c r="GOF408" s="813"/>
      <c r="GOG408" s="813"/>
      <c r="GOH408" s="813"/>
      <c r="GOI408" s="813"/>
      <c r="GOJ408" s="813"/>
      <c r="GOK408" s="813"/>
      <c r="GOL408" s="813"/>
      <c r="GOM408" s="813"/>
      <c r="GON408" s="813"/>
      <c r="GOO408" s="813"/>
      <c r="GOP408" s="813"/>
      <c r="GOQ408" s="813"/>
      <c r="GOR408" s="813"/>
      <c r="GOS408" s="813"/>
      <c r="GOT408" s="813"/>
      <c r="GOU408" s="813"/>
      <c r="GOV408" s="813"/>
      <c r="GOW408" s="813"/>
      <c r="GOX408" s="813"/>
      <c r="GOY408" s="813"/>
      <c r="GOZ408" s="813"/>
      <c r="GPA408" s="813"/>
      <c r="GPB408" s="813"/>
      <c r="GPC408" s="813"/>
      <c r="GPD408" s="813"/>
      <c r="GPE408" s="813"/>
      <c r="GPF408" s="813"/>
      <c r="GPG408" s="813"/>
      <c r="GPH408" s="813"/>
      <c r="GPI408" s="813"/>
      <c r="GPJ408" s="813"/>
      <c r="GPK408" s="813"/>
      <c r="GPL408" s="813"/>
      <c r="GPM408" s="813"/>
      <c r="GPN408" s="813"/>
      <c r="GPO408" s="813"/>
      <c r="GPP408" s="813"/>
      <c r="GPQ408" s="813"/>
      <c r="GPR408" s="813"/>
      <c r="GPS408" s="813"/>
      <c r="GPT408" s="813"/>
      <c r="GPU408" s="813"/>
      <c r="GPV408" s="813"/>
      <c r="GPW408" s="813"/>
      <c r="GPX408" s="813"/>
      <c r="GPY408" s="813"/>
      <c r="GPZ408" s="813"/>
      <c r="GQA408" s="813"/>
      <c r="GQB408" s="813"/>
      <c r="GQC408" s="813"/>
      <c r="GQD408" s="813"/>
      <c r="GQE408" s="813"/>
      <c r="GQF408" s="813"/>
      <c r="GQG408" s="813"/>
      <c r="GQH408" s="813"/>
      <c r="GQI408" s="813"/>
      <c r="GQJ408" s="813"/>
      <c r="GQK408" s="813"/>
      <c r="GQL408" s="813"/>
      <c r="GQM408" s="813"/>
      <c r="GQN408" s="813"/>
      <c r="GQO408" s="813"/>
      <c r="GQP408" s="813"/>
      <c r="GQQ408" s="813"/>
      <c r="GQR408" s="813"/>
      <c r="GQS408" s="813"/>
      <c r="GQT408" s="813"/>
      <c r="GQU408" s="813"/>
      <c r="GQV408" s="813"/>
      <c r="GQW408" s="813"/>
      <c r="GQX408" s="813"/>
      <c r="GQY408" s="813"/>
      <c r="GQZ408" s="813"/>
      <c r="GRA408" s="813"/>
      <c r="GRB408" s="813"/>
      <c r="GRC408" s="813"/>
      <c r="GRD408" s="813"/>
      <c r="GRE408" s="813"/>
      <c r="GRF408" s="813"/>
      <c r="GRG408" s="813"/>
      <c r="GRH408" s="813"/>
      <c r="GRI408" s="813"/>
      <c r="GRJ408" s="813"/>
      <c r="GRK408" s="813"/>
      <c r="GRL408" s="813"/>
      <c r="GRM408" s="813"/>
      <c r="GRN408" s="813"/>
      <c r="GRO408" s="813"/>
      <c r="GRP408" s="813"/>
      <c r="GRQ408" s="813"/>
      <c r="GRR408" s="813"/>
      <c r="GRS408" s="813"/>
      <c r="GRT408" s="813"/>
      <c r="GRU408" s="813"/>
      <c r="GRV408" s="813"/>
      <c r="GRW408" s="813"/>
      <c r="GRX408" s="813"/>
      <c r="GRY408" s="813"/>
      <c r="GRZ408" s="813"/>
      <c r="GSA408" s="813"/>
      <c r="GSB408" s="813"/>
      <c r="GSC408" s="813"/>
      <c r="GSD408" s="813"/>
      <c r="GSE408" s="813"/>
      <c r="GSF408" s="813"/>
      <c r="GSG408" s="813"/>
      <c r="GSH408" s="813"/>
      <c r="GSI408" s="813"/>
      <c r="GSJ408" s="813"/>
      <c r="GSK408" s="813"/>
      <c r="GSL408" s="813"/>
      <c r="GSM408" s="813"/>
      <c r="GSN408" s="813"/>
      <c r="GSO408" s="813"/>
      <c r="GSP408" s="813"/>
      <c r="GSQ408" s="813"/>
      <c r="GSR408" s="813"/>
      <c r="GSS408" s="813"/>
      <c r="GST408" s="813"/>
      <c r="GSU408" s="813"/>
      <c r="GSV408" s="813"/>
      <c r="GSW408" s="813"/>
      <c r="GSX408" s="813"/>
      <c r="GSY408" s="813"/>
      <c r="GSZ408" s="813"/>
      <c r="GTA408" s="813"/>
      <c r="GTB408" s="813"/>
      <c r="GTC408" s="813"/>
      <c r="GTD408" s="813"/>
      <c r="GTE408" s="813"/>
      <c r="GTF408" s="813"/>
      <c r="GTG408" s="813"/>
      <c r="GTH408" s="813"/>
      <c r="GTI408" s="813"/>
      <c r="GTJ408" s="813"/>
      <c r="GTK408" s="813"/>
      <c r="GTL408" s="813"/>
      <c r="GTM408" s="813"/>
      <c r="GTN408" s="813"/>
      <c r="GTO408" s="813"/>
      <c r="GTP408" s="813"/>
      <c r="GTQ408" s="813"/>
      <c r="GTR408" s="813"/>
      <c r="GTS408" s="813"/>
      <c r="GTT408" s="813"/>
      <c r="GTU408" s="813"/>
      <c r="GTV408" s="813"/>
      <c r="GTW408" s="813"/>
      <c r="GTX408" s="813"/>
      <c r="GTY408" s="813"/>
      <c r="GTZ408" s="813"/>
      <c r="GUA408" s="813"/>
      <c r="GUB408" s="813"/>
      <c r="GUC408" s="813"/>
      <c r="GUD408" s="813"/>
      <c r="GUE408" s="813"/>
      <c r="GUF408" s="813"/>
      <c r="GUG408" s="813"/>
      <c r="GUH408" s="813"/>
      <c r="GUI408" s="813"/>
      <c r="GUJ408" s="813"/>
      <c r="GUK408" s="813"/>
      <c r="GUL408" s="813"/>
      <c r="GUM408" s="813"/>
      <c r="GUN408" s="813"/>
      <c r="GUO408" s="813"/>
      <c r="GUP408" s="813"/>
      <c r="GUQ408" s="813"/>
      <c r="GUR408" s="813"/>
      <c r="GUS408" s="813"/>
      <c r="GUT408" s="813"/>
      <c r="GUU408" s="813"/>
      <c r="GUV408" s="813"/>
      <c r="GUW408" s="813"/>
      <c r="GUX408" s="813"/>
      <c r="GUY408" s="813"/>
      <c r="GUZ408" s="813"/>
      <c r="GVA408" s="813"/>
      <c r="GVB408" s="813"/>
      <c r="GVC408" s="813"/>
      <c r="GVD408" s="813"/>
      <c r="GVE408" s="813"/>
      <c r="GVF408" s="813"/>
      <c r="GVG408" s="813"/>
      <c r="GVH408" s="813"/>
      <c r="GVI408" s="813"/>
      <c r="GVJ408" s="813"/>
      <c r="GVK408" s="813"/>
      <c r="GVL408" s="813"/>
      <c r="GVM408" s="813"/>
      <c r="GVN408" s="813"/>
      <c r="GVO408" s="813"/>
      <c r="GVP408" s="813"/>
      <c r="GVQ408" s="813"/>
      <c r="GVR408" s="813"/>
      <c r="GVS408" s="813"/>
      <c r="GVT408" s="813"/>
      <c r="GVU408" s="813"/>
      <c r="GVV408" s="813"/>
      <c r="GVW408" s="813"/>
      <c r="GVX408" s="813"/>
      <c r="GVY408" s="813"/>
      <c r="GVZ408" s="813"/>
      <c r="GWA408" s="813"/>
      <c r="GWB408" s="813"/>
      <c r="GWC408" s="813"/>
      <c r="GWD408" s="813"/>
      <c r="GWE408" s="813"/>
      <c r="GWF408" s="813"/>
      <c r="GWG408" s="813"/>
      <c r="GWH408" s="813"/>
      <c r="GWI408" s="813"/>
      <c r="GWJ408" s="813"/>
      <c r="GWK408" s="813"/>
      <c r="GWL408" s="813"/>
      <c r="GWM408" s="813"/>
      <c r="GWN408" s="813"/>
      <c r="GWO408" s="813"/>
      <c r="GWP408" s="813"/>
      <c r="GWQ408" s="813"/>
      <c r="GWR408" s="813"/>
      <c r="GWS408" s="813"/>
      <c r="GWT408" s="813"/>
      <c r="GWU408" s="813"/>
      <c r="GWV408" s="813"/>
      <c r="GWW408" s="813"/>
      <c r="GWX408" s="813"/>
      <c r="GWY408" s="813"/>
      <c r="GWZ408" s="813"/>
      <c r="GXA408" s="813"/>
      <c r="GXB408" s="813"/>
      <c r="GXC408" s="813"/>
      <c r="GXD408" s="813"/>
      <c r="GXE408" s="813"/>
      <c r="GXF408" s="813"/>
      <c r="GXG408" s="813"/>
      <c r="GXH408" s="813"/>
      <c r="GXI408" s="813"/>
      <c r="GXJ408" s="813"/>
      <c r="GXK408" s="813"/>
      <c r="GXL408" s="813"/>
      <c r="GXM408" s="813"/>
      <c r="GXN408" s="813"/>
      <c r="GXO408" s="813"/>
      <c r="GXP408" s="813"/>
      <c r="GXQ408" s="813"/>
      <c r="GXR408" s="813"/>
      <c r="GXS408" s="813"/>
      <c r="GXT408" s="813"/>
      <c r="GXU408" s="813"/>
      <c r="GXV408" s="813"/>
      <c r="GXW408" s="813"/>
      <c r="GXX408" s="813"/>
      <c r="GXY408" s="813"/>
      <c r="GXZ408" s="813"/>
      <c r="GYA408" s="813"/>
      <c r="GYB408" s="813"/>
      <c r="GYC408" s="813"/>
      <c r="GYD408" s="813"/>
      <c r="GYE408" s="813"/>
      <c r="GYF408" s="813"/>
      <c r="GYG408" s="813"/>
      <c r="GYH408" s="813"/>
      <c r="GYI408" s="813"/>
      <c r="GYJ408" s="813"/>
      <c r="GYK408" s="813"/>
      <c r="GYL408" s="813"/>
      <c r="GYM408" s="813"/>
      <c r="GYN408" s="813"/>
      <c r="GYO408" s="813"/>
      <c r="GYP408" s="813"/>
      <c r="GYQ408" s="813"/>
      <c r="GYR408" s="813"/>
      <c r="GYS408" s="813"/>
      <c r="GYT408" s="813"/>
      <c r="GYU408" s="813"/>
      <c r="GYV408" s="813"/>
      <c r="GYW408" s="813"/>
      <c r="GYX408" s="813"/>
      <c r="GYY408" s="813"/>
      <c r="GYZ408" s="813"/>
      <c r="GZA408" s="813"/>
      <c r="GZB408" s="813"/>
      <c r="GZC408" s="813"/>
      <c r="GZD408" s="813"/>
      <c r="GZE408" s="813"/>
      <c r="GZF408" s="813"/>
      <c r="GZG408" s="813"/>
      <c r="GZH408" s="813"/>
      <c r="GZI408" s="813"/>
      <c r="GZJ408" s="813"/>
      <c r="GZK408" s="813"/>
      <c r="GZL408" s="813"/>
      <c r="GZM408" s="813"/>
      <c r="GZN408" s="813"/>
      <c r="GZO408" s="813"/>
      <c r="GZP408" s="813"/>
      <c r="GZQ408" s="813"/>
      <c r="GZR408" s="813"/>
      <c r="GZS408" s="813"/>
      <c r="GZT408" s="813"/>
      <c r="GZU408" s="813"/>
      <c r="GZV408" s="813"/>
      <c r="GZW408" s="813"/>
      <c r="GZX408" s="813"/>
      <c r="GZY408" s="813"/>
      <c r="GZZ408" s="813"/>
      <c r="HAA408" s="813"/>
      <c r="HAB408" s="813"/>
      <c r="HAC408" s="813"/>
      <c r="HAD408" s="813"/>
      <c r="HAE408" s="813"/>
      <c r="HAF408" s="813"/>
      <c r="HAG408" s="813"/>
      <c r="HAH408" s="813"/>
      <c r="HAI408" s="813"/>
      <c r="HAJ408" s="813"/>
      <c r="HAK408" s="813"/>
      <c r="HAL408" s="813"/>
      <c r="HAM408" s="813"/>
      <c r="HAN408" s="813"/>
      <c r="HAO408" s="813"/>
      <c r="HAP408" s="813"/>
      <c r="HAQ408" s="813"/>
      <c r="HAR408" s="813"/>
      <c r="HAS408" s="813"/>
      <c r="HAT408" s="813"/>
      <c r="HAU408" s="813"/>
      <c r="HAV408" s="813"/>
      <c r="HAW408" s="813"/>
      <c r="HAX408" s="813"/>
      <c r="HAY408" s="813"/>
      <c r="HAZ408" s="813"/>
      <c r="HBA408" s="813"/>
      <c r="HBB408" s="813"/>
      <c r="HBC408" s="813"/>
      <c r="HBD408" s="813"/>
      <c r="HBE408" s="813"/>
      <c r="HBF408" s="813"/>
      <c r="HBG408" s="813"/>
      <c r="HBH408" s="813"/>
      <c r="HBI408" s="813"/>
      <c r="HBJ408" s="813"/>
      <c r="HBK408" s="813"/>
      <c r="HBL408" s="813"/>
      <c r="HBM408" s="813"/>
      <c r="HBN408" s="813"/>
      <c r="HBO408" s="813"/>
      <c r="HBP408" s="813"/>
      <c r="HBQ408" s="813"/>
      <c r="HBR408" s="813"/>
      <c r="HBS408" s="813"/>
      <c r="HBT408" s="813"/>
      <c r="HBU408" s="813"/>
      <c r="HBV408" s="813"/>
      <c r="HBW408" s="813"/>
      <c r="HBX408" s="813"/>
      <c r="HBY408" s="813"/>
      <c r="HBZ408" s="813"/>
      <c r="HCA408" s="813"/>
      <c r="HCB408" s="813"/>
      <c r="HCC408" s="813"/>
      <c r="HCD408" s="813"/>
      <c r="HCE408" s="813"/>
      <c r="HCF408" s="813"/>
      <c r="HCG408" s="813"/>
      <c r="HCH408" s="813"/>
      <c r="HCI408" s="813"/>
      <c r="HCJ408" s="813"/>
      <c r="HCK408" s="813"/>
      <c r="HCL408" s="813"/>
      <c r="HCM408" s="813"/>
      <c r="HCN408" s="813"/>
      <c r="HCO408" s="813"/>
      <c r="HCP408" s="813"/>
      <c r="HCQ408" s="813"/>
      <c r="HCR408" s="813"/>
      <c r="HCS408" s="813"/>
      <c r="HCT408" s="813"/>
      <c r="HCU408" s="813"/>
      <c r="HCV408" s="813"/>
      <c r="HCW408" s="813"/>
      <c r="HCX408" s="813"/>
      <c r="HCY408" s="813"/>
      <c r="HCZ408" s="813"/>
      <c r="HDA408" s="813"/>
      <c r="HDB408" s="813"/>
      <c r="HDC408" s="813"/>
      <c r="HDD408" s="813"/>
      <c r="HDE408" s="813"/>
      <c r="HDF408" s="813"/>
      <c r="HDG408" s="813"/>
      <c r="HDH408" s="813"/>
      <c r="HDI408" s="813"/>
      <c r="HDJ408" s="813"/>
      <c r="HDK408" s="813"/>
      <c r="HDL408" s="813"/>
      <c r="HDM408" s="813"/>
      <c r="HDN408" s="813"/>
      <c r="HDO408" s="813"/>
      <c r="HDP408" s="813"/>
      <c r="HDQ408" s="813"/>
      <c r="HDR408" s="813"/>
      <c r="HDS408" s="813"/>
      <c r="HDT408" s="813"/>
      <c r="HDU408" s="813"/>
      <c r="HDV408" s="813"/>
      <c r="HDW408" s="813"/>
      <c r="HDX408" s="813"/>
      <c r="HDY408" s="813"/>
      <c r="HDZ408" s="813"/>
      <c r="HEA408" s="813"/>
      <c r="HEB408" s="813"/>
      <c r="HEC408" s="813"/>
      <c r="HED408" s="813"/>
      <c r="HEE408" s="813"/>
      <c r="HEF408" s="813"/>
      <c r="HEG408" s="813"/>
      <c r="HEH408" s="813"/>
      <c r="HEI408" s="813"/>
      <c r="HEJ408" s="813"/>
      <c r="HEK408" s="813"/>
      <c r="HEL408" s="813"/>
      <c r="HEM408" s="813"/>
      <c r="HEN408" s="813"/>
      <c r="HEO408" s="813"/>
      <c r="HEP408" s="813"/>
      <c r="HEQ408" s="813"/>
      <c r="HER408" s="813"/>
      <c r="HES408" s="813"/>
      <c r="HET408" s="813"/>
      <c r="HEU408" s="813"/>
      <c r="HEV408" s="813"/>
      <c r="HEW408" s="813"/>
      <c r="HEX408" s="813"/>
      <c r="HEY408" s="813"/>
      <c r="HEZ408" s="813"/>
      <c r="HFA408" s="813"/>
      <c r="HFB408" s="813"/>
      <c r="HFC408" s="813"/>
      <c r="HFD408" s="813"/>
      <c r="HFE408" s="813"/>
      <c r="HFF408" s="813"/>
      <c r="HFG408" s="813"/>
      <c r="HFH408" s="813"/>
      <c r="HFI408" s="813"/>
      <c r="HFJ408" s="813"/>
      <c r="HFK408" s="813"/>
      <c r="HFL408" s="813"/>
      <c r="HFM408" s="813"/>
      <c r="HFN408" s="813"/>
      <c r="HFO408" s="813"/>
      <c r="HFP408" s="813"/>
      <c r="HFQ408" s="813"/>
      <c r="HFR408" s="813"/>
      <c r="HFS408" s="813"/>
      <c r="HFT408" s="813"/>
      <c r="HFU408" s="813"/>
      <c r="HFV408" s="813"/>
      <c r="HFW408" s="813"/>
      <c r="HFX408" s="813"/>
      <c r="HFY408" s="813"/>
      <c r="HFZ408" s="813"/>
      <c r="HGA408" s="813"/>
      <c r="HGB408" s="813"/>
      <c r="HGC408" s="813"/>
      <c r="HGD408" s="813"/>
      <c r="HGE408" s="813"/>
      <c r="HGF408" s="813"/>
      <c r="HGG408" s="813"/>
      <c r="HGH408" s="813"/>
      <c r="HGI408" s="813"/>
      <c r="HGJ408" s="813"/>
      <c r="HGK408" s="813"/>
      <c r="HGL408" s="813"/>
      <c r="HGM408" s="813"/>
      <c r="HGN408" s="813"/>
      <c r="HGO408" s="813"/>
      <c r="HGP408" s="813"/>
      <c r="HGQ408" s="813"/>
      <c r="HGR408" s="813"/>
      <c r="HGS408" s="813"/>
      <c r="HGT408" s="813"/>
      <c r="HGU408" s="813"/>
      <c r="HGV408" s="813"/>
      <c r="HGW408" s="813"/>
      <c r="HGX408" s="813"/>
      <c r="HGY408" s="813"/>
      <c r="HGZ408" s="813"/>
      <c r="HHA408" s="813"/>
      <c r="HHB408" s="813"/>
      <c r="HHC408" s="813"/>
      <c r="HHD408" s="813"/>
      <c r="HHE408" s="813"/>
      <c r="HHF408" s="813"/>
      <c r="HHG408" s="813"/>
      <c r="HHH408" s="813"/>
      <c r="HHI408" s="813"/>
      <c r="HHJ408" s="813"/>
      <c r="HHK408" s="813"/>
      <c r="HHL408" s="813"/>
      <c r="HHM408" s="813"/>
      <c r="HHN408" s="813"/>
      <c r="HHO408" s="813"/>
      <c r="HHP408" s="813"/>
      <c r="HHQ408" s="813"/>
      <c r="HHR408" s="813"/>
      <c r="HHS408" s="813"/>
      <c r="HHT408" s="813"/>
      <c r="HHU408" s="813"/>
      <c r="HHV408" s="813"/>
      <c r="HHW408" s="813"/>
      <c r="HHX408" s="813"/>
      <c r="HHY408" s="813"/>
      <c r="HHZ408" s="813"/>
      <c r="HIA408" s="813"/>
      <c r="HIB408" s="813"/>
      <c r="HIC408" s="813"/>
      <c r="HID408" s="813"/>
      <c r="HIE408" s="813"/>
      <c r="HIF408" s="813"/>
      <c r="HIG408" s="813"/>
      <c r="HIH408" s="813"/>
      <c r="HII408" s="813"/>
      <c r="HIJ408" s="813"/>
      <c r="HIK408" s="813"/>
      <c r="HIL408" s="813"/>
      <c r="HIM408" s="813"/>
      <c r="HIN408" s="813"/>
      <c r="HIO408" s="813"/>
      <c r="HIP408" s="813"/>
      <c r="HIQ408" s="813"/>
      <c r="HIR408" s="813"/>
      <c r="HIS408" s="813"/>
      <c r="HIT408" s="813"/>
      <c r="HIU408" s="813"/>
      <c r="HIV408" s="813"/>
      <c r="HIW408" s="813"/>
      <c r="HIX408" s="813"/>
      <c r="HIY408" s="813"/>
      <c r="HIZ408" s="813"/>
      <c r="HJA408" s="813"/>
      <c r="HJB408" s="813"/>
      <c r="HJC408" s="813"/>
      <c r="HJD408" s="813"/>
      <c r="HJE408" s="813"/>
      <c r="HJF408" s="813"/>
      <c r="HJG408" s="813"/>
      <c r="HJH408" s="813"/>
      <c r="HJI408" s="813"/>
      <c r="HJJ408" s="813"/>
      <c r="HJK408" s="813"/>
      <c r="HJL408" s="813"/>
      <c r="HJM408" s="813"/>
      <c r="HJN408" s="813"/>
      <c r="HJO408" s="813"/>
      <c r="HJP408" s="813"/>
      <c r="HJQ408" s="813"/>
      <c r="HJR408" s="813"/>
      <c r="HJS408" s="813"/>
      <c r="HJT408" s="813"/>
      <c r="HJU408" s="813"/>
      <c r="HJV408" s="813"/>
      <c r="HJW408" s="813"/>
      <c r="HJX408" s="813"/>
      <c r="HJY408" s="813"/>
      <c r="HJZ408" s="813"/>
      <c r="HKA408" s="813"/>
      <c r="HKB408" s="813"/>
      <c r="HKC408" s="813"/>
      <c r="HKD408" s="813"/>
      <c r="HKE408" s="813"/>
      <c r="HKF408" s="813"/>
      <c r="HKG408" s="813"/>
      <c r="HKH408" s="813"/>
      <c r="HKI408" s="813"/>
      <c r="HKJ408" s="813"/>
      <c r="HKK408" s="813"/>
      <c r="HKL408" s="813"/>
      <c r="HKM408" s="813"/>
      <c r="HKN408" s="813"/>
      <c r="HKO408" s="813"/>
      <c r="HKP408" s="813"/>
      <c r="HKQ408" s="813"/>
      <c r="HKR408" s="813"/>
      <c r="HKS408" s="813"/>
      <c r="HKT408" s="813"/>
      <c r="HKU408" s="813"/>
      <c r="HKV408" s="813"/>
      <c r="HKW408" s="813"/>
      <c r="HKX408" s="813"/>
      <c r="HKY408" s="813"/>
      <c r="HKZ408" s="813"/>
      <c r="HLA408" s="813"/>
      <c r="HLB408" s="813"/>
      <c r="HLC408" s="813"/>
      <c r="HLD408" s="813"/>
      <c r="HLE408" s="813"/>
      <c r="HLF408" s="813"/>
      <c r="HLG408" s="813"/>
      <c r="HLH408" s="813"/>
      <c r="HLI408" s="813"/>
      <c r="HLJ408" s="813"/>
      <c r="HLK408" s="813"/>
      <c r="HLL408" s="813"/>
      <c r="HLM408" s="813"/>
      <c r="HLN408" s="813"/>
      <c r="HLO408" s="813"/>
      <c r="HLP408" s="813"/>
      <c r="HLQ408" s="813"/>
      <c r="HLR408" s="813"/>
      <c r="HLS408" s="813"/>
      <c r="HLT408" s="813"/>
      <c r="HLU408" s="813"/>
      <c r="HLV408" s="813"/>
      <c r="HLW408" s="813"/>
      <c r="HLX408" s="813"/>
      <c r="HLY408" s="813"/>
      <c r="HLZ408" s="813"/>
      <c r="HMA408" s="813"/>
      <c r="HMB408" s="813"/>
      <c r="HMC408" s="813"/>
      <c r="HMD408" s="813"/>
      <c r="HME408" s="813"/>
      <c r="HMF408" s="813"/>
      <c r="HMG408" s="813"/>
      <c r="HMH408" s="813"/>
      <c r="HMI408" s="813"/>
      <c r="HMJ408" s="813"/>
      <c r="HMK408" s="813"/>
      <c r="HML408" s="813"/>
      <c r="HMM408" s="813"/>
      <c r="HMN408" s="813"/>
      <c r="HMO408" s="813"/>
      <c r="HMP408" s="813"/>
      <c r="HMQ408" s="813"/>
      <c r="HMR408" s="813"/>
      <c r="HMS408" s="813"/>
      <c r="HMT408" s="813"/>
      <c r="HMU408" s="813"/>
      <c r="HMV408" s="813"/>
      <c r="HMW408" s="813"/>
      <c r="HMX408" s="813"/>
      <c r="HMY408" s="813"/>
      <c r="HMZ408" s="813"/>
      <c r="HNA408" s="813"/>
      <c r="HNB408" s="813"/>
      <c r="HNC408" s="813"/>
      <c r="HND408" s="813"/>
      <c r="HNE408" s="813"/>
      <c r="HNF408" s="813"/>
      <c r="HNG408" s="813"/>
      <c r="HNH408" s="813"/>
      <c r="HNI408" s="813"/>
      <c r="HNJ408" s="813"/>
      <c r="HNK408" s="813"/>
      <c r="HNL408" s="813"/>
      <c r="HNM408" s="813"/>
      <c r="HNN408" s="813"/>
      <c r="HNO408" s="813"/>
      <c r="HNP408" s="813"/>
      <c r="HNQ408" s="813"/>
      <c r="HNR408" s="813"/>
      <c r="HNS408" s="813"/>
      <c r="HNT408" s="813"/>
      <c r="HNU408" s="813"/>
      <c r="HNV408" s="813"/>
      <c r="HNW408" s="813"/>
      <c r="HNX408" s="813"/>
      <c r="HNY408" s="813"/>
      <c r="HNZ408" s="813"/>
      <c r="HOA408" s="813"/>
      <c r="HOB408" s="813"/>
      <c r="HOC408" s="813"/>
      <c r="HOD408" s="813"/>
      <c r="HOE408" s="813"/>
      <c r="HOF408" s="813"/>
      <c r="HOG408" s="813"/>
      <c r="HOH408" s="813"/>
      <c r="HOI408" s="813"/>
      <c r="HOJ408" s="813"/>
      <c r="HOK408" s="813"/>
      <c r="HOL408" s="813"/>
      <c r="HOM408" s="813"/>
      <c r="HON408" s="813"/>
      <c r="HOO408" s="813"/>
      <c r="HOP408" s="813"/>
      <c r="HOQ408" s="813"/>
      <c r="HOR408" s="813"/>
      <c r="HOS408" s="813"/>
      <c r="HOT408" s="813"/>
      <c r="HOU408" s="813"/>
      <c r="HOV408" s="813"/>
      <c r="HOW408" s="813"/>
      <c r="HOX408" s="813"/>
      <c r="HOY408" s="813"/>
      <c r="HOZ408" s="813"/>
      <c r="HPA408" s="813"/>
      <c r="HPB408" s="813"/>
      <c r="HPC408" s="813"/>
      <c r="HPD408" s="813"/>
      <c r="HPE408" s="813"/>
      <c r="HPF408" s="813"/>
      <c r="HPG408" s="813"/>
      <c r="HPH408" s="813"/>
      <c r="HPI408" s="813"/>
      <c r="HPJ408" s="813"/>
      <c r="HPK408" s="813"/>
      <c r="HPL408" s="813"/>
      <c r="HPM408" s="813"/>
      <c r="HPN408" s="813"/>
      <c r="HPO408" s="813"/>
      <c r="HPP408" s="813"/>
      <c r="HPQ408" s="813"/>
      <c r="HPR408" s="813"/>
      <c r="HPS408" s="813"/>
      <c r="HPT408" s="813"/>
      <c r="HPU408" s="813"/>
      <c r="HPV408" s="813"/>
      <c r="HPW408" s="813"/>
      <c r="HPX408" s="813"/>
      <c r="HPY408" s="813"/>
      <c r="HPZ408" s="813"/>
      <c r="HQA408" s="813"/>
      <c r="HQB408" s="813"/>
      <c r="HQC408" s="813"/>
      <c r="HQD408" s="813"/>
      <c r="HQE408" s="813"/>
      <c r="HQF408" s="813"/>
      <c r="HQG408" s="813"/>
      <c r="HQH408" s="813"/>
      <c r="HQI408" s="813"/>
      <c r="HQJ408" s="813"/>
      <c r="HQK408" s="813"/>
      <c r="HQL408" s="813"/>
      <c r="HQM408" s="813"/>
      <c r="HQN408" s="813"/>
      <c r="HQO408" s="813"/>
      <c r="HQP408" s="813"/>
      <c r="HQQ408" s="813"/>
      <c r="HQR408" s="813"/>
      <c r="HQS408" s="813"/>
      <c r="HQT408" s="813"/>
      <c r="HQU408" s="813"/>
      <c r="HQV408" s="813"/>
      <c r="HQW408" s="813"/>
      <c r="HQX408" s="813"/>
      <c r="HQY408" s="813"/>
      <c r="HQZ408" s="813"/>
      <c r="HRA408" s="813"/>
      <c r="HRB408" s="813"/>
      <c r="HRC408" s="813"/>
      <c r="HRD408" s="813"/>
      <c r="HRE408" s="813"/>
      <c r="HRF408" s="813"/>
      <c r="HRG408" s="813"/>
      <c r="HRH408" s="813"/>
      <c r="HRI408" s="813"/>
      <c r="HRJ408" s="813"/>
      <c r="HRK408" s="813"/>
      <c r="HRL408" s="813"/>
      <c r="HRM408" s="813"/>
      <c r="HRN408" s="813"/>
      <c r="HRO408" s="813"/>
      <c r="HRP408" s="813"/>
      <c r="HRQ408" s="813"/>
      <c r="HRR408" s="813"/>
      <c r="HRS408" s="813"/>
      <c r="HRT408" s="813"/>
      <c r="HRU408" s="813"/>
      <c r="HRV408" s="813"/>
      <c r="HRW408" s="813"/>
      <c r="HRX408" s="813"/>
      <c r="HRY408" s="813"/>
      <c r="HRZ408" s="813"/>
      <c r="HSA408" s="813"/>
      <c r="HSB408" s="813"/>
      <c r="HSC408" s="813"/>
      <c r="HSD408" s="813"/>
      <c r="HSE408" s="813"/>
      <c r="HSF408" s="813"/>
      <c r="HSG408" s="813"/>
      <c r="HSH408" s="813"/>
      <c r="HSI408" s="813"/>
      <c r="HSJ408" s="813"/>
      <c r="HSK408" s="813"/>
      <c r="HSL408" s="813"/>
      <c r="HSM408" s="813"/>
      <c r="HSN408" s="813"/>
      <c r="HSO408" s="813"/>
      <c r="HSP408" s="813"/>
      <c r="HSQ408" s="813"/>
      <c r="HSR408" s="813"/>
      <c r="HSS408" s="813"/>
      <c r="HST408" s="813"/>
      <c r="HSU408" s="813"/>
      <c r="HSV408" s="813"/>
      <c r="HSW408" s="813"/>
      <c r="HSX408" s="813"/>
      <c r="HSY408" s="813"/>
      <c r="HSZ408" s="813"/>
      <c r="HTA408" s="813"/>
      <c r="HTB408" s="813"/>
      <c r="HTC408" s="813"/>
      <c r="HTD408" s="813"/>
      <c r="HTE408" s="813"/>
      <c r="HTF408" s="813"/>
      <c r="HTG408" s="813"/>
      <c r="HTH408" s="813"/>
      <c r="HTI408" s="813"/>
      <c r="HTJ408" s="813"/>
      <c r="HTK408" s="813"/>
      <c r="HTL408" s="813"/>
      <c r="HTM408" s="813"/>
      <c r="HTN408" s="813"/>
      <c r="HTO408" s="813"/>
      <c r="HTP408" s="813"/>
      <c r="HTQ408" s="813"/>
      <c r="HTR408" s="813"/>
      <c r="HTS408" s="813"/>
      <c r="HTT408" s="813"/>
      <c r="HTU408" s="813"/>
      <c r="HTV408" s="813"/>
      <c r="HTW408" s="813"/>
      <c r="HTX408" s="813"/>
      <c r="HTY408" s="813"/>
      <c r="HTZ408" s="813"/>
      <c r="HUA408" s="813"/>
      <c r="HUB408" s="813"/>
      <c r="HUC408" s="813"/>
      <c r="HUD408" s="813"/>
      <c r="HUE408" s="813"/>
      <c r="HUF408" s="813"/>
      <c r="HUG408" s="813"/>
      <c r="HUH408" s="813"/>
      <c r="HUI408" s="813"/>
      <c r="HUJ408" s="813"/>
      <c r="HUK408" s="813"/>
      <c r="HUL408" s="813"/>
      <c r="HUM408" s="813"/>
      <c r="HUN408" s="813"/>
      <c r="HUO408" s="813"/>
      <c r="HUP408" s="813"/>
      <c r="HUQ408" s="813"/>
      <c r="HUR408" s="813"/>
      <c r="HUS408" s="813"/>
      <c r="HUT408" s="813"/>
      <c r="HUU408" s="813"/>
      <c r="HUV408" s="813"/>
      <c r="HUW408" s="813"/>
      <c r="HUX408" s="813"/>
      <c r="HUY408" s="813"/>
      <c r="HUZ408" s="813"/>
      <c r="HVA408" s="813"/>
      <c r="HVB408" s="813"/>
      <c r="HVC408" s="813"/>
      <c r="HVD408" s="813"/>
      <c r="HVE408" s="813"/>
      <c r="HVF408" s="813"/>
      <c r="HVG408" s="813"/>
      <c r="HVH408" s="813"/>
      <c r="HVI408" s="813"/>
      <c r="HVJ408" s="813"/>
      <c r="HVK408" s="813"/>
      <c r="HVL408" s="813"/>
      <c r="HVM408" s="813"/>
      <c r="HVN408" s="813"/>
      <c r="HVO408" s="813"/>
      <c r="HVP408" s="813"/>
      <c r="HVQ408" s="813"/>
      <c r="HVR408" s="813"/>
      <c r="HVS408" s="813"/>
      <c r="HVT408" s="813"/>
      <c r="HVU408" s="813"/>
      <c r="HVV408" s="813"/>
      <c r="HVW408" s="813"/>
      <c r="HVX408" s="813"/>
      <c r="HVY408" s="813"/>
      <c r="HVZ408" s="813"/>
      <c r="HWA408" s="813"/>
      <c r="HWB408" s="813"/>
      <c r="HWC408" s="813"/>
      <c r="HWD408" s="813"/>
      <c r="HWE408" s="813"/>
      <c r="HWF408" s="813"/>
      <c r="HWG408" s="813"/>
      <c r="HWH408" s="813"/>
      <c r="HWI408" s="813"/>
      <c r="HWJ408" s="813"/>
      <c r="HWK408" s="813"/>
      <c r="HWL408" s="813"/>
      <c r="HWM408" s="813"/>
      <c r="HWN408" s="813"/>
      <c r="HWO408" s="813"/>
      <c r="HWP408" s="813"/>
      <c r="HWQ408" s="813"/>
      <c r="HWR408" s="813"/>
      <c r="HWS408" s="813"/>
      <c r="HWT408" s="813"/>
      <c r="HWU408" s="813"/>
      <c r="HWV408" s="813"/>
      <c r="HWW408" s="813"/>
      <c r="HWX408" s="813"/>
      <c r="HWY408" s="813"/>
      <c r="HWZ408" s="813"/>
      <c r="HXA408" s="813"/>
      <c r="HXB408" s="813"/>
      <c r="HXC408" s="813"/>
      <c r="HXD408" s="813"/>
      <c r="HXE408" s="813"/>
      <c r="HXF408" s="813"/>
      <c r="HXG408" s="813"/>
      <c r="HXH408" s="813"/>
      <c r="HXI408" s="813"/>
      <c r="HXJ408" s="813"/>
      <c r="HXK408" s="813"/>
      <c r="HXL408" s="813"/>
      <c r="HXM408" s="813"/>
      <c r="HXN408" s="813"/>
      <c r="HXO408" s="813"/>
      <c r="HXP408" s="813"/>
      <c r="HXQ408" s="813"/>
      <c r="HXR408" s="813"/>
      <c r="HXS408" s="813"/>
      <c r="HXT408" s="813"/>
      <c r="HXU408" s="813"/>
      <c r="HXV408" s="813"/>
      <c r="HXW408" s="813"/>
      <c r="HXX408" s="813"/>
      <c r="HXY408" s="813"/>
      <c r="HXZ408" s="813"/>
      <c r="HYA408" s="813"/>
      <c r="HYB408" s="813"/>
      <c r="HYC408" s="813"/>
      <c r="HYD408" s="813"/>
      <c r="HYE408" s="813"/>
      <c r="HYF408" s="813"/>
      <c r="HYG408" s="813"/>
      <c r="HYH408" s="813"/>
      <c r="HYI408" s="813"/>
      <c r="HYJ408" s="813"/>
      <c r="HYK408" s="813"/>
      <c r="HYL408" s="813"/>
      <c r="HYM408" s="813"/>
      <c r="HYN408" s="813"/>
      <c r="HYO408" s="813"/>
      <c r="HYP408" s="813"/>
      <c r="HYQ408" s="813"/>
      <c r="HYR408" s="813"/>
      <c r="HYS408" s="813"/>
      <c r="HYT408" s="813"/>
      <c r="HYU408" s="813"/>
      <c r="HYV408" s="813"/>
      <c r="HYW408" s="813"/>
      <c r="HYX408" s="813"/>
      <c r="HYY408" s="813"/>
      <c r="HYZ408" s="813"/>
      <c r="HZA408" s="813"/>
      <c r="HZB408" s="813"/>
      <c r="HZC408" s="813"/>
      <c r="HZD408" s="813"/>
      <c r="HZE408" s="813"/>
      <c r="HZF408" s="813"/>
      <c r="HZG408" s="813"/>
      <c r="HZH408" s="813"/>
      <c r="HZI408" s="813"/>
      <c r="HZJ408" s="813"/>
      <c r="HZK408" s="813"/>
      <c r="HZL408" s="813"/>
      <c r="HZM408" s="813"/>
      <c r="HZN408" s="813"/>
      <c r="HZO408" s="813"/>
      <c r="HZP408" s="813"/>
      <c r="HZQ408" s="813"/>
      <c r="HZR408" s="813"/>
      <c r="HZS408" s="813"/>
      <c r="HZT408" s="813"/>
      <c r="HZU408" s="813"/>
      <c r="HZV408" s="813"/>
      <c r="HZW408" s="813"/>
      <c r="HZX408" s="813"/>
      <c r="HZY408" s="813"/>
      <c r="HZZ408" s="813"/>
      <c r="IAA408" s="813"/>
      <c r="IAB408" s="813"/>
      <c r="IAC408" s="813"/>
      <c r="IAD408" s="813"/>
      <c r="IAE408" s="813"/>
      <c r="IAF408" s="813"/>
      <c r="IAG408" s="813"/>
      <c r="IAH408" s="813"/>
      <c r="IAI408" s="813"/>
      <c r="IAJ408" s="813"/>
      <c r="IAK408" s="813"/>
      <c r="IAL408" s="813"/>
      <c r="IAM408" s="813"/>
      <c r="IAN408" s="813"/>
      <c r="IAO408" s="813"/>
      <c r="IAP408" s="813"/>
      <c r="IAQ408" s="813"/>
      <c r="IAR408" s="813"/>
      <c r="IAS408" s="813"/>
      <c r="IAT408" s="813"/>
      <c r="IAU408" s="813"/>
      <c r="IAV408" s="813"/>
      <c r="IAW408" s="813"/>
      <c r="IAX408" s="813"/>
      <c r="IAY408" s="813"/>
      <c r="IAZ408" s="813"/>
      <c r="IBA408" s="813"/>
      <c r="IBB408" s="813"/>
      <c r="IBC408" s="813"/>
      <c r="IBD408" s="813"/>
      <c r="IBE408" s="813"/>
      <c r="IBF408" s="813"/>
      <c r="IBG408" s="813"/>
      <c r="IBH408" s="813"/>
      <c r="IBI408" s="813"/>
      <c r="IBJ408" s="813"/>
      <c r="IBK408" s="813"/>
      <c r="IBL408" s="813"/>
      <c r="IBM408" s="813"/>
      <c r="IBN408" s="813"/>
      <c r="IBO408" s="813"/>
      <c r="IBP408" s="813"/>
      <c r="IBQ408" s="813"/>
      <c r="IBR408" s="813"/>
      <c r="IBS408" s="813"/>
      <c r="IBT408" s="813"/>
      <c r="IBU408" s="813"/>
      <c r="IBV408" s="813"/>
      <c r="IBW408" s="813"/>
      <c r="IBX408" s="813"/>
      <c r="IBY408" s="813"/>
      <c r="IBZ408" s="813"/>
      <c r="ICA408" s="813"/>
      <c r="ICB408" s="813"/>
      <c r="ICC408" s="813"/>
      <c r="ICD408" s="813"/>
      <c r="ICE408" s="813"/>
      <c r="ICF408" s="813"/>
      <c r="ICG408" s="813"/>
      <c r="ICH408" s="813"/>
      <c r="ICI408" s="813"/>
      <c r="ICJ408" s="813"/>
      <c r="ICK408" s="813"/>
      <c r="ICL408" s="813"/>
      <c r="ICM408" s="813"/>
      <c r="ICN408" s="813"/>
      <c r="ICO408" s="813"/>
      <c r="ICP408" s="813"/>
      <c r="ICQ408" s="813"/>
      <c r="ICR408" s="813"/>
      <c r="ICS408" s="813"/>
      <c r="ICT408" s="813"/>
      <c r="ICU408" s="813"/>
      <c r="ICV408" s="813"/>
      <c r="ICW408" s="813"/>
      <c r="ICX408" s="813"/>
      <c r="ICY408" s="813"/>
      <c r="ICZ408" s="813"/>
      <c r="IDA408" s="813"/>
      <c r="IDB408" s="813"/>
      <c r="IDC408" s="813"/>
      <c r="IDD408" s="813"/>
      <c r="IDE408" s="813"/>
      <c r="IDF408" s="813"/>
      <c r="IDG408" s="813"/>
      <c r="IDH408" s="813"/>
      <c r="IDI408" s="813"/>
      <c r="IDJ408" s="813"/>
      <c r="IDK408" s="813"/>
      <c r="IDL408" s="813"/>
      <c r="IDM408" s="813"/>
      <c r="IDN408" s="813"/>
      <c r="IDO408" s="813"/>
      <c r="IDP408" s="813"/>
      <c r="IDQ408" s="813"/>
      <c r="IDR408" s="813"/>
      <c r="IDS408" s="813"/>
      <c r="IDT408" s="813"/>
      <c r="IDU408" s="813"/>
      <c r="IDV408" s="813"/>
      <c r="IDW408" s="813"/>
      <c r="IDX408" s="813"/>
      <c r="IDY408" s="813"/>
      <c r="IDZ408" s="813"/>
      <c r="IEA408" s="813"/>
      <c r="IEB408" s="813"/>
      <c r="IEC408" s="813"/>
      <c r="IED408" s="813"/>
      <c r="IEE408" s="813"/>
      <c r="IEF408" s="813"/>
      <c r="IEG408" s="813"/>
      <c r="IEH408" s="813"/>
      <c r="IEI408" s="813"/>
      <c r="IEJ408" s="813"/>
      <c r="IEK408" s="813"/>
      <c r="IEL408" s="813"/>
      <c r="IEM408" s="813"/>
      <c r="IEN408" s="813"/>
      <c r="IEO408" s="813"/>
      <c r="IEP408" s="813"/>
      <c r="IEQ408" s="813"/>
      <c r="IER408" s="813"/>
      <c r="IES408" s="813"/>
      <c r="IET408" s="813"/>
      <c r="IEU408" s="813"/>
      <c r="IEV408" s="813"/>
      <c r="IEW408" s="813"/>
      <c r="IEX408" s="813"/>
      <c r="IEY408" s="813"/>
      <c r="IEZ408" s="813"/>
      <c r="IFA408" s="813"/>
      <c r="IFB408" s="813"/>
      <c r="IFC408" s="813"/>
      <c r="IFD408" s="813"/>
      <c r="IFE408" s="813"/>
      <c r="IFF408" s="813"/>
      <c r="IFG408" s="813"/>
      <c r="IFH408" s="813"/>
      <c r="IFI408" s="813"/>
      <c r="IFJ408" s="813"/>
      <c r="IFK408" s="813"/>
      <c r="IFL408" s="813"/>
      <c r="IFM408" s="813"/>
      <c r="IFN408" s="813"/>
      <c r="IFO408" s="813"/>
      <c r="IFP408" s="813"/>
      <c r="IFQ408" s="813"/>
      <c r="IFR408" s="813"/>
      <c r="IFS408" s="813"/>
      <c r="IFT408" s="813"/>
      <c r="IFU408" s="813"/>
      <c r="IFV408" s="813"/>
      <c r="IFW408" s="813"/>
      <c r="IFX408" s="813"/>
      <c r="IFY408" s="813"/>
      <c r="IFZ408" s="813"/>
      <c r="IGA408" s="813"/>
      <c r="IGB408" s="813"/>
      <c r="IGC408" s="813"/>
      <c r="IGD408" s="813"/>
      <c r="IGE408" s="813"/>
      <c r="IGF408" s="813"/>
      <c r="IGG408" s="813"/>
      <c r="IGH408" s="813"/>
      <c r="IGI408" s="813"/>
      <c r="IGJ408" s="813"/>
      <c r="IGK408" s="813"/>
      <c r="IGL408" s="813"/>
      <c r="IGM408" s="813"/>
      <c r="IGN408" s="813"/>
      <c r="IGO408" s="813"/>
      <c r="IGP408" s="813"/>
      <c r="IGQ408" s="813"/>
      <c r="IGR408" s="813"/>
      <c r="IGS408" s="813"/>
      <c r="IGT408" s="813"/>
      <c r="IGU408" s="813"/>
      <c r="IGV408" s="813"/>
      <c r="IGW408" s="813"/>
      <c r="IGX408" s="813"/>
      <c r="IGY408" s="813"/>
      <c r="IGZ408" s="813"/>
      <c r="IHA408" s="813"/>
      <c r="IHB408" s="813"/>
      <c r="IHC408" s="813"/>
      <c r="IHD408" s="813"/>
      <c r="IHE408" s="813"/>
      <c r="IHF408" s="813"/>
      <c r="IHG408" s="813"/>
      <c r="IHH408" s="813"/>
      <c r="IHI408" s="813"/>
      <c r="IHJ408" s="813"/>
      <c r="IHK408" s="813"/>
      <c r="IHL408" s="813"/>
      <c r="IHM408" s="813"/>
      <c r="IHN408" s="813"/>
      <c r="IHO408" s="813"/>
      <c r="IHP408" s="813"/>
      <c r="IHQ408" s="813"/>
      <c r="IHR408" s="813"/>
      <c r="IHS408" s="813"/>
      <c r="IHT408" s="813"/>
      <c r="IHU408" s="813"/>
      <c r="IHV408" s="813"/>
      <c r="IHW408" s="813"/>
      <c r="IHX408" s="813"/>
      <c r="IHY408" s="813"/>
      <c r="IHZ408" s="813"/>
      <c r="IIA408" s="813"/>
      <c r="IIB408" s="813"/>
      <c r="IIC408" s="813"/>
      <c r="IID408" s="813"/>
      <c r="IIE408" s="813"/>
      <c r="IIF408" s="813"/>
      <c r="IIG408" s="813"/>
      <c r="IIH408" s="813"/>
      <c r="III408" s="813"/>
      <c r="IIJ408" s="813"/>
      <c r="IIK408" s="813"/>
      <c r="IIL408" s="813"/>
      <c r="IIM408" s="813"/>
      <c r="IIN408" s="813"/>
      <c r="IIO408" s="813"/>
      <c r="IIP408" s="813"/>
      <c r="IIQ408" s="813"/>
      <c r="IIR408" s="813"/>
      <c r="IIS408" s="813"/>
      <c r="IIT408" s="813"/>
      <c r="IIU408" s="813"/>
      <c r="IIV408" s="813"/>
      <c r="IIW408" s="813"/>
      <c r="IIX408" s="813"/>
      <c r="IIY408" s="813"/>
      <c r="IIZ408" s="813"/>
      <c r="IJA408" s="813"/>
      <c r="IJB408" s="813"/>
      <c r="IJC408" s="813"/>
      <c r="IJD408" s="813"/>
      <c r="IJE408" s="813"/>
      <c r="IJF408" s="813"/>
      <c r="IJG408" s="813"/>
      <c r="IJH408" s="813"/>
      <c r="IJI408" s="813"/>
      <c r="IJJ408" s="813"/>
      <c r="IJK408" s="813"/>
      <c r="IJL408" s="813"/>
      <c r="IJM408" s="813"/>
      <c r="IJN408" s="813"/>
      <c r="IJO408" s="813"/>
      <c r="IJP408" s="813"/>
      <c r="IJQ408" s="813"/>
      <c r="IJR408" s="813"/>
      <c r="IJS408" s="813"/>
      <c r="IJT408" s="813"/>
      <c r="IJU408" s="813"/>
      <c r="IJV408" s="813"/>
      <c r="IJW408" s="813"/>
      <c r="IJX408" s="813"/>
      <c r="IJY408" s="813"/>
      <c r="IJZ408" s="813"/>
      <c r="IKA408" s="813"/>
      <c r="IKB408" s="813"/>
      <c r="IKC408" s="813"/>
      <c r="IKD408" s="813"/>
      <c r="IKE408" s="813"/>
      <c r="IKF408" s="813"/>
      <c r="IKG408" s="813"/>
      <c r="IKH408" s="813"/>
      <c r="IKI408" s="813"/>
      <c r="IKJ408" s="813"/>
      <c r="IKK408" s="813"/>
      <c r="IKL408" s="813"/>
      <c r="IKM408" s="813"/>
      <c r="IKN408" s="813"/>
      <c r="IKO408" s="813"/>
      <c r="IKP408" s="813"/>
      <c r="IKQ408" s="813"/>
      <c r="IKR408" s="813"/>
      <c r="IKS408" s="813"/>
      <c r="IKT408" s="813"/>
      <c r="IKU408" s="813"/>
      <c r="IKV408" s="813"/>
      <c r="IKW408" s="813"/>
      <c r="IKX408" s="813"/>
      <c r="IKY408" s="813"/>
      <c r="IKZ408" s="813"/>
      <c r="ILA408" s="813"/>
      <c r="ILB408" s="813"/>
      <c r="ILC408" s="813"/>
      <c r="ILD408" s="813"/>
      <c r="ILE408" s="813"/>
      <c r="ILF408" s="813"/>
      <c r="ILG408" s="813"/>
      <c r="ILH408" s="813"/>
      <c r="ILI408" s="813"/>
      <c r="ILJ408" s="813"/>
      <c r="ILK408" s="813"/>
      <c r="ILL408" s="813"/>
      <c r="ILM408" s="813"/>
      <c r="ILN408" s="813"/>
      <c r="ILO408" s="813"/>
      <c r="ILP408" s="813"/>
      <c r="ILQ408" s="813"/>
      <c r="ILR408" s="813"/>
      <c r="ILS408" s="813"/>
      <c r="ILT408" s="813"/>
      <c r="ILU408" s="813"/>
      <c r="ILV408" s="813"/>
      <c r="ILW408" s="813"/>
      <c r="ILX408" s="813"/>
      <c r="ILY408" s="813"/>
      <c r="ILZ408" s="813"/>
      <c r="IMA408" s="813"/>
      <c r="IMB408" s="813"/>
      <c r="IMC408" s="813"/>
      <c r="IMD408" s="813"/>
      <c r="IME408" s="813"/>
      <c r="IMF408" s="813"/>
      <c r="IMG408" s="813"/>
      <c r="IMH408" s="813"/>
      <c r="IMI408" s="813"/>
      <c r="IMJ408" s="813"/>
      <c r="IMK408" s="813"/>
      <c r="IML408" s="813"/>
      <c r="IMM408" s="813"/>
      <c r="IMN408" s="813"/>
      <c r="IMO408" s="813"/>
      <c r="IMP408" s="813"/>
      <c r="IMQ408" s="813"/>
      <c r="IMR408" s="813"/>
      <c r="IMS408" s="813"/>
      <c r="IMT408" s="813"/>
      <c r="IMU408" s="813"/>
      <c r="IMV408" s="813"/>
      <c r="IMW408" s="813"/>
      <c r="IMX408" s="813"/>
      <c r="IMY408" s="813"/>
      <c r="IMZ408" s="813"/>
      <c r="INA408" s="813"/>
      <c r="INB408" s="813"/>
      <c r="INC408" s="813"/>
      <c r="IND408" s="813"/>
      <c r="INE408" s="813"/>
      <c r="INF408" s="813"/>
      <c r="ING408" s="813"/>
      <c r="INH408" s="813"/>
      <c r="INI408" s="813"/>
      <c r="INJ408" s="813"/>
      <c r="INK408" s="813"/>
      <c r="INL408" s="813"/>
      <c r="INM408" s="813"/>
      <c r="INN408" s="813"/>
      <c r="INO408" s="813"/>
      <c r="INP408" s="813"/>
      <c r="INQ408" s="813"/>
      <c r="INR408" s="813"/>
      <c r="INS408" s="813"/>
      <c r="INT408" s="813"/>
      <c r="INU408" s="813"/>
      <c r="INV408" s="813"/>
      <c r="INW408" s="813"/>
      <c r="INX408" s="813"/>
      <c r="INY408" s="813"/>
      <c r="INZ408" s="813"/>
      <c r="IOA408" s="813"/>
      <c r="IOB408" s="813"/>
      <c r="IOC408" s="813"/>
      <c r="IOD408" s="813"/>
      <c r="IOE408" s="813"/>
      <c r="IOF408" s="813"/>
      <c r="IOG408" s="813"/>
      <c r="IOH408" s="813"/>
      <c r="IOI408" s="813"/>
      <c r="IOJ408" s="813"/>
      <c r="IOK408" s="813"/>
      <c r="IOL408" s="813"/>
      <c r="IOM408" s="813"/>
      <c r="ION408" s="813"/>
      <c r="IOO408" s="813"/>
      <c r="IOP408" s="813"/>
      <c r="IOQ408" s="813"/>
      <c r="IOR408" s="813"/>
      <c r="IOS408" s="813"/>
      <c r="IOT408" s="813"/>
      <c r="IOU408" s="813"/>
      <c r="IOV408" s="813"/>
      <c r="IOW408" s="813"/>
      <c r="IOX408" s="813"/>
      <c r="IOY408" s="813"/>
      <c r="IOZ408" s="813"/>
      <c r="IPA408" s="813"/>
      <c r="IPB408" s="813"/>
      <c r="IPC408" s="813"/>
      <c r="IPD408" s="813"/>
      <c r="IPE408" s="813"/>
      <c r="IPF408" s="813"/>
      <c r="IPG408" s="813"/>
      <c r="IPH408" s="813"/>
      <c r="IPI408" s="813"/>
      <c r="IPJ408" s="813"/>
      <c r="IPK408" s="813"/>
      <c r="IPL408" s="813"/>
      <c r="IPM408" s="813"/>
      <c r="IPN408" s="813"/>
      <c r="IPO408" s="813"/>
      <c r="IPP408" s="813"/>
      <c r="IPQ408" s="813"/>
      <c r="IPR408" s="813"/>
      <c r="IPS408" s="813"/>
      <c r="IPT408" s="813"/>
      <c r="IPU408" s="813"/>
      <c r="IPV408" s="813"/>
      <c r="IPW408" s="813"/>
      <c r="IPX408" s="813"/>
      <c r="IPY408" s="813"/>
      <c r="IPZ408" s="813"/>
      <c r="IQA408" s="813"/>
      <c r="IQB408" s="813"/>
      <c r="IQC408" s="813"/>
      <c r="IQD408" s="813"/>
      <c r="IQE408" s="813"/>
      <c r="IQF408" s="813"/>
      <c r="IQG408" s="813"/>
      <c r="IQH408" s="813"/>
      <c r="IQI408" s="813"/>
      <c r="IQJ408" s="813"/>
      <c r="IQK408" s="813"/>
      <c r="IQL408" s="813"/>
      <c r="IQM408" s="813"/>
      <c r="IQN408" s="813"/>
      <c r="IQO408" s="813"/>
      <c r="IQP408" s="813"/>
      <c r="IQQ408" s="813"/>
      <c r="IQR408" s="813"/>
      <c r="IQS408" s="813"/>
      <c r="IQT408" s="813"/>
      <c r="IQU408" s="813"/>
      <c r="IQV408" s="813"/>
      <c r="IQW408" s="813"/>
      <c r="IQX408" s="813"/>
      <c r="IQY408" s="813"/>
      <c r="IQZ408" s="813"/>
      <c r="IRA408" s="813"/>
      <c r="IRB408" s="813"/>
      <c r="IRC408" s="813"/>
      <c r="IRD408" s="813"/>
      <c r="IRE408" s="813"/>
      <c r="IRF408" s="813"/>
      <c r="IRG408" s="813"/>
      <c r="IRH408" s="813"/>
      <c r="IRI408" s="813"/>
      <c r="IRJ408" s="813"/>
      <c r="IRK408" s="813"/>
      <c r="IRL408" s="813"/>
      <c r="IRM408" s="813"/>
      <c r="IRN408" s="813"/>
      <c r="IRO408" s="813"/>
      <c r="IRP408" s="813"/>
      <c r="IRQ408" s="813"/>
      <c r="IRR408" s="813"/>
      <c r="IRS408" s="813"/>
      <c r="IRT408" s="813"/>
      <c r="IRU408" s="813"/>
      <c r="IRV408" s="813"/>
      <c r="IRW408" s="813"/>
      <c r="IRX408" s="813"/>
      <c r="IRY408" s="813"/>
      <c r="IRZ408" s="813"/>
      <c r="ISA408" s="813"/>
      <c r="ISB408" s="813"/>
      <c r="ISC408" s="813"/>
      <c r="ISD408" s="813"/>
      <c r="ISE408" s="813"/>
      <c r="ISF408" s="813"/>
      <c r="ISG408" s="813"/>
      <c r="ISH408" s="813"/>
      <c r="ISI408" s="813"/>
      <c r="ISJ408" s="813"/>
      <c r="ISK408" s="813"/>
      <c r="ISL408" s="813"/>
      <c r="ISM408" s="813"/>
      <c r="ISN408" s="813"/>
      <c r="ISO408" s="813"/>
      <c r="ISP408" s="813"/>
      <c r="ISQ408" s="813"/>
      <c r="ISR408" s="813"/>
      <c r="ISS408" s="813"/>
      <c r="IST408" s="813"/>
      <c r="ISU408" s="813"/>
      <c r="ISV408" s="813"/>
      <c r="ISW408" s="813"/>
      <c r="ISX408" s="813"/>
      <c r="ISY408" s="813"/>
      <c r="ISZ408" s="813"/>
      <c r="ITA408" s="813"/>
      <c r="ITB408" s="813"/>
      <c r="ITC408" s="813"/>
      <c r="ITD408" s="813"/>
      <c r="ITE408" s="813"/>
      <c r="ITF408" s="813"/>
      <c r="ITG408" s="813"/>
      <c r="ITH408" s="813"/>
      <c r="ITI408" s="813"/>
      <c r="ITJ408" s="813"/>
      <c r="ITK408" s="813"/>
      <c r="ITL408" s="813"/>
      <c r="ITM408" s="813"/>
      <c r="ITN408" s="813"/>
      <c r="ITO408" s="813"/>
      <c r="ITP408" s="813"/>
      <c r="ITQ408" s="813"/>
      <c r="ITR408" s="813"/>
      <c r="ITS408" s="813"/>
      <c r="ITT408" s="813"/>
      <c r="ITU408" s="813"/>
      <c r="ITV408" s="813"/>
      <c r="ITW408" s="813"/>
      <c r="ITX408" s="813"/>
      <c r="ITY408" s="813"/>
      <c r="ITZ408" s="813"/>
      <c r="IUA408" s="813"/>
      <c r="IUB408" s="813"/>
      <c r="IUC408" s="813"/>
      <c r="IUD408" s="813"/>
      <c r="IUE408" s="813"/>
      <c r="IUF408" s="813"/>
      <c r="IUG408" s="813"/>
      <c r="IUH408" s="813"/>
      <c r="IUI408" s="813"/>
      <c r="IUJ408" s="813"/>
      <c r="IUK408" s="813"/>
      <c r="IUL408" s="813"/>
      <c r="IUM408" s="813"/>
      <c r="IUN408" s="813"/>
      <c r="IUO408" s="813"/>
      <c r="IUP408" s="813"/>
      <c r="IUQ408" s="813"/>
      <c r="IUR408" s="813"/>
      <c r="IUS408" s="813"/>
      <c r="IUT408" s="813"/>
      <c r="IUU408" s="813"/>
      <c r="IUV408" s="813"/>
      <c r="IUW408" s="813"/>
      <c r="IUX408" s="813"/>
      <c r="IUY408" s="813"/>
      <c r="IUZ408" s="813"/>
      <c r="IVA408" s="813"/>
      <c r="IVB408" s="813"/>
      <c r="IVC408" s="813"/>
      <c r="IVD408" s="813"/>
      <c r="IVE408" s="813"/>
      <c r="IVF408" s="813"/>
      <c r="IVG408" s="813"/>
      <c r="IVH408" s="813"/>
      <c r="IVI408" s="813"/>
      <c r="IVJ408" s="813"/>
      <c r="IVK408" s="813"/>
      <c r="IVL408" s="813"/>
      <c r="IVM408" s="813"/>
      <c r="IVN408" s="813"/>
      <c r="IVO408" s="813"/>
      <c r="IVP408" s="813"/>
      <c r="IVQ408" s="813"/>
      <c r="IVR408" s="813"/>
      <c r="IVS408" s="813"/>
      <c r="IVT408" s="813"/>
      <c r="IVU408" s="813"/>
      <c r="IVV408" s="813"/>
      <c r="IVW408" s="813"/>
      <c r="IVX408" s="813"/>
      <c r="IVY408" s="813"/>
      <c r="IVZ408" s="813"/>
      <c r="IWA408" s="813"/>
      <c r="IWB408" s="813"/>
      <c r="IWC408" s="813"/>
      <c r="IWD408" s="813"/>
      <c r="IWE408" s="813"/>
      <c r="IWF408" s="813"/>
      <c r="IWG408" s="813"/>
      <c r="IWH408" s="813"/>
      <c r="IWI408" s="813"/>
      <c r="IWJ408" s="813"/>
      <c r="IWK408" s="813"/>
      <c r="IWL408" s="813"/>
      <c r="IWM408" s="813"/>
      <c r="IWN408" s="813"/>
      <c r="IWO408" s="813"/>
      <c r="IWP408" s="813"/>
      <c r="IWQ408" s="813"/>
      <c r="IWR408" s="813"/>
      <c r="IWS408" s="813"/>
      <c r="IWT408" s="813"/>
      <c r="IWU408" s="813"/>
      <c r="IWV408" s="813"/>
      <c r="IWW408" s="813"/>
      <c r="IWX408" s="813"/>
      <c r="IWY408" s="813"/>
      <c r="IWZ408" s="813"/>
      <c r="IXA408" s="813"/>
      <c r="IXB408" s="813"/>
      <c r="IXC408" s="813"/>
      <c r="IXD408" s="813"/>
      <c r="IXE408" s="813"/>
      <c r="IXF408" s="813"/>
      <c r="IXG408" s="813"/>
      <c r="IXH408" s="813"/>
      <c r="IXI408" s="813"/>
      <c r="IXJ408" s="813"/>
      <c r="IXK408" s="813"/>
      <c r="IXL408" s="813"/>
      <c r="IXM408" s="813"/>
      <c r="IXN408" s="813"/>
      <c r="IXO408" s="813"/>
      <c r="IXP408" s="813"/>
      <c r="IXQ408" s="813"/>
      <c r="IXR408" s="813"/>
      <c r="IXS408" s="813"/>
      <c r="IXT408" s="813"/>
      <c r="IXU408" s="813"/>
      <c r="IXV408" s="813"/>
      <c r="IXW408" s="813"/>
      <c r="IXX408" s="813"/>
      <c r="IXY408" s="813"/>
      <c r="IXZ408" s="813"/>
      <c r="IYA408" s="813"/>
      <c r="IYB408" s="813"/>
      <c r="IYC408" s="813"/>
      <c r="IYD408" s="813"/>
      <c r="IYE408" s="813"/>
      <c r="IYF408" s="813"/>
      <c r="IYG408" s="813"/>
      <c r="IYH408" s="813"/>
      <c r="IYI408" s="813"/>
      <c r="IYJ408" s="813"/>
      <c r="IYK408" s="813"/>
      <c r="IYL408" s="813"/>
      <c r="IYM408" s="813"/>
      <c r="IYN408" s="813"/>
      <c r="IYO408" s="813"/>
      <c r="IYP408" s="813"/>
      <c r="IYQ408" s="813"/>
      <c r="IYR408" s="813"/>
      <c r="IYS408" s="813"/>
      <c r="IYT408" s="813"/>
      <c r="IYU408" s="813"/>
      <c r="IYV408" s="813"/>
      <c r="IYW408" s="813"/>
      <c r="IYX408" s="813"/>
      <c r="IYY408" s="813"/>
      <c r="IYZ408" s="813"/>
      <c r="IZA408" s="813"/>
      <c r="IZB408" s="813"/>
      <c r="IZC408" s="813"/>
      <c r="IZD408" s="813"/>
      <c r="IZE408" s="813"/>
      <c r="IZF408" s="813"/>
      <c r="IZG408" s="813"/>
      <c r="IZH408" s="813"/>
      <c r="IZI408" s="813"/>
      <c r="IZJ408" s="813"/>
      <c r="IZK408" s="813"/>
      <c r="IZL408" s="813"/>
      <c r="IZM408" s="813"/>
      <c r="IZN408" s="813"/>
      <c r="IZO408" s="813"/>
      <c r="IZP408" s="813"/>
      <c r="IZQ408" s="813"/>
      <c r="IZR408" s="813"/>
      <c r="IZS408" s="813"/>
      <c r="IZT408" s="813"/>
      <c r="IZU408" s="813"/>
      <c r="IZV408" s="813"/>
      <c r="IZW408" s="813"/>
      <c r="IZX408" s="813"/>
      <c r="IZY408" s="813"/>
      <c r="IZZ408" s="813"/>
      <c r="JAA408" s="813"/>
      <c r="JAB408" s="813"/>
      <c r="JAC408" s="813"/>
      <c r="JAD408" s="813"/>
      <c r="JAE408" s="813"/>
      <c r="JAF408" s="813"/>
      <c r="JAG408" s="813"/>
      <c r="JAH408" s="813"/>
      <c r="JAI408" s="813"/>
      <c r="JAJ408" s="813"/>
      <c r="JAK408" s="813"/>
      <c r="JAL408" s="813"/>
      <c r="JAM408" s="813"/>
      <c r="JAN408" s="813"/>
      <c r="JAO408" s="813"/>
      <c r="JAP408" s="813"/>
      <c r="JAQ408" s="813"/>
      <c r="JAR408" s="813"/>
      <c r="JAS408" s="813"/>
      <c r="JAT408" s="813"/>
      <c r="JAU408" s="813"/>
      <c r="JAV408" s="813"/>
      <c r="JAW408" s="813"/>
      <c r="JAX408" s="813"/>
      <c r="JAY408" s="813"/>
      <c r="JAZ408" s="813"/>
      <c r="JBA408" s="813"/>
      <c r="JBB408" s="813"/>
      <c r="JBC408" s="813"/>
      <c r="JBD408" s="813"/>
      <c r="JBE408" s="813"/>
      <c r="JBF408" s="813"/>
      <c r="JBG408" s="813"/>
      <c r="JBH408" s="813"/>
      <c r="JBI408" s="813"/>
      <c r="JBJ408" s="813"/>
      <c r="JBK408" s="813"/>
      <c r="JBL408" s="813"/>
      <c r="JBM408" s="813"/>
      <c r="JBN408" s="813"/>
      <c r="JBO408" s="813"/>
      <c r="JBP408" s="813"/>
      <c r="JBQ408" s="813"/>
      <c r="JBR408" s="813"/>
      <c r="JBS408" s="813"/>
      <c r="JBT408" s="813"/>
      <c r="JBU408" s="813"/>
      <c r="JBV408" s="813"/>
      <c r="JBW408" s="813"/>
      <c r="JBX408" s="813"/>
      <c r="JBY408" s="813"/>
      <c r="JBZ408" s="813"/>
      <c r="JCA408" s="813"/>
      <c r="JCB408" s="813"/>
      <c r="JCC408" s="813"/>
      <c r="JCD408" s="813"/>
      <c r="JCE408" s="813"/>
      <c r="JCF408" s="813"/>
      <c r="JCG408" s="813"/>
      <c r="JCH408" s="813"/>
      <c r="JCI408" s="813"/>
      <c r="JCJ408" s="813"/>
      <c r="JCK408" s="813"/>
      <c r="JCL408" s="813"/>
      <c r="JCM408" s="813"/>
      <c r="JCN408" s="813"/>
      <c r="JCO408" s="813"/>
      <c r="JCP408" s="813"/>
      <c r="JCQ408" s="813"/>
      <c r="JCR408" s="813"/>
      <c r="JCS408" s="813"/>
      <c r="JCT408" s="813"/>
      <c r="JCU408" s="813"/>
      <c r="JCV408" s="813"/>
      <c r="JCW408" s="813"/>
      <c r="JCX408" s="813"/>
      <c r="JCY408" s="813"/>
      <c r="JCZ408" s="813"/>
      <c r="JDA408" s="813"/>
      <c r="JDB408" s="813"/>
      <c r="JDC408" s="813"/>
      <c r="JDD408" s="813"/>
      <c r="JDE408" s="813"/>
      <c r="JDF408" s="813"/>
      <c r="JDG408" s="813"/>
      <c r="JDH408" s="813"/>
      <c r="JDI408" s="813"/>
      <c r="JDJ408" s="813"/>
      <c r="JDK408" s="813"/>
      <c r="JDL408" s="813"/>
      <c r="JDM408" s="813"/>
      <c r="JDN408" s="813"/>
      <c r="JDO408" s="813"/>
      <c r="JDP408" s="813"/>
      <c r="JDQ408" s="813"/>
      <c r="JDR408" s="813"/>
      <c r="JDS408" s="813"/>
      <c r="JDT408" s="813"/>
      <c r="JDU408" s="813"/>
      <c r="JDV408" s="813"/>
      <c r="JDW408" s="813"/>
      <c r="JDX408" s="813"/>
      <c r="JDY408" s="813"/>
      <c r="JDZ408" s="813"/>
      <c r="JEA408" s="813"/>
      <c r="JEB408" s="813"/>
      <c r="JEC408" s="813"/>
      <c r="JED408" s="813"/>
      <c r="JEE408" s="813"/>
      <c r="JEF408" s="813"/>
      <c r="JEG408" s="813"/>
      <c r="JEH408" s="813"/>
      <c r="JEI408" s="813"/>
      <c r="JEJ408" s="813"/>
      <c r="JEK408" s="813"/>
      <c r="JEL408" s="813"/>
      <c r="JEM408" s="813"/>
      <c r="JEN408" s="813"/>
      <c r="JEO408" s="813"/>
      <c r="JEP408" s="813"/>
      <c r="JEQ408" s="813"/>
      <c r="JER408" s="813"/>
      <c r="JES408" s="813"/>
      <c r="JET408" s="813"/>
      <c r="JEU408" s="813"/>
      <c r="JEV408" s="813"/>
      <c r="JEW408" s="813"/>
      <c r="JEX408" s="813"/>
      <c r="JEY408" s="813"/>
      <c r="JEZ408" s="813"/>
      <c r="JFA408" s="813"/>
      <c r="JFB408" s="813"/>
      <c r="JFC408" s="813"/>
      <c r="JFD408" s="813"/>
      <c r="JFE408" s="813"/>
      <c r="JFF408" s="813"/>
      <c r="JFG408" s="813"/>
      <c r="JFH408" s="813"/>
      <c r="JFI408" s="813"/>
      <c r="JFJ408" s="813"/>
      <c r="JFK408" s="813"/>
      <c r="JFL408" s="813"/>
      <c r="JFM408" s="813"/>
      <c r="JFN408" s="813"/>
      <c r="JFO408" s="813"/>
      <c r="JFP408" s="813"/>
      <c r="JFQ408" s="813"/>
      <c r="JFR408" s="813"/>
      <c r="JFS408" s="813"/>
      <c r="JFT408" s="813"/>
      <c r="JFU408" s="813"/>
      <c r="JFV408" s="813"/>
      <c r="JFW408" s="813"/>
      <c r="JFX408" s="813"/>
      <c r="JFY408" s="813"/>
      <c r="JFZ408" s="813"/>
      <c r="JGA408" s="813"/>
      <c r="JGB408" s="813"/>
      <c r="JGC408" s="813"/>
      <c r="JGD408" s="813"/>
      <c r="JGE408" s="813"/>
      <c r="JGF408" s="813"/>
      <c r="JGG408" s="813"/>
      <c r="JGH408" s="813"/>
      <c r="JGI408" s="813"/>
      <c r="JGJ408" s="813"/>
      <c r="JGK408" s="813"/>
      <c r="JGL408" s="813"/>
      <c r="JGM408" s="813"/>
      <c r="JGN408" s="813"/>
      <c r="JGO408" s="813"/>
      <c r="JGP408" s="813"/>
      <c r="JGQ408" s="813"/>
      <c r="JGR408" s="813"/>
      <c r="JGS408" s="813"/>
      <c r="JGT408" s="813"/>
      <c r="JGU408" s="813"/>
      <c r="JGV408" s="813"/>
      <c r="JGW408" s="813"/>
      <c r="JGX408" s="813"/>
      <c r="JGY408" s="813"/>
      <c r="JGZ408" s="813"/>
      <c r="JHA408" s="813"/>
      <c r="JHB408" s="813"/>
      <c r="JHC408" s="813"/>
      <c r="JHD408" s="813"/>
      <c r="JHE408" s="813"/>
      <c r="JHF408" s="813"/>
      <c r="JHG408" s="813"/>
      <c r="JHH408" s="813"/>
      <c r="JHI408" s="813"/>
      <c r="JHJ408" s="813"/>
      <c r="JHK408" s="813"/>
      <c r="JHL408" s="813"/>
      <c r="JHM408" s="813"/>
      <c r="JHN408" s="813"/>
      <c r="JHO408" s="813"/>
      <c r="JHP408" s="813"/>
      <c r="JHQ408" s="813"/>
      <c r="JHR408" s="813"/>
      <c r="JHS408" s="813"/>
      <c r="JHT408" s="813"/>
      <c r="JHU408" s="813"/>
      <c r="JHV408" s="813"/>
      <c r="JHW408" s="813"/>
      <c r="JHX408" s="813"/>
      <c r="JHY408" s="813"/>
      <c r="JHZ408" s="813"/>
      <c r="JIA408" s="813"/>
      <c r="JIB408" s="813"/>
      <c r="JIC408" s="813"/>
      <c r="JID408" s="813"/>
      <c r="JIE408" s="813"/>
      <c r="JIF408" s="813"/>
      <c r="JIG408" s="813"/>
      <c r="JIH408" s="813"/>
      <c r="JII408" s="813"/>
      <c r="JIJ408" s="813"/>
      <c r="JIK408" s="813"/>
      <c r="JIL408" s="813"/>
      <c r="JIM408" s="813"/>
      <c r="JIN408" s="813"/>
      <c r="JIO408" s="813"/>
      <c r="JIP408" s="813"/>
      <c r="JIQ408" s="813"/>
      <c r="JIR408" s="813"/>
      <c r="JIS408" s="813"/>
      <c r="JIT408" s="813"/>
      <c r="JIU408" s="813"/>
      <c r="JIV408" s="813"/>
      <c r="JIW408" s="813"/>
      <c r="JIX408" s="813"/>
      <c r="JIY408" s="813"/>
      <c r="JIZ408" s="813"/>
      <c r="JJA408" s="813"/>
      <c r="JJB408" s="813"/>
      <c r="JJC408" s="813"/>
      <c r="JJD408" s="813"/>
      <c r="JJE408" s="813"/>
      <c r="JJF408" s="813"/>
      <c r="JJG408" s="813"/>
      <c r="JJH408" s="813"/>
      <c r="JJI408" s="813"/>
      <c r="JJJ408" s="813"/>
      <c r="JJK408" s="813"/>
      <c r="JJL408" s="813"/>
      <c r="JJM408" s="813"/>
      <c r="JJN408" s="813"/>
      <c r="JJO408" s="813"/>
      <c r="JJP408" s="813"/>
      <c r="JJQ408" s="813"/>
      <c r="JJR408" s="813"/>
      <c r="JJS408" s="813"/>
      <c r="JJT408" s="813"/>
      <c r="JJU408" s="813"/>
      <c r="JJV408" s="813"/>
      <c r="JJW408" s="813"/>
      <c r="JJX408" s="813"/>
      <c r="JJY408" s="813"/>
      <c r="JJZ408" s="813"/>
      <c r="JKA408" s="813"/>
      <c r="JKB408" s="813"/>
      <c r="JKC408" s="813"/>
      <c r="JKD408" s="813"/>
      <c r="JKE408" s="813"/>
      <c r="JKF408" s="813"/>
      <c r="JKG408" s="813"/>
      <c r="JKH408" s="813"/>
      <c r="JKI408" s="813"/>
      <c r="JKJ408" s="813"/>
      <c r="JKK408" s="813"/>
      <c r="JKL408" s="813"/>
      <c r="JKM408" s="813"/>
      <c r="JKN408" s="813"/>
      <c r="JKO408" s="813"/>
      <c r="JKP408" s="813"/>
      <c r="JKQ408" s="813"/>
      <c r="JKR408" s="813"/>
      <c r="JKS408" s="813"/>
      <c r="JKT408" s="813"/>
      <c r="JKU408" s="813"/>
      <c r="JKV408" s="813"/>
      <c r="JKW408" s="813"/>
      <c r="JKX408" s="813"/>
      <c r="JKY408" s="813"/>
      <c r="JKZ408" s="813"/>
      <c r="JLA408" s="813"/>
      <c r="JLB408" s="813"/>
      <c r="JLC408" s="813"/>
      <c r="JLD408" s="813"/>
      <c r="JLE408" s="813"/>
      <c r="JLF408" s="813"/>
      <c r="JLG408" s="813"/>
      <c r="JLH408" s="813"/>
      <c r="JLI408" s="813"/>
      <c r="JLJ408" s="813"/>
      <c r="JLK408" s="813"/>
      <c r="JLL408" s="813"/>
      <c r="JLM408" s="813"/>
      <c r="JLN408" s="813"/>
      <c r="JLO408" s="813"/>
      <c r="JLP408" s="813"/>
      <c r="JLQ408" s="813"/>
      <c r="JLR408" s="813"/>
      <c r="JLS408" s="813"/>
      <c r="JLT408" s="813"/>
      <c r="JLU408" s="813"/>
      <c r="JLV408" s="813"/>
      <c r="JLW408" s="813"/>
      <c r="JLX408" s="813"/>
      <c r="JLY408" s="813"/>
      <c r="JLZ408" s="813"/>
      <c r="JMA408" s="813"/>
      <c r="JMB408" s="813"/>
      <c r="JMC408" s="813"/>
      <c r="JMD408" s="813"/>
      <c r="JME408" s="813"/>
      <c r="JMF408" s="813"/>
      <c r="JMG408" s="813"/>
      <c r="JMH408" s="813"/>
      <c r="JMI408" s="813"/>
      <c r="JMJ408" s="813"/>
      <c r="JMK408" s="813"/>
      <c r="JML408" s="813"/>
      <c r="JMM408" s="813"/>
      <c r="JMN408" s="813"/>
      <c r="JMO408" s="813"/>
      <c r="JMP408" s="813"/>
      <c r="JMQ408" s="813"/>
      <c r="JMR408" s="813"/>
      <c r="JMS408" s="813"/>
      <c r="JMT408" s="813"/>
      <c r="JMU408" s="813"/>
      <c r="JMV408" s="813"/>
      <c r="JMW408" s="813"/>
      <c r="JMX408" s="813"/>
      <c r="JMY408" s="813"/>
      <c r="JMZ408" s="813"/>
      <c r="JNA408" s="813"/>
      <c r="JNB408" s="813"/>
      <c r="JNC408" s="813"/>
      <c r="JND408" s="813"/>
      <c r="JNE408" s="813"/>
      <c r="JNF408" s="813"/>
      <c r="JNG408" s="813"/>
      <c r="JNH408" s="813"/>
      <c r="JNI408" s="813"/>
      <c r="JNJ408" s="813"/>
      <c r="JNK408" s="813"/>
      <c r="JNL408" s="813"/>
      <c r="JNM408" s="813"/>
      <c r="JNN408" s="813"/>
      <c r="JNO408" s="813"/>
      <c r="JNP408" s="813"/>
      <c r="JNQ408" s="813"/>
      <c r="JNR408" s="813"/>
      <c r="JNS408" s="813"/>
      <c r="JNT408" s="813"/>
      <c r="JNU408" s="813"/>
      <c r="JNV408" s="813"/>
      <c r="JNW408" s="813"/>
      <c r="JNX408" s="813"/>
      <c r="JNY408" s="813"/>
      <c r="JNZ408" s="813"/>
      <c r="JOA408" s="813"/>
      <c r="JOB408" s="813"/>
      <c r="JOC408" s="813"/>
      <c r="JOD408" s="813"/>
      <c r="JOE408" s="813"/>
      <c r="JOF408" s="813"/>
      <c r="JOG408" s="813"/>
      <c r="JOH408" s="813"/>
      <c r="JOI408" s="813"/>
      <c r="JOJ408" s="813"/>
      <c r="JOK408" s="813"/>
      <c r="JOL408" s="813"/>
      <c r="JOM408" s="813"/>
      <c r="JON408" s="813"/>
      <c r="JOO408" s="813"/>
      <c r="JOP408" s="813"/>
      <c r="JOQ408" s="813"/>
      <c r="JOR408" s="813"/>
      <c r="JOS408" s="813"/>
      <c r="JOT408" s="813"/>
      <c r="JOU408" s="813"/>
      <c r="JOV408" s="813"/>
      <c r="JOW408" s="813"/>
      <c r="JOX408" s="813"/>
      <c r="JOY408" s="813"/>
      <c r="JOZ408" s="813"/>
      <c r="JPA408" s="813"/>
      <c r="JPB408" s="813"/>
      <c r="JPC408" s="813"/>
      <c r="JPD408" s="813"/>
      <c r="JPE408" s="813"/>
      <c r="JPF408" s="813"/>
      <c r="JPG408" s="813"/>
      <c r="JPH408" s="813"/>
      <c r="JPI408" s="813"/>
      <c r="JPJ408" s="813"/>
      <c r="JPK408" s="813"/>
      <c r="JPL408" s="813"/>
      <c r="JPM408" s="813"/>
      <c r="JPN408" s="813"/>
      <c r="JPO408" s="813"/>
      <c r="JPP408" s="813"/>
      <c r="JPQ408" s="813"/>
      <c r="JPR408" s="813"/>
      <c r="JPS408" s="813"/>
      <c r="JPT408" s="813"/>
      <c r="JPU408" s="813"/>
      <c r="JPV408" s="813"/>
      <c r="JPW408" s="813"/>
      <c r="JPX408" s="813"/>
      <c r="JPY408" s="813"/>
      <c r="JPZ408" s="813"/>
      <c r="JQA408" s="813"/>
      <c r="JQB408" s="813"/>
      <c r="JQC408" s="813"/>
      <c r="JQD408" s="813"/>
      <c r="JQE408" s="813"/>
      <c r="JQF408" s="813"/>
      <c r="JQG408" s="813"/>
      <c r="JQH408" s="813"/>
      <c r="JQI408" s="813"/>
      <c r="JQJ408" s="813"/>
      <c r="JQK408" s="813"/>
      <c r="JQL408" s="813"/>
      <c r="JQM408" s="813"/>
      <c r="JQN408" s="813"/>
      <c r="JQO408" s="813"/>
      <c r="JQP408" s="813"/>
      <c r="JQQ408" s="813"/>
      <c r="JQR408" s="813"/>
      <c r="JQS408" s="813"/>
      <c r="JQT408" s="813"/>
      <c r="JQU408" s="813"/>
      <c r="JQV408" s="813"/>
      <c r="JQW408" s="813"/>
      <c r="JQX408" s="813"/>
      <c r="JQY408" s="813"/>
      <c r="JQZ408" s="813"/>
      <c r="JRA408" s="813"/>
      <c r="JRB408" s="813"/>
      <c r="JRC408" s="813"/>
      <c r="JRD408" s="813"/>
      <c r="JRE408" s="813"/>
      <c r="JRF408" s="813"/>
      <c r="JRG408" s="813"/>
      <c r="JRH408" s="813"/>
      <c r="JRI408" s="813"/>
      <c r="JRJ408" s="813"/>
      <c r="JRK408" s="813"/>
      <c r="JRL408" s="813"/>
      <c r="JRM408" s="813"/>
      <c r="JRN408" s="813"/>
      <c r="JRO408" s="813"/>
      <c r="JRP408" s="813"/>
      <c r="JRQ408" s="813"/>
      <c r="JRR408" s="813"/>
      <c r="JRS408" s="813"/>
      <c r="JRT408" s="813"/>
      <c r="JRU408" s="813"/>
      <c r="JRV408" s="813"/>
      <c r="JRW408" s="813"/>
      <c r="JRX408" s="813"/>
      <c r="JRY408" s="813"/>
      <c r="JRZ408" s="813"/>
      <c r="JSA408" s="813"/>
      <c r="JSB408" s="813"/>
      <c r="JSC408" s="813"/>
      <c r="JSD408" s="813"/>
      <c r="JSE408" s="813"/>
      <c r="JSF408" s="813"/>
      <c r="JSG408" s="813"/>
      <c r="JSH408" s="813"/>
      <c r="JSI408" s="813"/>
      <c r="JSJ408" s="813"/>
      <c r="JSK408" s="813"/>
      <c r="JSL408" s="813"/>
      <c r="JSM408" s="813"/>
      <c r="JSN408" s="813"/>
      <c r="JSO408" s="813"/>
      <c r="JSP408" s="813"/>
      <c r="JSQ408" s="813"/>
      <c r="JSR408" s="813"/>
      <c r="JSS408" s="813"/>
      <c r="JST408" s="813"/>
      <c r="JSU408" s="813"/>
      <c r="JSV408" s="813"/>
      <c r="JSW408" s="813"/>
      <c r="JSX408" s="813"/>
      <c r="JSY408" s="813"/>
      <c r="JSZ408" s="813"/>
      <c r="JTA408" s="813"/>
      <c r="JTB408" s="813"/>
      <c r="JTC408" s="813"/>
      <c r="JTD408" s="813"/>
      <c r="JTE408" s="813"/>
      <c r="JTF408" s="813"/>
      <c r="JTG408" s="813"/>
      <c r="JTH408" s="813"/>
      <c r="JTI408" s="813"/>
      <c r="JTJ408" s="813"/>
      <c r="JTK408" s="813"/>
      <c r="JTL408" s="813"/>
      <c r="JTM408" s="813"/>
      <c r="JTN408" s="813"/>
      <c r="JTO408" s="813"/>
      <c r="JTP408" s="813"/>
      <c r="JTQ408" s="813"/>
      <c r="JTR408" s="813"/>
      <c r="JTS408" s="813"/>
      <c r="JTT408" s="813"/>
      <c r="JTU408" s="813"/>
      <c r="JTV408" s="813"/>
      <c r="JTW408" s="813"/>
      <c r="JTX408" s="813"/>
      <c r="JTY408" s="813"/>
      <c r="JTZ408" s="813"/>
      <c r="JUA408" s="813"/>
      <c r="JUB408" s="813"/>
      <c r="JUC408" s="813"/>
      <c r="JUD408" s="813"/>
      <c r="JUE408" s="813"/>
      <c r="JUF408" s="813"/>
      <c r="JUG408" s="813"/>
      <c r="JUH408" s="813"/>
      <c r="JUI408" s="813"/>
      <c r="JUJ408" s="813"/>
      <c r="JUK408" s="813"/>
      <c r="JUL408" s="813"/>
      <c r="JUM408" s="813"/>
      <c r="JUN408" s="813"/>
      <c r="JUO408" s="813"/>
      <c r="JUP408" s="813"/>
      <c r="JUQ408" s="813"/>
      <c r="JUR408" s="813"/>
      <c r="JUS408" s="813"/>
      <c r="JUT408" s="813"/>
      <c r="JUU408" s="813"/>
      <c r="JUV408" s="813"/>
      <c r="JUW408" s="813"/>
      <c r="JUX408" s="813"/>
      <c r="JUY408" s="813"/>
      <c r="JUZ408" s="813"/>
      <c r="JVA408" s="813"/>
      <c r="JVB408" s="813"/>
      <c r="JVC408" s="813"/>
      <c r="JVD408" s="813"/>
      <c r="JVE408" s="813"/>
      <c r="JVF408" s="813"/>
      <c r="JVG408" s="813"/>
      <c r="JVH408" s="813"/>
      <c r="JVI408" s="813"/>
      <c r="JVJ408" s="813"/>
      <c r="JVK408" s="813"/>
      <c r="JVL408" s="813"/>
      <c r="JVM408" s="813"/>
      <c r="JVN408" s="813"/>
      <c r="JVO408" s="813"/>
      <c r="JVP408" s="813"/>
      <c r="JVQ408" s="813"/>
      <c r="JVR408" s="813"/>
      <c r="JVS408" s="813"/>
      <c r="JVT408" s="813"/>
      <c r="JVU408" s="813"/>
      <c r="JVV408" s="813"/>
      <c r="JVW408" s="813"/>
      <c r="JVX408" s="813"/>
      <c r="JVY408" s="813"/>
      <c r="JVZ408" s="813"/>
      <c r="JWA408" s="813"/>
      <c r="JWB408" s="813"/>
      <c r="JWC408" s="813"/>
      <c r="JWD408" s="813"/>
      <c r="JWE408" s="813"/>
      <c r="JWF408" s="813"/>
      <c r="JWG408" s="813"/>
      <c r="JWH408" s="813"/>
      <c r="JWI408" s="813"/>
      <c r="JWJ408" s="813"/>
      <c r="JWK408" s="813"/>
      <c r="JWL408" s="813"/>
      <c r="JWM408" s="813"/>
      <c r="JWN408" s="813"/>
      <c r="JWO408" s="813"/>
      <c r="JWP408" s="813"/>
      <c r="JWQ408" s="813"/>
      <c r="JWR408" s="813"/>
      <c r="JWS408" s="813"/>
      <c r="JWT408" s="813"/>
      <c r="JWU408" s="813"/>
      <c r="JWV408" s="813"/>
      <c r="JWW408" s="813"/>
      <c r="JWX408" s="813"/>
      <c r="JWY408" s="813"/>
      <c r="JWZ408" s="813"/>
      <c r="JXA408" s="813"/>
      <c r="JXB408" s="813"/>
      <c r="JXC408" s="813"/>
      <c r="JXD408" s="813"/>
      <c r="JXE408" s="813"/>
      <c r="JXF408" s="813"/>
      <c r="JXG408" s="813"/>
      <c r="JXH408" s="813"/>
      <c r="JXI408" s="813"/>
      <c r="JXJ408" s="813"/>
      <c r="JXK408" s="813"/>
      <c r="JXL408" s="813"/>
      <c r="JXM408" s="813"/>
      <c r="JXN408" s="813"/>
      <c r="JXO408" s="813"/>
      <c r="JXP408" s="813"/>
      <c r="JXQ408" s="813"/>
      <c r="JXR408" s="813"/>
      <c r="JXS408" s="813"/>
      <c r="JXT408" s="813"/>
      <c r="JXU408" s="813"/>
      <c r="JXV408" s="813"/>
      <c r="JXW408" s="813"/>
      <c r="JXX408" s="813"/>
      <c r="JXY408" s="813"/>
      <c r="JXZ408" s="813"/>
      <c r="JYA408" s="813"/>
      <c r="JYB408" s="813"/>
      <c r="JYC408" s="813"/>
      <c r="JYD408" s="813"/>
      <c r="JYE408" s="813"/>
      <c r="JYF408" s="813"/>
      <c r="JYG408" s="813"/>
      <c r="JYH408" s="813"/>
      <c r="JYI408" s="813"/>
      <c r="JYJ408" s="813"/>
      <c r="JYK408" s="813"/>
      <c r="JYL408" s="813"/>
      <c r="JYM408" s="813"/>
      <c r="JYN408" s="813"/>
      <c r="JYO408" s="813"/>
      <c r="JYP408" s="813"/>
      <c r="JYQ408" s="813"/>
      <c r="JYR408" s="813"/>
      <c r="JYS408" s="813"/>
      <c r="JYT408" s="813"/>
      <c r="JYU408" s="813"/>
      <c r="JYV408" s="813"/>
      <c r="JYW408" s="813"/>
      <c r="JYX408" s="813"/>
      <c r="JYY408" s="813"/>
      <c r="JYZ408" s="813"/>
      <c r="JZA408" s="813"/>
      <c r="JZB408" s="813"/>
      <c r="JZC408" s="813"/>
      <c r="JZD408" s="813"/>
      <c r="JZE408" s="813"/>
      <c r="JZF408" s="813"/>
      <c r="JZG408" s="813"/>
      <c r="JZH408" s="813"/>
      <c r="JZI408" s="813"/>
      <c r="JZJ408" s="813"/>
      <c r="JZK408" s="813"/>
      <c r="JZL408" s="813"/>
      <c r="JZM408" s="813"/>
      <c r="JZN408" s="813"/>
      <c r="JZO408" s="813"/>
      <c r="JZP408" s="813"/>
      <c r="JZQ408" s="813"/>
      <c r="JZR408" s="813"/>
      <c r="JZS408" s="813"/>
      <c r="JZT408" s="813"/>
      <c r="JZU408" s="813"/>
      <c r="JZV408" s="813"/>
      <c r="JZW408" s="813"/>
      <c r="JZX408" s="813"/>
      <c r="JZY408" s="813"/>
      <c r="JZZ408" s="813"/>
      <c r="KAA408" s="813"/>
      <c r="KAB408" s="813"/>
      <c r="KAC408" s="813"/>
      <c r="KAD408" s="813"/>
      <c r="KAE408" s="813"/>
      <c r="KAF408" s="813"/>
      <c r="KAG408" s="813"/>
      <c r="KAH408" s="813"/>
      <c r="KAI408" s="813"/>
      <c r="KAJ408" s="813"/>
      <c r="KAK408" s="813"/>
      <c r="KAL408" s="813"/>
      <c r="KAM408" s="813"/>
      <c r="KAN408" s="813"/>
      <c r="KAO408" s="813"/>
      <c r="KAP408" s="813"/>
      <c r="KAQ408" s="813"/>
      <c r="KAR408" s="813"/>
      <c r="KAS408" s="813"/>
      <c r="KAT408" s="813"/>
      <c r="KAU408" s="813"/>
      <c r="KAV408" s="813"/>
      <c r="KAW408" s="813"/>
      <c r="KAX408" s="813"/>
      <c r="KAY408" s="813"/>
      <c r="KAZ408" s="813"/>
      <c r="KBA408" s="813"/>
      <c r="KBB408" s="813"/>
      <c r="KBC408" s="813"/>
      <c r="KBD408" s="813"/>
      <c r="KBE408" s="813"/>
      <c r="KBF408" s="813"/>
      <c r="KBG408" s="813"/>
      <c r="KBH408" s="813"/>
      <c r="KBI408" s="813"/>
      <c r="KBJ408" s="813"/>
      <c r="KBK408" s="813"/>
      <c r="KBL408" s="813"/>
      <c r="KBM408" s="813"/>
      <c r="KBN408" s="813"/>
      <c r="KBO408" s="813"/>
      <c r="KBP408" s="813"/>
      <c r="KBQ408" s="813"/>
      <c r="KBR408" s="813"/>
      <c r="KBS408" s="813"/>
      <c r="KBT408" s="813"/>
      <c r="KBU408" s="813"/>
      <c r="KBV408" s="813"/>
      <c r="KBW408" s="813"/>
      <c r="KBX408" s="813"/>
      <c r="KBY408" s="813"/>
      <c r="KBZ408" s="813"/>
      <c r="KCA408" s="813"/>
      <c r="KCB408" s="813"/>
      <c r="KCC408" s="813"/>
      <c r="KCD408" s="813"/>
      <c r="KCE408" s="813"/>
      <c r="KCF408" s="813"/>
      <c r="KCG408" s="813"/>
      <c r="KCH408" s="813"/>
      <c r="KCI408" s="813"/>
      <c r="KCJ408" s="813"/>
      <c r="KCK408" s="813"/>
      <c r="KCL408" s="813"/>
      <c r="KCM408" s="813"/>
      <c r="KCN408" s="813"/>
      <c r="KCO408" s="813"/>
      <c r="KCP408" s="813"/>
      <c r="KCQ408" s="813"/>
      <c r="KCR408" s="813"/>
      <c r="KCS408" s="813"/>
      <c r="KCT408" s="813"/>
      <c r="KCU408" s="813"/>
      <c r="KCV408" s="813"/>
      <c r="KCW408" s="813"/>
      <c r="KCX408" s="813"/>
      <c r="KCY408" s="813"/>
      <c r="KCZ408" s="813"/>
      <c r="KDA408" s="813"/>
      <c r="KDB408" s="813"/>
      <c r="KDC408" s="813"/>
      <c r="KDD408" s="813"/>
      <c r="KDE408" s="813"/>
      <c r="KDF408" s="813"/>
      <c r="KDG408" s="813"/>
      <c r="KDH408" s="813"/>
      <c r="KDI408" s="813"/>
      <c r="KDJ408" s="813"/>
      <c r="KDK408" s="813"/>
      <c r="KDL408" s="813"/>
      <c r="KDM408" s="813"/>
      <c r="KDN408" s="813"/>
      <c r="KDO408" s="813"/>
      <c r="KDP408" s="813"/>
      <c r="KDQ408" s="813"/>
      <c r="KDR408" s="813"/>
      <c r="KDS408" s="813"/>
      <c r="KDT408" s="813"/>
      <c r="KDU408" s="813"/>
      <c r="KDV408" s="813"/>
      <c r="KDW408" s="813"/>
      <c r="KDX408" s="813"/>
      <c r="KDY408" s="813"/>
      <c r="KDZ408" s="813"/>
      <c r="KEA408" s="813"/>
      <c r="KEB408" s="813"/>
      <c r="KEC408" s="813"/>
      <c r="KED408" s="813"/>
      <c r="KEE408" s="813"/>
      <c r="KEF408" s="813"/>
      <c r="KEG408" s="813"/>
      <c r="KEH408" s="813"/>
      <c r="KEI408" s="813"/>
      <c r="KEJ408" s="813"/>
      <c r="KEK408" s="813"/>
      <c r="KEL408" s="813"/>
      <c r="KEM408" s="813"/>
      <c r="KEN408" s="813"/>
      <c r="KEO408" s="813"/>
      <c r="KEP408" s="813"/>
      <c r="KEQ408" s="813"/>
      <c r="KER408" s="813"/>
      <c r="KES408" s="813"/>
      <c r="KET408" s="813"/>
      <c r="KEU408" s="813"/>
      <c r="KEV408" s="813"/>
      <c r="KEW408" s="813"/>
      <c r="KEX408" s="813"/>
      <c r="KEY408" s="813"/>
      <c r="KEZ408" s="813"/>
      <c r="KFA408" s="813"/>
      <c r="KFB408" s="813"/>
      <c r="KFC408" s="813"/>
      <c r="KFD408" s="813"/>
      <c r="KFE408" s="813"/>
      <c r="KFF408" s="813"/>
      <c r="KFG408" s="813"/>
      <c r="KFH408" s="813"/>
      <c r="KFI408" s="813"/>
      <c r="KFJ408" s="813"/>
      <c r="KFK408" s="813"/>
      <c r="KFL408" s="813"/>
      <c r="KFM408" s="813"/>
      <c r="KFN408" s="813"/>
      <c r="KFO408" s="813"/>
      <c r="KFP408" s="813"/>
      <c r="KFQ408" s="813"/>
      <c r="KFR408" s="813"/>
      <c r="KFS408" s="813"/>
      <c r="KFT408" s="813"/>
      <c r="KFU408" s="813"/>
      <c r="KFV408" s="813"/>
      <c r="KFW408" s="813"/>
      <c r="KFX408" s="813"/>
      <c r="KFY408" s="813"/>
      <c r="KFZ408" s="813"/>
      <c r="KGA408" s="813"/>
      <c r="KGB408" s="813"/>
      <c r="KGC408" s="813"/>
      <c r="KGD408" s="813"/>
      <c r="KGE408" s="813"/>
      <c r="KGF408" s="813"/>
      <c r="KGG408" s="813"/>
      <c r="KGH408" s="813"/>
      <c r="KGI408" s="813"/>
      <c r="KGJ408" s="813"/>
      <c r="KGK408" s="813"/>
      <c r="KGL408" s="813"/>
      <c r="KGM408" s="813"/>
      <c r="KGN408" s="813"/>
      <c r="KGO408" s="813"/>
      <c r="KGP408" s="813"/>
      <c r="KGQ408" s="813"/>
      <c r="KGR408" s="813"/>
      <c r="KGS408" s="813"/>
      <c r="KGT408" s="813"/>
      <c r="KGU408" s="813"/>
      <c r="KGV408" s="813"/>
      <c r="KGW408" s="813"/>
      <c r="KGX408" s="813"/>
      <c r="KGY408" s="813"/>
      <c r="KGZ408" s="813"/>
      <c r="KHA408" s="813"/>
      <c r="KHB408" s="813"/>
      <c r="KHC408" s="813"/>
      <c r="KHD408" s="813"/>
      <c r="KHE408" s="813"/>
      <c r="KHF408" s="813"/>
      <c r="KHG408" s="813"/>
      <c r="KHH408" s="813"/>
      <c r="KHI408" s="813"/>
      <c r="KHJ408" s="813"/>
      <c r="KHK408" s="813"/>
      <c r="KHL408" s="813"/>
      <c r="KHM408" s="813"/>
      <c r="KHN408" s="813"/>
      <c r="KHO408" s="813"/>
      <c r="KHP408" s="813"/>
      <c r="KHQ408" s="813"/>
      <c r="KHR408" s="813"/>
      <c r="KHS408" s="813"/>
      <c r="KHT408" s="813"/>
      <c r="KHU408" s="813"/>
      <c r="KHV408" s="813"/>
      <c r="KHW408" s="813"/>
      <c r="KHX408" s="813"/>
      <c r="KHY408" s="813"/>
      <c r="KHZ408" s="813"/>
      <c r="KIA408" s="813"/>
      <c r="KIB408" s="813"/>
      <c r="KIC408" s="813"/>
      <c r="KID408" s="813"/>
      <c r="KIE408" s="813"/>
      <c r="KIF408" s="813"/>
      <c r="KIG408" s="813"/>
      <c r="KIH408" s="813"/>
      <c r="KII408" s="813"/>
      <c r="KIJ408" s="813"/>
      <c r="KIK408" s="813"/>
      <c r="KIL408" s="813"/>
      <c r="KIM408" s="813"/>
      <c r="KIN408" s="813"/>
      <c r="KIO408" s="813"/>
      <c r="KIP408" s="813"/>
      <c r="KIQ408" s="813"/>
      <c r="KIR408" s="813"/>
      <c r="KIS408" s="813"/>
      <c r="KIT408" s="813"/>
      <c r="KIU408" s="813"/>
      <c r="KIV408" s="813"/>
      <c r="KIW408" s="813"/>
      <c r="KIX408" s="813"/>
      <c r="KIY408" s="813"/>
      <c r="KIZ408" s="813"/>
      <c r="KJA408" s="813"/>
      <c r="KJB408" s="813"/>
      <c r="KJC408" s="813"/>
      <c r="KJD408" s="813"/>
      <c r="KJE408" s="813"/>
      <c r="KJF408" s="813"/>
      <c r="KJG408" s="813"/>
      <c r="KJH408" s="813"/>
      <c r="KJI408" s="813"/>
      <c r="KJJ408" s="813"/>
      <c r="KJK408" s="813"/>
      <c r="KJL408" s="813"/>
      <c r="KJM408" s="813"/>
      <c r="KJN408" s="813"/>
      <c r="KJO408" s="813"/>
      <c r="KJP408" s="813"/>
      <c r="KJQ408" s="813"/>
      <c r="KJR408" s="813"/>
      <c r="KJS408" s="813"/>
      <c r="KJT408" s="813"/>
      <c r="KJU408" s="813"/>
      <c r="KJV408" s="813"/>
      <c r="KJW408" s="813"/>
      <c r="KJX408" s="813"/>
      <c r="KJY408" s="813"/>
      <c r="KJZ408" s="813"/>
      <c r="KKA408" s="813"/>
      <c r="KKB408" s="813"/>
      <c r="KKC408" s="813"/>
      <c r="KKD408" s="813"/>
      <c r="KKE408" s="813"/>
      <c r="KKF408" s="813"/>
      <c r="KKG408" s="813"/>
      <c r="KKH408" s="813"/>
      <c r="KKI408" s="813"/>
      <c r="KKJ408" s="813"/>
      <c r="KKK408" s="813"/>
      <c r="KKL408" s="813"/>
      <c r="KKM408" s="813"/>
      <c r="KKN408" s="813"/>
      <c r="KKO408" s="813"/>
      <c r="KKP408" s="813"/>
      <c r="KKQ408" s="813"/>
      <c r="KKR408" s="813"/>
      <c r="KKS408" s="813"/>
      <c r="KKT408" s="813"/>
      <c r="KKU408" s="813"/>
      <c r="KKV408" s="813"/>
      <c r="KKW408" s="813"/>
      <c r="KKX408" s="813"/>
      <c r="KKY408" s="813"/>
      <c r="KKZ408" s="813"/>
      <c r="KLA408" s="813"/>
      <c r="KLB408" s="813"/>
      <c r="KLC408" s="813"/>
      <c r="KLD408" s="813"/>
      <c r="KLE408" s="813"/>
      <c r="KLF408" s="813"/>
      <c r="KLG408" s="813"/>
      <c r="KLH408" s="813"/>
      <c r="KLI408" s="813"/>
      <c r="KLJ408" s="813"/>
      <c r="KLK408" s="813"/>
      <c r="KLL408" s="813"/>
      <c r="KLM408" s="813"/>
      <c r="KLN408" s="813"/>
      <c r="KLO408" s="813"/>
      <c r="KLP408" s="813"/>
      <c r="KLQ408" s="813"/>
      <c r="KLR408" s="813"/>
      <c r="KLS408" s="813"/>
      <c r="KLT408" s="813"/>
      <c r="KLU408" s="813"/>
      <c r="KLV408" s="813"/>
      <c r="KLW408" s="813"/>
      <c r="KLX408" s="813"/>
      <c r="KLY408" s="813"/>
      <c r="KLZ408" s="813"/>
      <c r="KMA408" s="813"/>
      <c r="KMB408" s="813"/>
      <c r="KMC408" s="813"/>
      <c r="KMD408" s="813"/>
      <c r="KME408" s="813"/>
      <c r="KMF408" s="813"/>
      <c r="KMG408" s="813"/>
      <c r="KMH408" s="813"/>
      <c r="KMI408" s="813"/>
      <c r="KMJ408" s="813"/>
      <c r="KMK408" s="813"/>
      <c r="KML408" s="813"/>
      <c r="KMM408" s="813"/>
      <c r="KMN408" s="813"/>
      <c r="KMO408" s="813"/>
      <c r="KMP408" s="813"/>
      <c r="KMQ408" s="813"/>
      <c r="KMR408" s="813"/>
      <c r="KMS408" s="813"/>
      <c r="KMT408" s="813"/>
      <c r="KMU408" s="813"/>
      <c r="KMV408" s="813"/>
      <c r="KMW408" s="813"/>
      <c r="KMX408" s="813"/>
      <c r="KMY408" s="813"/>
      <c r="KMZ408" s="813"/>
      <c r="KNA408" s="813"/>
      <c r="KNB408" s="813"/>
      <c r="KNC408" s="813"/>
      <c r="KND408" s="813"/>
      <c r="KNE408" s="813"/>
      <c r="KNF408" s="813"/>
      <c r="KNG408" s="813"/>
      <c r="KNH408" s="813"/>
      <c r="KNI408" s="813"/>
      <c r="KNJ408" s="813"/>
      <c r="KNK408" s="813"/>
      <c r="KNL408" s="813"/>
      <c r="KNM408" s="813"/>
      <c r="KNN408" s="813"/>
      <c r="KNO408" s="813"/>
      <c r="KNP408" s="813"/>
      <c r="KNQ408" s="813"/>
      <c r="KNR408" s="813"/>
      <c r="KNS408" s="813"/>
      <c r="KNT408" s="813"/>
      <c r="KNU408" s="813"/>
      <c r="KNV408" s="813"/>
      <c r="KNW408" s="813"/>
      <c r="KNX408" s="813"/>
      <c r="KNY408" s="813"/>
      <c r="KNZ408" s="813"/>
      <c r="KOA408" s="813"/>
      <c r="KOB408" s="813"/>
      <c r="KOC408" s="813"/>
      <c r="KOD408" s="813"/>
      <c r="KOE408" s="813"/>
      <c r="KOF408" s="813"/>
      <c r="KOG408" s="813"/>
      <c r="KOH408" s="813"/>
      <c r="KOI408" s="813"/>
      <c r="KOJ408" s="813"/>
      <c r="KOK408" s="813"/>
      <c r="KOL408" s="813"/>
      <c r="KOM408" s="813"/>
      <c r="KON408" s="813"/>
      <c r="KOO408" s="813"/>
      <c r="KOP408" s="813"/>
      <c r="KOQ408" s="813"/>
      <c r="KOR408" s="813"/>
      <c r="KOS408" s="813"/>
      <c r="KOT408" s="813"/>
      <c r="KOU408" s="813"/>
      <c r="KOV408" s="813"/>
      <c r="KOW408" s="813"/>
      <c r="KOX408" s="813"/>
      <c r="KOY408" s="813"/>
      <c r="KOZ408" s="813"/>
      <c r="KPA408" s="813"/>
      <c r="KPB408" s="813"/>
      <c r="KPC408" s="813"/>
      <c r="KPD408" s="813"/>
      <c r="KPE408" s="813"/>
      <c r="KPF408" s="813"/>
      <c r="KPG408" s="813"/>
      <c r="KPH408" s="813"/>
      <c r="KPI408" s="813"/>
      <c r="KPJ408" s="813"/>
      <c r="KPK408" s="813"/>
      <c r="KPL408" s="813"/>
      <c r="KPM408" s="813"/>
      <c r="KPN408" s="813"/>
      <c r="KPO408" s="813"/>
      <c r="KPP408" s="813"/>
      <c r="KPQ408" s="813"/>
      <c r="KPR408" s="813"/>
      <c r="KPS408" s="813"/>
      <c r="KPT408" s="813"/>
      <c r="KPU408" s="813"/>
      <c r="KPV408" s="813"/>
      <c r="KPW408" s="813"/>
      <c r="KPX408" s="813"/>
      <c r="KPY408" s="813"/>
      <c r="KPZ408" s="813"/>
      <c r="KQA408" s="813"/>
      <c r="KQB408" s="813"/>
      <c r="KQC408" s="813"/>
      <c r="KQD408" s="813"/>
      <c r="KQE408" s="813"/>
      <c r="KQF408" s="813"/>
      <c r="KQG408" s="813"/>
      <c r="KQH408" s="813"/>
      <c r="KQI408" s="813"/>
      <c r="KQJ408" s="813"/>
      <c r="KQK408" s="813"/>
      <c r="KQL408" s="813"/>
      <c r="KQM408" s="813"/>
      <c r="KQN408" s="813"/>
      <c r="KQO408" s="813"/>
      <c r="KQP408" s="813"/>
      <c r="KQQ408" s="813"/>
      <c r="KQR408" s="813"/>
      <c r="KQS408" s="813"/>
      <c r="KQT408" s="813"/>
      <c r="KQU408" s="813"/>
      <c r="KQV408" s="813"/>
      <c r="KQW408" s="813"/>
      <c r="KQX408" s="813"/>
      <c r="KQY408" s="813"/>
      <c r="KQZ408" s="813"/>
      <c r="KRA408" s="813"/>
      <c r="KRB408" s="813"/>
      <c r="KRC408" s="813"/>
      <c r="KRD408" s="813"/>
      <c r="KRE408" s="813"/>
      <c r="KRF408" s="813"/>
      <c r="KRG408" s="813"/>
      <c r="KRH408" s="813"/>
      <c r="KRI408" s="813"/>
      <c r="KRJ408" s="813"/>
      <c r="KRK408" s="813"/>
      <c r="KRL408" s="813"/>
      <c r="KRM408" s="813"/>
      <c r="KRN408" s="813"/>
      <c r="KRO408" s="813"/>
      <c r="KRP408" s="813"/>
      <c r="KRQ408" s="813"/>
      <c r="KRR408" s="813"/>
      <c r="KRS408" s="813"/>
      <c r="KRT408" s="813"/>
      <c r="KRU408" s="813"/>
      <c r="KRV408" s="813"/>
      <c r="KRW408" s="813"/>
      <c r="KRX408" s="813"/>
      <c r="KRY408" s="813"/>
      <c r="KRZ408" s="813"/>
      <c r="KSA408" s="813"/>
      <c r="KSB408" s="813"/>
      <c r="KSC408" s="813"/>
      <c r="KSD408" s="813"/>
      <c r="KSE408" s="813"/>
      <c r="KSF408" s="813"/>
      <c r="KSG408" s="813"/>
      <c r="KSH408" s="813"/>
      <c r="KSI408" s="813"/>
      <c r="KSJ408" s="813"/>
      <c r="KSK408" s="813"/>
      <c r="KSL408" s="813"/>
      <c r="KSM408" s="813"/>
      <c r="KSN408" s="813"/>
      <c r="KSO408" s="813"/>
      <c r="KSP408" s="813"/>
      <c r="KSQ408" s="813"/>
      <c r="KSR408" s="813"/>
      <c r="KSS408" s="813"/>
      <c r="KST408" s="813"/>
      <c r="KSU408" s="813"/>
      <c r="KSV408" s="813"/>
      <c r="KSW408" s="813"/>
      <c r="KSX408" s="813"/>
      <c r="KSY408" s="813"/>
      <c r="KSZ408" s="813"/>
      <c r="KTA408" s="813"/>
      <c r="KTB408" s="813"/>
      <c r="KTC408" s="813"/>
      <c r="KTD408" s="813"/>
      <c r="KTE408" s="813"/>
      <c r="KTF408" s="813"/>
      <c r="KTG408" s="813"/>
      <c r="KTH408" s="813"/>
      <c r="KTI408" s="813"/>
      <c r="KTJ408" s="813"/>
      <c r="KTK408" s="813"/>
      <c r="KTL408" s="813"/>
      <c r="KTM408" s="813"/>
      <c r="KTN408" s="813"/>
      <c r="KTO408" s="813"/>
      <c r="KTP408" s="813"/>
      <c r="KTQ408" s="813"/>
      <c r="KTR408" s="813"/>
      <c r="KTS408" s="813"/>
      <c r="KTT408" s="813"/>
      <c r="KTU408" s="813"/>
      <c r="KTV408" s="813"/>
      <c r="KTW408" s="813"/>
      <c r="KTX408" s="813"/>
      <c r="KTY408" s="813"/>
      <c r="KTZ408" s="813"/>
      <c r="KUA408" s="813"/>
      <c r="KUB408" s="813"/>
      <c r="KUC408" s="813"/>
      <c r="KUD408" s="813"/>
      <c r="KUE408" s="813"/>
      <c r="KUF408" s="813"/>
      <c r="KUG408" s="813"/>
      <c r="KUH408" s="813"/>
      <c r="KUI408" s="813"/>
      <c r="KUJ408" s="813"/>
      <c r="KUK408" s="813"/>
      <c r="KUL408" s="813"/>
      <c r="KUM408" s="813"/>
      <c r="KUN408" s="813"/>
      <c r="KUO408" s="813"/>
      <c r="KUP408" s="813"/>
      <c r="KUQ408" s="813"/>
      <c r="KUR408" s="813"/>
      <c r="KUS408" s="813"/>
      <c r="KUT408" s="813"/>
      <c r="KUU408" s="813"/>
      <c r="KUV408" s="813"/>
      <c r="KUW408" s="813"/>
      <c r="KUX408" s="813"/>
      <c r="KUY408" s="813"/>
      <c r="KUZ408" s="813"/>
      <c r="KVA408" s="813"/>
      <c r="KVB408" s="813"/>
      <c r="KVC408" s="813"/>
      <c r="KVD408" s="813"/>
      <c r="KVE408" s="813"/>
      <c r="KVF408" s="813"/>
      <c r="KVG408" s="813"/>
      <c r="KVH408" s="813"/>
      <c r="KVI408" s="813"/>
      <c r="KVJ408" s="813"/>
      <c r="KVK408" s="813"/>
      <c r="KVL408" s="813"/>
      <c r="KVM408" s="813"/>
      <c r="KVN408" s="813"/>
      <c r="KVO408" s="813"/>
      <c r="KVP408" s="813"/>
      <c r="KVQ408" s="813"/>
      <c r="KVR408" s="813"/>
      <c r="KVS408" s="813"/>
      <c r="KVT408" s="813"/>
      <c r="KVU408" s="813"/>
      <c r="KVV408" s="813"/>
      <c r="KVW408" s="813"/>
      <c r="KVX408" s="813"/>
      <c r="KVY408" s="813"/>
      <c r="KVZ408" s="813"/>
      <c r="KWA408" s="813"/>
      <c r="KWB408" s="813"/>
      <c r="KWC408" s="813"/>
      <c r="KWD408" s="813"/>
      <c r="KWE408" s="813"/>
      <c r="KWF408" s="813"/>
      <c r="KWG408" s="813"/>
      <c r="KWH408" s="813"/>
      <c r="KWI408" s="813"/>
      <c r="KWJ408" s="813"/>
      <c r="KWK408" s="813"/>
      <c r="KWL408" s="813"/>
      <c r="KWM408" s="813"/>
      <c r="KWN408" s="813"/>
      <c r="KWO408" s="813"/>
      <c r="KWP408" s="813"/>
      <c r="KWQ408" s="813"/>
      <c r="KWR408" s="813"/>
      <c r="KWS408" s="813"/>
      <c r="KWT408" s="813"/>
      <c r="KWU408" s="813"/>
      <c r="KWV408" s="813"/>
      <c r="KWW408" s="813"/>
      <c r="KWX408" s="813"/>
      <c r="KWY408" s="813"/>
      <c r="KWZ408" s="813"/>
      <c r="KXA408" s="813"/>
      <c r="KXB408" s="813"/>
      <c r="KXC408" s="813"/>
      <c r="KXD408" s="813"/>
      <c r="KXE408" s="813"/>
      <c r="KXF408" s="813"/>
      <c r="KXG408" s="813"/>
      <c r="KXH408" s="813"/>
      <c r="KXI408" s="813"/>
      <c r="KXJ408" s="813"/>
      <c r="KXK408" s="813"/>
      <c r="KXL408" s="813"/>
      <c r="KXM408" s="813"/>
      <c r="KXN408" s="813"/>
      <c r="KXO408" s="813"/>
      <c r="KXP408" s="813"/>
      <c r="KXQ408" s="813"/>
      <c r="KXR408" s="813"/>
      <c r="KXS408" s="813"/>
      <c r="KXT408" s="813"/>
      <c r="KXU408" s="813"/>
      <c r="KXV408" s="813"/>
      <c r="KXW408" s="813"/>
      <c r="KXX408" s="813"/>
      <c r="KXY408" s="813"/>
      <c r="KXZ408" s="813"/>
      <c r="KYA408" s="813"/>
      <c r="KYB408" s="813"/>
      <c r="KYC408" s="813"/>
      <c r="KYD408" s="813"/>
      <c r="KYE408" s="813"/>
      <c r="KYF408" s="813"/>
      <c r="KYG408" s="813"/>
      <c r="KYH408" s="813"/>
      <c r="KYI408" s="813"/>
      <c r="KYJ408" s="813"/>
      <c r="KYK408" s="813"/>
      <c r="KYL408" s="813"/>
      <c r="KYM408" s="813"/>
      <c r="KYN408" s="813"/>
      <c r="KYO408" s="813"/>
      <c r="KYP408" s="813"/>
      <c r="KYQ408" s="813"/>
      <c r="KYR408" s="813"/>
      <c r="KYS408" s="813"/>
      <c r="KYT408" s="813"/>
      <c r="KYU408" s="813"/>
      <c r="KYV408" s="813"/>
      <c r="KYW408" s="813"/>
      <c r="KYX408" s="813"/>
      <c r="KYY408" s="813"/>
      <c r="KYZ408" s="813"/>
      <c r="KZA408" s="813"/>
      <c r="KZB408" s="813"/>
      <c r="KZC408" s="813"/>
      <c r="KZD408" s="813"/>
      <c r="KZE408" s="813"/>
      <c r="KZF408" s="813"/>
      <c r="KZG408" s="813"/>
      <c r="KZH408" s="813"/>
      <c r="KZI408" s="813"/>
      <c r="KZJ408" s="813"/>
      <c r="KZK408" s="813"/>
      <c r="KZL408" s="813"/>
      <c r="KZM408" s="813"/>
      <c r="KZN408" s="813"/>
      <c r="KZO408" s="813"/>
      <c r="KZP408" s="813"/>
      <c r="KZQ408" s="813"/>
      <c r="KZR408" s="813"/>
      <c r="KZS408" s="813"/>
      <c r="KZT408" s="813"/>
      <c r="KZU408" s="813"/>
      <c r="KZV408" s="813"/>
      <c r="KZW408" s="813"/>
      <c r="KZX408" s="813"/>
      <c r="KZY408" s="813"/>
      <c r="KZZ408" s="813"/>
      <c r="LAA408" s="813"/>
      <c r="LAB408" s="813"/>
      <c r="LAC408" s="813"/>
      <c r="LAD408" s="813"/>
      <c r="LAE408" s="813"/>
      <c r="LAF408" s="813"/>
      <c r="LAG408" s="813"/>
      <c r="LAH408" s="813"/>
      <c r="LAI408" s="813"/>
      <c r="LAJ408" s="813"/>
      <c r="LAK408" s="813"/>
      <c r="LAL408" s="813"/>
      <c r="LAM408" s="813"/>
      <c r="LAN408" s="813"/>
      <c r="LAO408" s="813"/>
      <c r="LAP408" s="813"/>
      <c r="LAQ408" s="813"/>
      <c r="LAR408" s="813"/>
      <c r="LAS408" s="813"/>
      <c r="LAT408" s="813"/>
      <c r="LAU408" s="813"/>
      <c r="LAV408" s="813"/>
      <c r="LAW408" s="813"/>
      <c r="LAX408" s="813"/>
      <c r="LAY408" s="813"/>
      <c r="LAZ408" s="813"/>
      <c r="LBA408" s="813"/>
      <c r="LBB408" s="813"/>
      <c r="LBC408" s="813"/>
      <c r="LBD408" s="813"/>
      <c r="LBE408" s="813"/>
      <c r="LBF408" s="813"/>
      <c r="LBG408" s="813"/>
      <c r="LBH408" s="813"/>
      <c r="LBI408" s="813"/>
      <c r="LBJ408" s="813"/>
      <c r="LBK408" s="813"/>
      <c r="LBL408" s="813"/>
      <c r="LBM408" s="813"/>
      <c r="LBN408" s="813"/>
      <c r="LBO408" s="813"/>
      <c r="LBP408" s="813"/>
      <c r="LBQ408" s="813"/>
      <c r="LBR408" s="813"/>
      <c r="LBS408" s="813"/>
      <c r="LBT408" s="813"/>
      <c r="LBU408" s="813"/>
      <c r="LBV408" s="813"/>
      <c r="LBW408" s="813"/>
      <c r="LBX408" s="813"/>
      <c r="LBY408" s="813"/>
      <c r="LBZ408" s="813"/>
      <c r="LCA408" s="813"/>
      <c r="LCB408" s="813"/>
      <c r="LCC408" s="813"/>
      <c r="LCD408" s="813"/>
      <c r="LCE408" s="813"/>
      <c r="LCF408" s="813"/>
      <c r="LCG408" s="813"/>
      <c r="LCH408" s="813"/>
      <c r="LCI408" s="813"/>
      <c r="LCJ408" s="813"/>
      <c r="LCK408" s="813"/>
      <c r="LCL408" s="813"/>
      <c r="LCM408" s="813"/>
      <c r="LCN408" s="813"/>
      <c r="LCO408" s="813"/>
      <c r="LCP408" s="813"/>
      <c r="LCQ408" s="813"/>
      <c r="LCR408" s="813"/>
      <c r="LCS408" s="813"/>
      <c r="LCT408" s="813"/>
      <c r="LCU408" s="813"/>
      <c r="LCV408" s="813"/>
      <c r="LCW408" s="813"/>
      <c r="LCX408" s="813"/>
      <c r="LCY408" s="813"/>
      <c r="LCZ408" s="813"/>
      <c r="LDA408" s="813"/>
      <c r="LDB408" s="813"/>
      <c r="LDC408" s="813"/>
      <c r="LDD408" s="813"/>
      <c r="LDE408" s="813"/>
      <c r="LDF408" s="813"/>
      <c r="LDG408" s="813"/>
      <c r="LDH408" s="813"/>
      <c r="LDI408" s="813"/>
      <c r="LDJ408" s="813"/>
      <c r="LDK408" s="813"/>
      <c r="LDL408" s="813"/>
      <c r="LDM408" s="813"/>
      <c r="LDN408" s="813"/>
      <c r="LDO408" s="813"/>
      <c r="LDP408" s="813"/>
      <c r="LDQ408" s="813"/>
      <c r="LDR408" s="813"/>
      <c r="LDS408" s="813"/>
      <c r="LDT408" s="813"/>
      <c r="LDU408" s="813"/>
      <c r="LDV408" s="813"/>
      <c r="LDW408" s="813"/>
      <c r="LDX408" s="813"/>
      <c r="LDY408" s="813"/>
      <c r="LDZ408" s="813"/>
      <c r="LEA408" s="813"/>
      <c r="LEB408" s="813"/>
      <c r="LEC408" s="813"/>
      <c r="LED408" s="813"/>
      <c r="LEE408" s="813"/>
      <c r="LEF408" s="813"/>
      <c r="LEG408" s="813"/>
      <c r="LEH408" s="813"/>
      <c r="LEI408" s="813"/>
      <c r="LEJ408" s="813"/>
      <c r="LEK408" s="813"/>
      <c r="LEL408" s="813"/>
      <c r="LEM408" s="813"/>
      <c r="LEN408" s="813"/>
      <c r="LEO408" s="813"/>
      <c r="LEP408" s="813"/>
      <c r="LEQ408" s="813"/>
      <c r="LER408" s="813"/>
      <c r="LES408" s="813"/>
      <c r="LET408" s="813"/>
      <c r="LEU408" s="813"/>
      <c r="LEV408" s="813"/>
      <c r="LEW408" s="813"/>
      <c r="LEX408" s="813"/>
      <c r="LEY408" s="813"/>
      <c r="LEZ408" s="813"/>
      <c r="LFA408" s="813"/>
      <c r="LFB408" s="813"/>
      <c r="LFC408" s="813"/>
      <c r="LFD408" s="813"/>
      <c r="LFE408" s="813"/>
      <c r="LFF408" s="813"/>
      <c r="LFG408" s="813"/>
      <c r="LFH408" s="813"/>
      <c r="LFI408" s="813"/>
      <c r="LFJ408" s="813"/>
      <c r="LFK408" s="813"/>
      <c r="LFL408" s="813"/>
      <c r="LFM408" s="813"/>
      <c r="LFN408" s="813"/>
      <c r="LFO408" s="813"/>
      <c r="LFP408" s="813"/>
      <c r="LFQ408" s="813"/>
      <c r="LFR408" s="813"/>
      <c r="LFS408" s="813"/>
      <c r="LFT408" s="813"/>
      <c r="LFU408" s="813"/>
      <c r="LFV408" s="813"/>
      <c r="LFW408" s="813"/>
      <c r="LFX408" s="813"/>
      <c r="LFY408" s="813"/>
      <c r="LFZ408" s="813"/>
      <c r="LGA408" s="813"/>
      <c r="LGB408" s="813"/>
      <c r="LGC408" s="813"/>
      <c r="LGD408" s="813"/>
      <c r="LGE408" s="813"/>
      <c r="LGF408" s="813"/>
      <c r="LGG408" s="813"/>
      <c r="LGH408" s="813"/>
      <c r="LGI408" s="813"/>
      <c r="LGJ408" s="813"/>
      <c r="LGK408" s="813"/>
      <c r="LGL408" s="813"/>
      <c r="LGM408" s="813"/>
      <c r="LGN408" s="813"/>
      <c r="LGO408" s="813"/>
      <c r="LGP408" s="813"/>
      <c r="LGQ408" s="813"/>
      <c r="LGR408" s="813"/>
      <c r="LGS408" s="813"/>
      <c r="LGT408" s="813"/>
      <c r="LGU408" s="813"/>
      <c r="LGV408" s="813"/>
      <c r="LGW408" s="813"/>
      <c r="LGX408" s="813"/>
      <c r="LGY408" s="813"/>
      <c r="LGZ408" s="813"/>
      <c r="LHA408" s="813"/>
      <c r="LHB408" s="813"/>
      <c r="LHC408" s="813"/>
      <c r="LHD408" s="813"/>
      <c r="LHE408" s="813"/>
      <c r="LHF408" s="813"/>
      <c r="LHG408" s="813"/>
      <c r="LHH408" s="813"/>
      <c r="LHI408" s="813"/>
      <c r="LHJ408" s="813"/>
      <c r="LHK408" s="813"/>
      <c r="LHL408" s="813"/>
      <c r="LHM408" s="813"/>
      <c r="LHN408" s="813"/>
      <c r="LHO408" s="813"/>
      <c r="LHP408" s="813"/>
      <c r="LHQ408" s="813"/>
      <c r="LHR408" s="813"/>
      <c r="LHS408" s="813"/>
      <c r="LHT408" s="813"/>
      <c r="LHU408" s="813"/>
      <c r="LHV408" s="813"/>
      <c r="LHW408" s="813"/>
      <c r="LHX408" s="813"/>
      <c r="LHY408" s="813"/>
      <c r="LHZ408" s="813"/>
      <c r="LIA408" s="813"/>
      <c r="LIB408" s="813"/>
      <c r="LIC408" s="813"/>
      <c r="LID408" s="813"/>
      <c r="LIE408" s="813"/>
      <c r="LIF408" s="813"/>
      <c r="LIG408" s="813"/>
      <c r="LIH408" s="813"/>
      <c r="LII408" s="813"/>
      <c r="LIJ408" s="813"/>
      <c r="LIK408" s="813"/>
      <c r="LIL408" s="813"/>
      <c r="LIM408" s="813"/>
      <c r="LIN408" s="813"/>
      <c r="LIO408" s="813"/>
      <c r="LIP408" s="813"/>
      <c r="LIQ408" s="813"/>
      <c r="LIR408" s="813"/>
      <c r="LIS408" s="813"/>
      <c r="LIT408" s="813"/>
      <c r="LIU408" s="813"/>
      <c r="LIV408" s="813"/>
      <c r="LIW408" s="813"/>
      <c r="LIX408" s="813"/>
      <c r="LIY408" s="813"/>
      <c r="LIZ408" s="813"/>
      <c r="LJA408" s="813"/>
      <c r="LJB408" s="813"/>
      <c r="LJC408" s="813"/>
      <c r="LJD408" s="813"/>
      <c r="LJE408" s="813"/>
      <c r="LJF408" s="813"/>
      <c r="LJG408" s="813"/>
      <c r="LJH408" s="813"/>
      <c r="LJI408" s="813"/>
      <c r="LJJ408" s="813"/>
      <c r="LJK408" s="813"/>
      <c r="LJL408" s="813"/>
      <c r="LJM408" s="813"/>
      <c r="LJN408" s="813"/>
      <c r="LJO408" s="813"/>
      <c r="LJP408" s="813"/>
      <c r="LJQ408" s="813"/>
      <c r="LJR408" s="813"/>
      <c r="LJS408" s="813"/>
      <c r="LJT408" s="813"/>
      <c r="LJU408" s="813"/>
      <c r="LJV408" s="813"/>
      <c r="LJW408" s="813"/>
      <c r="LJX408" s="813"/>
      <c r="LJY408" s="813"/>
      <c r="LJZ408" s="813"/>
      <c r="LKA408" s="813"/>
      <c r="LKB408" s="813"/>
      <c r="LKC408" s="813"/>
      <c r="LKD408" s="813"/>
      <c r="LKE408" s="813"/>
      <c r="LKF408" s="813"/>
      <c r="LKG408" s="813"/>
      <c r="LKH408" s="813"/>
      <c r="LKI408" s="813"/>
      <c r="LKJ408" s="813"/>
      <c r="LKK408" s="813"/>
      <c r="LKL408" s="813"/>
      <c r="LKM408" s="813"/>
      <c r="LKN408" s="813"/>
      <c r="LKO408" s="813"/>
      <c r="LKP408" s="813"/>
      <c r="LKQ408" s="813"/>
      <c r="LKR408" s="813"/>
      <c r="LKS408" s="813"/>
      <c r="LKT408" s="813"/>
      <c r="LKU408" s="813"/>
      <c r="LKV408" s="813"/>
      <c r="LKW408" s="813"/>
      <c r="LKX408" s="813"/>
      <c r="LKY408" s="813"/>
      <c r="LKZ408" s="813"/>
      <c r="LLA408" s="813"/>
      <c r="LLB408" s="813"/>
      <c r="LLC408" s="813"/>
      <c r="LLD408" s="813"/>
      <c r="LLE408" s="813"/>
      <c r="LLF408" s="813"/>
      <c r="LLG408" s="813"/>
      <c r="LLH408" s="813"/>
      <c r="LLI408" s="813"/>
      <c r="LLJ408" s="813"/>
      <c r="LLK408" s="813"/>
      <c r="LLL408" s="813"/>
      <c r="LLM408" s="813"/>
      <c r="LLN408" s="813"/>
      <c r="LLO408" s="813"/>
      <c r="LLP408" s="813"/>
      <c r="LLQ408" s="813"/>
      <c r="LLR408" s="813"/>
      <c r="LLS408" s="813"/>
      <c r="LLT408" s="813"/>
      <c r="LLU408" s="813"/>
      <c r="LLV408" s="813"/>
      <c r="LLW408" s="813"/>
      <c r="LLX408" s="813"/>
      <c r="LLY408" s="813"/>
      <c r="LLZ408" s="813"/>
      <c r="LMA408" s="813"/>
      <c r="LMB408" s="813"/>
      <c r="LMC408" s="813"/>
      <c r="LMD408" s="813"/>
      <c r="LME408" s="813"/>
      <c r="LMF408" s="813"/>
      <c r="LMG408" s="813"/>
      <c r="LMH408" s="813"/>
      <c r="LMI408" s="813"/>
      <c r="LMJ408" s="813"/>
      <c r="LMK408" s="813"/>
      <c r="LML408" s="813"/>
      <c r="LMM408" s="813"/>
      <c r="LMN408" s="813"/>
      <c r="LMO408" s="813"/>
      <c r="LMP408" s="813"/>
      <c r="LMQ408" s="813"/>
      <c r="LMR408" s="813"/>
      <c r="LMS408" s="813"/>
      <c r="LMT408" s="813"/>
      <c r="LMU408" s="813"/>
      <c r="LMV408" s="813"/>
      <c r="LMW408" s="813"/>
      <c r="LMX408" s="813"/>
      <c r="LMY408" s="813"/>
      <c r="LMZ408" s="813"/>
      <c r="LNA408" s="813"/>
      <c r="LNB408" s="813"/>
      <c r="LNC408" s="813"/>
      <c r="LND408" s="813"/>
      <c r="LNE408" s="813"/>
      <c r="LNF408" s="813"/>
      <c r="LNG408" s="813"/>
      <c r="LNH408" s="813"/>
      <c r="LNI408" s="813"/>
      <c r="LNJ408" s="813"/>
      <c r="LNK408" s="813"/>
      <c r="LNL408" s="813"/>
      <c r="LNM408" s="813"/>
      <c r="LNN408" s="813"/>
      <c r="LNO408" s="813"/>
      <c r="LNP408" s="813"/>
      <c r="LNQ408" s="813"/>
      <c r="LNR408" s="813"/>
      <c r="LNS408" s="813"/>
      <c r="LNT408" s="813"/>
      <c r="LNU408" s="813"/>
      <c r="LNV408" s="813"/>
      <c r="LNW408" s="813"/>
      <c r="LNX408" s="813"/>
      <c r="LNY408" s="813"/>
      <c r="LNZ408" s="813"/>
      <c r="LOA408" s="813"/>
      <c r="LOB408" s="813"/>
      <c r="LOC408" s="813"/>
      <c r="LOD408" s="813"/>
      <c r="LOE408" s="813"/>
      <c r="LOF408" s="813"/>
      <c r="LOG408" s="813"/>
      <c r="LOH408" s="813"/>
      <c r="LOI408" s="813"/>
      <c r="LOJ408" s="813"/>
      <c r="LOK408" s="813"/>
      <c r="LOL408" s="813"/>
      <c r="LOM408" s="813"/>
      <c r="LON408" s="813"/>
      <c r="LOO408" s="813"/>
      <c r="LOP408" s="813"/>
      <c r="LOQ408" s="813"/>
      <c r="LOR408" s="813"/>
      <c r="LOS408" s="813"/>
      <c r="LOT408" s="813"/>
      <c r="LOU408" s="813"/>
      <c r="LOV408" s="813"/>
      <c r="LOW408" s="813"/>
      <c r="LOX408" s="813"/>
      <c r="LOY408" s="813"/>
      <c r="LOZ408" s="813"/>
      <c r="LPA408" s="813"/>
      <c r="LPB408" s="813"/>
      <c r="LPC408" s="813"/>
      <c r="LPD408" s="813"/>
      <c r="LPE408" s="813"/>
      <c r="LPF408" s="813"/>
      <c r="LPG408" s="813"/>
      <c r="LPH408" s="813"/>
      <c r="LPI408" s="813"/>
      <c r="LPJ408" s="813"/>
      <c r="LPK408" s="813"/>
      <c r="LPL408" s="813"/>
      <c r="LPM408" s="813"/>
      <c r="LPN408" s="813"/>
      <c r="LPO408" s="813"/>
      <c r="LPP408" s="813"/>
      <c r="LPQ408" s="813"/>
      <c r="LPR408" s="813"/>
      <c r="LPS408" s="813"/>
      <c r="LPT408" s="813"/>
      <c r="LPU408" s="813"/>
      <c r="LPV408" s="813"/>
      <c r="LPW408" s="813"/>
      <c r="LPX408" s="813"/>
      <c r="LPY408" s="813"/>
      <c r="LPZ408" s="813"/>
      <c r="LQA408" s="813"/>
      <c r="LQB408" s="813"/>
      <c r="LQC408" s="813"/>
      <c r="LQD408" s="813"/>
      <c r="LQE408" s="813"/>
      <c r="LQF408" s="813"/>
      <c r="LQG408" s="813"/>
      <c r="LQH408" s="813"/>
      <c r="LQI408" s="813"/>
      <c r="LQJ408" s="813"/>
      <c r="LQK408" s="813"/>
      <c r="LQL408" s="813"/>
      <c r="LQM408" s="813"/>
      <c r="LQN408" s="813"/>
      <c r="LQO408" s="813"/>
      <c r="LQP408" s="813"/>
      <c r="LQQ408" s="813"/>
      <c r="LQR408" s="813"/>
      <c r="LQS408" s="813"/>
      <c r="LQT408" s="813"/>
      <c r="LQU408" s="813"/>
      <c r="LQV408" s="813"/>
      <c r="LQW408" s="813"/>
      <c r="LQX408" s="813"/>
      <c r="LQY408" s="813"/>
      <c r="LQZ408" s="813"/>
      <c r="LRA408" s="813"/>
      <c r="LRB408" s="813"/>
      <c r="LRC408" s="813"/>
      <c r="LRD408" s="813"/>
      <c r="LRE408" s="813"/>
      <c r="LRF408" s="813"/>
      <c r="LRG408" s="813"/>
      <c r="LRH408" s="813"/>
      <c r="LRI408" s="813"/>
      <c r="LRJ408" s="813"/>
      <c r="LRK408" s="813"/>
      <c r="LRL408" s="813"/>
      <c r="LRM408" s="813"/>
      <c r="LRN408" s="813"/>
      <c r="LRO408" s="813"/>
      <c r="LRP408" s="813"/>
      <c r="LRQ408" s="813"/>
      <c r="LRR408" s="813"/>
      <c r="LRS408" s="813"/>
      <c r="LRT408" s="813"/>
      <c r="LRU408" s="813"/>
      <c r="LRV408" s="813"/>
      <c r="LRW408" s="813"/>
      <c r="LRX408" s="813"/>
      <c r="LRY408" s="813"/>
      <c r="LRZ408" s="813"/>
      <c r="LSA408" s="813"/>
      <c r="LSB408" s="813"/>
      <c r="LSC408" s="813"/>
      <c r="LSD408" s="813"/>
      <c r="LSE408" s="813"/>
      <c r="LSF408" s="813"/>
      <c r="LSG408" s="813"/>
      <c r="LSH408" s="813"/>
      <c r="LSI408" s="813"/>
      <c r="LSJ408" s="813"/>
      <c r="LSK408" s="813"/>
      <c r="LSL408" s="813"/>
      <c r="LSM408" s="813"/>
      <c r="LSN408" s="813"/>
      <c r="LSO408" s="813"/>
      <c r="LSP408" s="813"/>
      <c r="LSQ408" s="813"/>
      <c r="LSR408" s="813"/>
      <c r="LSS408" s="813"/>
      <c r="LST408" s="813"/>
      <c r="LSU408" s="813"/>
      <c r="LSV408" s="813"/>
      <c r="LSW408" s="813"/>
      <c r="LSX408" s="813"/>
      <c r="LSY408" s="813"/>
      <c r="LSZ408" s="813"/>
      <c r="LTA408" s="813"/>
      <c r="LTB408" s="813"/>
      <c r="LTC408" s="813"/>
      <c r="LTD408" s="813"/>
      <c r="LTE408" s="813"/>
      <c r="LTF408" s="813"/>
      <c r="LTG408" s="813"/>
      <c r="LTH408" s="813"/>
      <c r="LTI408" s="813"/>
      <c r="LTJ408" s="813"/>
      <c r="LTK408" s="813"/>
      <c r="LTL408" s="813"/>
      <c r="LTM408" s="813"/>
      <c r="LTN408" s="813"/>
      <c r="LTO408" s="813"/>
      <c r="LTP408" s="813"/>
      <c r="LTQ408" s="813"/>
      <c r="LTR408" s="813"/>
      <c r="LTS408" s="813"/>
      <c r="LTT408" s="813"/>
      <c r="LTU408" s="813"/>
      <c r="LTV408" s="813"/>
      <c r="LTW408" s="813"/>
      <c r="LTX408" s="813"/>
      <c r="LTY408" s="813"/>
      <c r="LTZ408" s="813"/>
      <c r="LUA408" s="813"/>
      <c r="LUB408" s="813"/>
      <c r="LUC408" s="813"/>
      <c r="LUD408" s="813"/>
      <c r="LUE408" s="813"/>
      <c r="LUF408" s="813"/>
      <c r="LUG408" s="813"/>
      <c r="LUH408" s="813"/>
      <c r="LUI408" s="813"/>
      <c r="LUJ408" s="813"/>
      <c r="LUK408" s="813"/>
      <c r="LUL408" s="813"/>
      <c r="LUM408" s="813"/>
      <c r="LUN408" s="813"/>
      <c r="LUO408" s="813"/>
      <c r="LUP408" s="813"/>
      <c r="LUQ408" s="813"/>
      <c r="LUR408" s="813"/>
      <c r="LUS408" s="813"/>
      <c r="LUT408" s="813"/>
      <c r="LUU408" s="813"/>
      <c r="LUV408" s="813"/>
      <c r="LUW408" s="813"/>
      <c r="LUX408" s="813"/>
      <c r="LUY408" s="813"/>
      <c r="LUZ408" s="813"/>
      <c r="LVA408" s="813"/>
      <c r="LVB408" s="813"/>
      <c r="LVC408" s="813"/>
      <c r="LVD408" s="813"/>
      <c r="LVE408" s="813"/>
      <c r="LVF408" s="813"/>
      <c r="LVG408" s="813"/>
      <c r="LVH408" s="813"/>
      <c r="LVI408" s="813"/>
      <c r="LVJ408" s="813"/>
      <c r="LVK408" s="813"/>
      <c r="LVL408" s="813"/>
      <c r="LVM408" s="813"/>
      <c r="LVN408" s="813"/>
      <c r="LVO408" s="813"/>
      <c r="LVP408" s="813"/>
      <c r="LVQ408" s="813"/>
      <c r="LVR408" s="813"/>
      <c r="LVS408" s="813"/>
      <c r="LVT408" s="813"/>
      <c r="LVU408" s="813"/>
      <c r="LVV408" s="813"/>
      <c r="LVW408" s="813"/>
      <c r="LVX408" s="813"/>
      <c r="LVY408" s="813"/>
      <c r="LVZ408" s="813"/>
      <c r="LWA408" s="813"/>
      <c r="LWB408" s="813"/>
      <c r="LWC408" s="813"/>
      <c r="LWD408" s="813"/>
      <c r="LWE408" s="813"/>
      <c r="LWF408" s="813"/>
      <c r="LWG408" s="813"/>
      <c r="LWH408" s="813"/>
      <c r="LWI408" s="813"/>
      <c r="LWJ408" s="813"/>
      <c r="LWK408" s="813"/>
      <c r="LWL408" s="813"/>
      <c r="LWM408" s="813"/>
      <c r="LWN408" s="813"/>
      <c r="LWO408" s="813"/>
      <c r="LWP408" s="813"/>
      <c r="LWQ408" s="813"/>
      <c r="LWR408" s="813"/>
      <c r="LWS408" s="813"/>
      <c r="LWT408" s="813"/>
      <c r="LWU408" s="813"/>
      <c r="LWV408" s="813"/>
      <c r="LWW408" s="813"/>
      <c r="LWX408" s="813"/>
      <c r="LWY408" s="813"/>
      <c r="LWZ408" s="813"/>
      <c r="LXA408" s="813"/>
      <c r="LXB408" s="813"/>
      <c r="LXC408" s="813"/>
      <c r="LXD408" s="813"/>
      <c r="LXE408" s="813"/>
      <c r="LXF408" s="813"/>
      <c r="LXG408" s="813"/>
      <c r="LXH408" s="813"/>
      <c r="LXI408" s="813"/>
      <c r="LXJ408" s="813"/>
      <c r="LXK408" s="813"/>
      <c r="LXL408" s="813"/>
      <c r="LXM408" s="813"/>
      <c r="LXN408" s="813"/>
      <c r="LXO408" s="813"/>
      <c r="LXP408" s="813"/>
      <c r="LXQ408" s="813"/>
      <c r="LXR408" s="813"/>
      <c r="LXS408" s="813"/>
      <c r="LXT408" s="813"/>
      <c r="LXU408" s="813"/>
      <c r="LXV408" s="813"/>
      <c r="LXW408" s="813"/>
      <c r="LXX408" s="813"/>
      <c r="LXY408" s="813"/>
      <c r="LXZ408" s="813"/>
      <c r="LYA408" s="813"/>
      <c r="LYB408" s="813"/>
      <c r="LYC408" s="813"/>
      <c r="LYD408" s="813"/>
      <c r="LYE408" s="813"/>
      <c r="LYF408" s="813"/>
      <c r="LYG408" s="813"/>
      <c r="LYH408" s="813"/>
      <c r="LYI408" s="813"/>
      <c r="LYJ408" s="813"/>
      <c r="LYK408" s="813"/>
      <c r="LYL408" s="813"/>
      <c r="LYM408" s="813"/>
      <c r="LYN408" s="813"/>
      <c r="LYO408" s="813"/>
      <c r="LYP408" s="813"/>
      <c r="LYQ408" s="813"/>
      <c r="LYR408" s="813"/>
      <c r="LYS408" s="813"/>
      <c r="LYT408" s="813"/>
      <c r="LYU408" s="813"/>
      <c r="LYV408" s="813"/>
      <c r="LYW408" s="813"/>
      <c r="LYX408" s="813"/>
      <c r="LYY408" s="813"/>
      <c r="LYZ408" s="813"/>
      <c r="LZA408" s="813"/>
      <c r="LZB408" s="813"/>
      <c r="LZC408" s="813"/>
      <c r="LZD408" s="813"/>
      <c r="LZE408" s="813"/>
      <c r="LZF408" s="813"/>
      <c r="LZG408" s="813"/>
      <c r="LZH408" s="813"/>
      <c r="LZI408" s="813"/>
      <c r="LZJ408" s="813"/>
      <c r="LZK408" s="813"/>
      <c r="LZL408" s="813"/>
      <c r="LZM408" s="813"/>
      <c r="LZN408" s="813"/>
      <c r="LZO408" s="813"/>
      <c r="LZP408" s="813"/>
      <c r="LZQ408" s="813"/>
      <c r="LZR408" s="813"/>
      <c r="LZS408" s="813"/>
      <c r="LZT408" s="813"/>
      <c r="LZU408" s="813"/>
      <c r="LZV408" s="813"/>
      <c r="LZW408" s="813"/>
      <c r="LZX408" s="813"/>
      <c r="LZY408" s="813"/>
      <c r="LZZ408" s="813"/>
      <c r="MAA408" s="813"/>
      <c r="MAB408" s="813"/>
      <c r="MAC408" s="813"/>
      <c r="MAD408" s="813"/>
      <c r="MAE408" s="813"/>
      <c r="MAF408" s="813"/>
      <c r="MAG408" s="813"/>
      <c r="MAH408" s="813"/>
      <c r="MAI408" s="813"/>
      <c r="MAJ408" s="813"/>
      <c r="MAK408" s="813"/>
      <c r="MAL408" s="813"/>
      <c r="MAM408" s="813"/>
      <c r="MAN408" s="813"/>
      <c r="MAO408" s="813"/>
      <c r="MAP408" s="813"/>
      <c r="MAQ408" s="813"/>
      <c r="MAR408" s="813"/>
      <c r="MAS408" s="813"/>
      <c r="MAT408" s="813"/>
      <c r="MAU408" s="813"/>
      <c r="MAV408" s="813"/>
      <c r="MAW408" s="813"/>
      <c r="MAX408" s="813"/>
      <c r="MAY408" s="813"/>
      <c r="MAZ408" s="813"/>
      <c r="MBA408" s="813"/>
      <c r="MBB408" s="813"/>
      <c r="MBC408" s="813"/>
      <c r="MBD408" s="813"/>
      <c r="MBE408" s="813"/>
      <c r="MBF408" s="813"/>
      <c r="MBG408" s="813"/>
      <c r="MBH408" s="813"/>
      <c r="MBI408" s="813"/>
      <c r="MBJ408" s="813"/>
      <c r="MBK408" s="813"/>
      <c r="MBL408" s="813"/>
      <c r="MBM408" s="813"/>
      <c r="MBN408" s="813"/>
      <c r="MBO408" s="813"/>
      <c r="MBP408" s="813"/>
      <c r="MBQ408" s="813"/>
      <c r="MBR408" s="813"/>
      <c r="MBS408" s="813"/>
      <c r="MBT408" s="813"/>
      <c r="MBU408" s="813"/>
      <c r="MBV408" s="813"/>
      <c r="MBW408" s="813"/>
      <c r="MBX408" s="813"/>
      <c r="MBY408" s="813"/>
      <c r="MBZ408" s="813"/>
      <c r="MCA408" s="813"/>
      <c r="MCB408" s="813"/>
      <c r="MCC408" s="813"/>
      <c r="MCD408" s="813"/>
      <c r="MCE408" s="813"/>
      <c r="MCF408" s="813"/>
      <c r="MCG408" s="813"/>
      <c r="MCH408" s="813"/>
      <c r="MCI408" s="813"/>
      <c r="MCJ408" s="813"/>
      <c r="MCK408" s="813"/>
      <c r="MCL408" s="813"/>
      <c r="MCM408" s="813"/>
      <c r="MCN408" s="813"/>
      <c r="MCO408" s="813"/>
      <c r="MCP408" s="813"/>
      <c r="MCQ408" s="813"/>
      <c r="MCR408" s="813"/>
      <c r="MCS408" s="813"/>
      <c r="MCT408" s="813"/>
      <c r="MCU408" s="813"/>
      <c r="MCV408" s="813"/>
      <c r="MCW408" s="813"/>
      <c r="MCX408" s="813"/>
      <c r="MCY408" s="813"/>
      <c r="MCZ408" s="813"/>
      <c r="MDA408" s="813"/>
      <c r="MDB408" s="813"/>
      <c r="MDC408" s="813"/>
      <c r="MDD408" s="813"/>
      <c r="MDE408" s="813"/>
      <c r="MDF408" s="813"/>
      <c r="MDG408" s="813"/>
      <c r="MDH408" s="813"/>
      <c r="MDI408" s="813"/>
      <c r="MDJ408" s="813"/>
      <c r="MDK408" s="813"/>
      <c r="MDL408" s="813"/>
      <c r="MDM408" s="813"/>
      <c r="MDN408" s="813"/>
      <c r="MDO408" s="813"/>
      <c r="MDP408" s="813"/>
      <c r="MDQ408" s="813"/>
      <c r="MDR408" s="813"/>
      <c r="MDS408" s="813"/>
      <c r="MDT408" s="813"/>
      <c r="MDU408" s="813"/>
      <c r="MDV408" s="813"/>
      <c r="MDW408" s="813"/>
      <c r="MDX408" s="813"/>
      <c r="MDY408" s="813"/>
      <c r="MDZ408" s="813"/>
      <c r="MEA408" s="813"/>
      <c r="MEB408" s="813"/>
      <c r="MEC408" s="813"/>
      <c r="MED408" s="813"/>
      <c r="MEE408" s="813"/>
      <c r="MEF408" s="813"/>
      <c r="MEG408" s="813"/>
      <c r="MEH408" s="813"/>
      <c r="MEI408" s="813"/>
      <c r="MEJ408" s="813"/>
      <c r="MEK408" s="813"/>
      <c r="MEL408" s="813"/>
      <c r="MEM408" s="813"/>
      <c r="MEN408" s="813"/>
      <c r="MEO408" s="813"/>
      <c r="MEP408" s="813"/>
      <c r="MEQ408" s="813"/>
      <c r="MER408" s="813"/>
      <c r="MES408" s="813"/>
      <c r="MET408" s="813"/>
      <c r="MEU408" s="813"/>
      <c r="MEV408" s="813"/>
      <c r="MEW408" s="813"/>
      <c r="MEX408" s="813"/>
      <c r="MEY408" s="813"/>
      <c r="MEZ408" s="813"/>
      <c r="MFA408" s="813"/>
      <c r="MFB408" s="813"/>
      <c r="MFC408" s="813"/>
      <c r="MFD408" s="813"/>
      <c r="MFE408" s="813"/>
      <c r="MFF408" s="813"/>
      <c r="MFG408" s="813"/>
      <c r="MFH408" s="813"/>
      <c r="MFI408" s="813"/>
      <c r="MFJ408" s="813"/>
      <c r="MFK408" s="813"/>
      <c r="MFL408" s="813"/>
      <c r="MFM408" s="813"/>
      <c r="MFN408" s="813"/>
      <c r="MFO408" s="813"/>
      <c r="MFP408" s="813"/>
      <c r="MFQ408" s="813"/>
      <c r="MFR408" s="813"/>
      <c r="MFS408" s="813"/>
      <c r="MFT408" s="813"/>
      <c r="MFU408" s="813"/>
      <c r="MFV408" s="813"/>
      <c r="MFW408" s="813"/>
      <c r="MFX408" s="813"/>
      <c r="MFY408" s="813"/>
      <c r="MFZ408" s="813"/>
      <c r="MGA408" s="813"/>
      <c r="MGB408" s="813"/>
      <c r="MGC408" s="813"/>
      <c r="MGD408" s="813"/>
      <c r="MGE408" s="813"/>
      <c r="MGF408" s="813"/>
      <c r="MGG408" s="813"/>
      <c r="MGH408" s="813"/>
      <c r="MGI408" s="813"/>
      <c r="MGJ408" s="813"/>
      <c r="MGK408" s="813"/>
      <c r="MGL408" s="813"/>
      <c r="MGM408" s="813"/>
      <c r="MGN408" s="813"/>
      <c r="MGO408" s="813"/>
      <c r="MGP408" s="813"/>
      <c r="MGQ408" s="813"/>
      <c r="MGR408" s="813"/>
      <c r="MGS408" s="813"/>
      <c r="MGT408" s="813"/>
      <c r="MGU408" s="813"/>
      <c r="MGV408" s="813"/>
      <c r="MGW408" s="813"/>
      <c r="MGX408" s="813"/>
      <c r="MGY408" s="813"/>
      <c r="MGZ408" s="813"/>
      <c r="MHA408" s="813"/>
      <c r="MHB408" s="813"/>
      <c r="MHC408" s="813"/>
      <c r="MHD408" s="813"/>
      <c r="MHE408" s="813"/>
      <c r="MHF408" s="813"/>
      <c r="MHG408" s="813"/>
      <c r="MHH408" s="813"/>
      <c r="MHI408" s="813"/>
      <c r="MHJ408" s="813"/>
      <c r="MHK408" s="813"/>
      <c r="MHL408" s="813"/>
      <c r="MHM408" s="813"/>
      <c r="MHN408" s="813"/>
      <c r="MHO408" s="813"/>
      <c r="MHP408" s="813"/>
      <c r="MHQ408" s="813"/>
      <c r="MHR408" s="813"/>
      <c r="MHS408" s="813"/>
      <c r="MHT408" s="813"/>
      <c r="MHU408" s="813"/>
      <c r="MHV408" s="813"/>
      <c r="MHW408" s="813"/>
      <c r="MHX408" s="813"/>
      <c r="MHY408" s="813"/>
      <c r="MHZ408" s="813"/>
      <c r="MIA408" s="813"/>
      <c r="MIB408" s="813"/>
      <c r="MIC408" s="813"/>
      <c r="MID408" s="813"/>
      <c r="MIE408" s="813"/>
      <c r="MIF408" s="813"/>
      <c r="MIG408" s="813"/>
      <c r="MIH408" s="813"/>
      <c r="MII408" s="813"/>
      <c r="MIJ408" s="813"/>
      <c r="MIK408" s="813"/>
      <c r="MIL408" s="813"/>
      <c r="MIM408" s="813"/>
      <c r="MIN408" s="813"/>
      <c r="MIO408" s="813"/>
      <c r="MIP408" s="813"/>
      <c r="MIQ408" s="813"/>
      <c r="MIR408" s="813"/>
      <c r="MIS408" s="813"/>
      <c r="MIT408" s="813"/>
      <c r="MIU408" s="813"/>
      <c r="MIV408" s="813"/>
      <c r="MIW408" s="813"/>
      <c r="MIX408" s="813"/>
      <c r="MIY408" s="813"/>
      <c r="MIZ408" s="813"/>
      <c r="MJA408" s="813"/>
      <c r="MJB408" s="813"/>
      <c r="MJC408" s="813"/>
      <c r="MJD408" s="813"/>
      <c r="MJE408" s="813"/>
      <c r="MJF408" s="813"/>
      <c r="MJG408" s="813"/>
      <c r="MJH408" s="813"/>
      <c r="MJI408" s="813"/>
      <c r="MJJ408" s="813"/>
      <c r="MJK408" s="813"/>
      <c r="MJL408" s="813"/>
      <c r="MJM408" s="813"/>
      <c r="MJN408" s="813"/>
      <c r="MJO408" s="813"/>
      <c r="MJP408" s="813"/>
      <c r="MJQ408" s="813"/>
      <c r="MJR408" s="813"/>
      <c r="MJS408" s="813"/>
      <c r="MJT408" s="813"/>
      <c r="MJU408" s="813"/>
      <c r="MJV408" s="813"/>
      <c r="MJW408" s="813"/>
      <c r="MJX408" s="813"/>
      <c r="MJY408" s="813"/>
      <c r="MJZ408" s="813"/>
      <c r="MKA408" s="813"/>
      <c r="MKB408" s="813"/>
      <c r="MKC408" s="813"/>
      <c r="MKD408" s="813"/>
      <c r="MKE408" s="813"/>
      <c r="MKF408" s="813"/>
      <c r="MKG408" s="813"/>
      <c r="MKH408" s="813"/>
      <c r="MKI408" s="813"/>
      <c r="MKJ408" s="813"/>
      <c r="MKK408" s="813"/>
      <c r="MKL408" s="813"/>
      <c r="MKM408" s="813"/>
      <c r="MKN408" s="813"/>
      <c r="MKO408" s="813"/>
      <c r="MKP408" s="813"/>
      <c r="MKQ408" s="813"/>
      <c r="MKR408" s="813"/>
      <c r="MKS408" s="813"/>
      <c r="MKT408" s="813"/>
      <c r="MKU408" s="813"/>
      <c r="MKV408" s="813"/>
      <c r="MKW408" s="813"/>
      <c r="MKX408" s="813"/>
      <c r="MKY408" s="813"/>
      <c r="MKZ408" s="813"/>
      <c r="MLA408" s="813"/>
      <c r="MLB408" s="813"/>
      <c r="MLC408" s="813"/>
      <c r="MLD408" s="813"/>
      <c r="MLE408" s="813"/>
      <c r="MLF408" s="813"/>
      <c r="MLG408" s="813"/>
      <c r="MLH408" s="813"/>
      <c r="MLI408" s="813"/>
      <c r="MLJ408" s="813"/>
      <c r="MLK408" s="813"/>
      <c r="MLL408" s="813"/>
      <c r="MLM408" s="813"/>
      <c r="MLN408" s="813"/>
      <c r="MLO408" s="813"/>
      <c r="MLP408" s="813"/>
      <c r="MLQ408" s="813"/>
      <c r="MLR408" s="813"/>
      <c r="MLS408" s="813"/>
      <c r="MLT408" s="813"/>
      <c r="MLU408" s="813"/>
      <c r="MLV408" s="813"/>
      <c r="MLW408" s="813"/>
      <c r="MLX408" s="813"/>
      <c r="MLY408" s="813"/>
      <c r="MLZ408" s="813"/>
      <c r="MMA408" s="813"/>
      <c r="MMB408" s="813"/>
      <c r="MMC408" s="813"/>
      <c r="MMD408" s="813"/>
      <c r="MME408" s="813"/>
      <c r="MMF408" s="813"/>
      <c r="MMG408" s="813"/>
      <c r="MMH408" s="813"/>
      <c r="MMI408" s="813"/>
      <c r="MMJ408" s="813"/>
      <c r="MMK408" s="813"/>
      <c r="MML408" s="813"/>
      <c r="MMM408" s="813"/>
      <c r="MMN408" s="813"/>
      <c r="MMO408" s="813"/>
      <c r="MMP408" s="813"/>
      <c r="MMQ408" s="813"/>
      <c r="MMR408" s="813"/>
      <c r="MMS408" s="813"/>
      <c r="MMT408" s="813"/>
      <c r="MMU408" s="813"/>
      <c r="MMV408" s="813"/>
      <c r="MMW408" s="813"/>
      <c r="MMX408" s="813"/>
      <c r="MMY408" s="813"/>
      <c r="MMZ408" s="813"/>
      <c r="MNA408" s="813"/>
      <c r="MNB408" s="813"/>
      <c r="MNC408" s="813"/>
      <c r="MND408" s="813"/>
      <c r="MNE408" s="813"/>
      <c r="MNF408" s="813"/>
      <c r="MNG408" s="813"/>
      <c r="MNH408" s="813"/>
      <c r="MNI408" s="813"/>
      <c r="MNJ408" s="813"/>
      <c r="MNK408" s="813"/>
      <c r="MNL408" s="813"/>
      <c r="MNM408" s="813"/>
      <c r="MNN408" s="813"/>
      <c r="MNO408" s="813"/>
      <c r="MNP408" s="813"/>
      <c r="MNQ408" s="813"/>
      <c r="MNR408" s="813"/>
      <c r="MNS408" s="813"/>
      <c r="MNT408" s="813"/>
      <c r="MNU408" s="813"/>
      <c r="MNV408" s="813"/>
      <c r="MNW408" s="813"/>
      <c r="MNX408" s="813"/>
      <c r="MNY408" s="813"/>
      <c r="MNZ408" s="813"/>
      <c r="MOA408" s="813"/>
      <c r="MOB408" s="813"/>
      <c r="MOC408" s="813"/>
      <c r="MOD408" s="813"/>
      <c r="MOE408" s="813"/>
      <c r="MOF408" s="813"/>
      <c r="MOG408" s="813"/>
      <c r="MOH408" s="813"/>
      <c r="MOI408" s="813"/>
      <c r="MOJ408" s="813"/>
      <c r="MOK408" s="813"/>
      <c r="MOL408" s="813"/>
      <c r="MOM408" s="813"/>
      <c r="MON408" s="813"/>
      <c r="MOO408" s="813"/>
      <c r="MOP408" s="813"/>
      <c r="MOQ408" s="813"/>
      <c r="MOR408" s="813"/>
      <c r="MOS408" s="813"/>
      <c r="MOT408" s="813"/>
      <c r="MOU408" s="813"/>
      <c r="MOV408" s="813"/>
      <c r="MOW408" s="813"/>
      <c r="MOX408" s="813"/>
      <c r="MOY408" s="813"/>
      <c r="MOZ408" s="813"/>
      <c r="MPA408" s="813"/>
      <c r="MPB408" s="813"/>
      <c r="MPC408" s="813"/>
      <c r="MPD408" s="813"/>
      <c r="MPE408" s="813"/>
      <c r="MPF408" s="813"/>
      <c r="MPG408" s="813"/>
      <c r="MPH408" s="813"/>
      <c r="MPI408" s="813"/>
      <c r="MPJ408" s="813"/>
      <c r="MPK408" s="813"/>
      <c r="MPL408" s="813"/>
      <c r="MPM408" s="813"/>
      <c r="MPN408" s="813"/>
      <c r="MPO408" s="813"/>
      <c r="MPP408" s="813"/>
      <c r="MPQ408" s="813"/>
      <c r="MPR408" s="813"/>
      <c r="MPS408" s="813"/>
      <c r="MPT408" s="813"/>
      <c r="MPU408" s="813"/>
      <c r="MPV408" s="813"/>
      <c r="MPW408" s="813"/>
      <c r="MPX408" s="813"/>
      <c r="MPY408" s="813"/>
      <c r="MPZ408" s="813"/>
      <c r="MQA408" s="813"/>
      <c r="MQB408" s="813"/>
      <c r="MQC408" s="813"/>
      <c r="MQD408" s="813"/>
      <c r="MQE408" s="813"/>
      <c r="MQF408" s="813"/>
      <c r="MQG408" s="813"/>
      <c r="MQH408" s="813"/>
      <c r="MQI408" s="813"/>
      <c r="MQJ408" s="813"/>
      <c r="MQK408" s="813"/>
      <c r="MQL408" s="813"/>
      <c r="MQM408" s="813"/>
      <c r="MQN408" s="813"/>
      <c r="MQO408" s="813"/>
      <c r="MQP408" s="813"/>
      <c r="MQQ408" s="813"/>
      <c r="MQR408" s="813"/>
      <c r="MQS408" s="813"/>
      <c r="MQT408" s="813"/>
      <c r="MQU408" s="813"/>
      <c r="MQV408" s="813"/>
      <c r="MQW408" s="813"/>
      <c r="MQX408" s="813"/>
      <c r="MQY408" s="813"/>
      <c r="MQZ408" s="813"/>
      <c r="MRA408" s="813"/>
      <c r="MRB408" s="813"/>
      <c r="MRC408" s="813"/>
      <c r="MRD408" s="813"/>
      <c r="MRE408" s="813"/>
      <c r="MRF408" s="813"/>
      <c r="MRG408" s="813"/>
      <c r="MRH408" s="813"/>
      <c r="MRI408" s="813"/>
      <c r="MRJ408" s="813"/>
      <c r="MRK408" s="813"/>
      <c r="MRL408" s="813"/>
      <c r="MRM408" s="813"/>
      <c r="MRN408" s="813"/>
      <c r="MRO408" s="813"/>
      <c r="MRP408" s="813"/>
      <c r="MRQ408" s="813"/>
      <c r="MRR408" s="813"/>
      <c r="MRS408" s="813"/>
      <c r="MRT408" s="813"/>
      <c r="MRU408" s="813"/>
      <c r="MRV408" s="813"/>
      <c r="MRW408" s="813"/>
      <c r="MRX408" s="813"/>
      <c r="MRY408" s="813"/>
      <c r="MRZ408" s="813"/>
      <c r="MSA408" s="813"/>
      <c r="MSB408" s="813"/>
      <c r="MSC408" s="813"/>
      <c r="MSD408" s="813"/>
      <c r="MSE408" s="813"/>
      <c r="MSF408" s="813"/>
      <c r="MSG408" s="813"/>
      <c r="MSH408" s="813"/>
      <c r="MSI408" s="813"/>
      <c r="MSJ408" s="813"/>
      <c r="MSK408" s="813"/>
      <c r="MSL408" s="813"/>
      <c r="MSM408" s="813"/>
      <c r="MSN408" s="813"/>
      <c r="MSO408" s="813"/>
      <c r="MSP408" s="813"/>
      <c r="MSQ408" s="813"/>
      <c r="MSR408" s="813"/>
      <c r="MSS408" s="813"/>
      <c r="MST408" s="813"/>
      <c r="MSU408" s="813"/>
      <c r="MSV408" s="813"/>
      <c r="MSW408" s="813"/>
      <c r="MSX408" s="813"/>
      <c r="MSY408" s="813"/>
      <c r="MSZ408" s="813"/>
      <c r="MTA408" s="813"/>
      <c r="MTB408" s="813"/>
      <c r="MTC408" s="813"/>
      <c r="MTD408" s="813"/>
      <c r="MTE408" s="813"/>
      <c r="MTF408" s="813"/>
      <c r="MTG408" s="813"/>
      <c r="MTH408" s="813"/>
      <c r="MTI408" s="813"/>
      <c r="MTJ408" s="813"/>
      <c r="MTK408" s="813"/>
      <c r="MTL408" s="813"/>
      <c r="MTM408" s="813"/>
      <c r="MTN408" s="813"/>
      <c r="MTO408" s="813"/>
      <c r="MTP408" s="813"/>
      <c r="MTQ408" s="813"/>
      <c r="MTR408" s="813"/>
      <c r="MTS408" s="813"/>
      <c r="MTT408" s="813"/>
      <c r="MTU408" s="813"/>
      <c r="MTV408" s="813"/>
      <c r="MTW408" s="813"/>
      <c r="MTX408" s="813"/>
      <c r="MTY408" s="813"/>
      <c r="MTZ408" s="813"/>
      <c r="MUA408" s="813"/>
      <c r="MUB408" s="813"/>
      <c r="MUC408" s="813"/>
      <c r="MUD408" s="813"/>
      <c r="MUE408" s="813"/>
      <c r="MUF408" s="813"/>
      <c r="MUG408" s="813"/>
      <c r="MUH408" s="813"/>
      <c r="MUI408" s="813"/>
      <c r="MUJ408" s="813"/>
      <c r="MUK408" s="813"/>
      <c r="MUL408" s="813"/>
      <c r="MUM408" s="813"/>
      <c r="MUN408" s="813"/>
      <c r="MUO408" s="813"/>
      <c r="MUP408" s="813"/>
      <c r="MUQ408" s="813"/>
      <c r="MUR408" s="813"/>
      <c r="MUS408" s="813"/>
      <c r="MUT408" s="813"/>
      <c r="MUU408" s="813"/>
      <c r="MUV408" s="813"/>
      <c r="MUW408" s="813"/>
      <c r="MUX408" s="813"/>
      <c r="MUY408" s="813"/>
      <c r="MUZ408" s="813"/>
      <c r="MVA408" s="813"/>
      <c r="MVB408" s="813"/>
      <c r="MVC408" s="813"/>
      <c r="MVD408" s="813"/>
      <c r="MVE408" s="813"/>
      <c r="MVF408" s="813"/>
      <c r="MVG408" s="813"/>
      <c r="MVH408" s="813"/>
      <c r="MVI408" s="813"/>
      <c r="MVJ408" s="813"/>
      <c r="MVK408" s="813"/>
      <c r="MVL408" s="813"/>
      <c r="MVM408" s="813"/>
      <c r="MVN408" s="813"/>
      <c r="MVO408" s="813"/>
      <c r="MVP408" s="813"/>
      <c r="MVQ408" s="813"/>
      <c r="MVR408" s="813"/>
      <c r="MVS408" s="813"/>
      <c r="MVT408" s="813"/>
      <c r="MVU408" s="813"/>
      <c r="MVV408" s="813"/>
      <c r="MVW408" s="813"/>
      <c r="MVX408" s="813"/>
      <c r="MVY408" s="813"/>
      <c r="MVZ408" s="813"/>
      <c r="MWA408" s="813"/>
      <c r="MWB408" s="813"/>
      <c r="MWC408" s="813"/>
      <c r="MWD408" s="813"/>
      <c r="MWE408" s="813"/>
      <c r="MWF408" s="813"/>
      <c r="MWG408" s="813"/>
      <c r="MWH408" s="813"/>
      <c r="MWI408" s="813"/>
      <c r="MWJ408" s="813"/>
      <c r="MWK408" s="813"/>
      <c r="MWL408" s="813"/>
      <c r="MWM408" s="813"/>
      <c r="MWN408" s="813"/>
      <c r="MWO408" s="813"/>
      <c r="MWP408" s="813"/>
      <c r="MWQ408" s="813"/>
      <c r="MWR408" s="813"/>
      <c r="MWS408" s="813"/>
      <c r="MWT408" s="813"/>
      <c r="MWU408" s="813"/>
      <c r="MWV408" s="813"/>
      <c r="MWW408" s="813"/>
      <c r="MWX408" s="813"/>
      <c r="MWY408" s="813"/>
      <c r="MWZ408" s="813"/>
      <c r="MXA408" s="813"/>
      <c r="MXB408" s="813"/>
      <c r="MXC408" s="813"/>
      <c r="MXD408" s="813"/>
      <c r="MXE408" s="813"/>
      <c r="MXF408" s="813"/>
      <c r="MXG408" s="813"/>
      <c r="MXH408" s="813"/>
      <c r="MXI408" s="813"/>
      <c r="MXJ408" s="813"/>
      <c r="MXK408" s="813"/>
      <c r="MXL408" s="813"/>
      <c r="MXM408" s="813"/>
      <c r="MXN408" s="813"/>
      <c r="MXO408" s="813"/>
      <c r="MXP408" s="813"/>
      <c r="MXQ408" s="813"/>
      <c r="MXR408" s="813"/>
      <c r="MXS408" s="813"/>
      <c r="MXT408" s="813"/>
      <c r="MXU408" s="813"/>
      <c r="MXV408" s="813"/>
      <c r="MXW408" s="813"/>
      <c r="MXX408" s="813"/>
      <c r="MXY408" s="813"/>
      <c r="MXZ408" s="813"/>
      <c r="MYA408" s="813"/>
      <c r="MYB408" s="813"/>
      <c r="MYC408" s="813"/>
      <c r="MYD408" s="813"/>
      <c r="MYE408" s="813"/>
      <c r="MYF408" s="813"/>
      <c r="MYG408" s="813"/>
      <c r="MYH408" s="813"/>
      <c r="MYI408" s="813"/>
      <c r="MYJ408" s="813"/>
      <c r="MYK408" s="813"/>
      <c r="MYL408" s="813"/>
      <c r="MYM408" s="813"/>
      <c r="MYN408" s="813"/>
      <c r="MYO408" s="813"/>
      <c r="MYP408" s="813"/>
      <c r="MYQ408" s="813"/>
      <c r="MYR408" s="813"/>
      <c r="MYS408" s="813"/>
      <c r="MYT408" s="813"/>
      <c r="MYU408" s="813"/>
      <c r="MYV408" s="813"/>
      <c r="MYW408" s="813"/>
      <c r="MYX408" s="813"/>
      <c r="MYY408" s="813"/>
      <c r="MYZ408" s="813"/>
      <c r="MZA408" s="813"/>
      <c r="MZB408" s="813"/>
      <c r="MZC408" s="813"/>
      <c r="MZD408" s="813"/>
      <c r="MZE408" s="813"/>
      <c r="MZF408" s="813"/>
      <c r="MZG408" s="813"/>
      <c r="MZH408" s="813"/>
      <c r="MZI408" s="813"/>
      <c r="MZJ408" s="813"/>
      <c r="MZK408" s="813"/>
      <c r="MZL408" s="813"/>
      <c r="MZM408" s="813"/>
      <c r="MZN408" s="813"/>
      <c r="MZO408" s="813"/>
      <c r="MZP408" s="813"/>
      <c r="MZQ408" s="813"/>
      <c r="MZR408" s="813"/>
      <c r="MZS408" s="813"/>
      <c r="MZT408" s="813"/>
      <c r="MZU408" s="813"/>
      <c r="MZV408" s="813"/>
      <c r="MZW408" s="813"/>
      <c r="MZX408" s="813"/>
      <c r="MZY408" s="813"/>
      <c r="MZZ408" s="813"/>
      <c r="NAA408" s="813"/>
      <c r="NAB408" s="813"/>
      <c r="NAC408" s="813"/>
      <c r="NAD408" s="813"/>
      <c r="NAE408" s="813"/>
      <c r="NAF408" s="813"/>
      <c r="NAG408" s="813"/>
      <c r="NAH408" s="813"/>
      <c r="NAI408" s="813"/>
      <c r="NAJ408" s="813"/>
      <c r="NAK408" s="813"/>
      <c r="NAL408" s="813"/>
      <c r="NAM408" s="813"/>
      <c r="NAN408" s="813"/>
      <c r="NAO408" s="813"/>
      <c r="NAP408" s="813"/>
      <c r="NAQ408" s="813"/>
      <c r="NAR408" s="813"/>
      <c r="NAS408" s="813"/>
      <c r="NAT408" s="813"/>
      <c r="NAU408" s="813"/>
      <c r="NAV408" s="813"/>
      <c r="NAW408" s="813"/>
      <c r="NAX408" s="813"/>
      <c r="NAY408" s="813"/>
      <c r="NAZ408" s="813"/>
      <c r="NBA408" s="813"/>
      <c r="NBB408" s="813"/>
      <c r="NBC408" s="813"/>
      <c r="NBD408" s="813"/>
      <c r="NBE408" s="813"/>
      <c r="NBF408" s="813"/>
      <c r="NBG408" s="813"/>
      <c r="NBH408" s="813"/>
      <c r="NBI408" s="813"/>
      <c r="NBJ408" s="813"/>
      <c r="NBK408" s="813"/>
      <c r="NBL408" s="813"/>
      <c r="NBM408" s="813"/>
      <c r="NBN408" s="813"/>
      <c r="NBO408" s="813"/>
      <c r="NBP408" s="813"/>
      <c r="NBQ408" s="813"/>
      <c r="NBR408" s="813"/>
      <c r="NBS408" s="813"/>
      <c r="NBT408" s="813"/>
      <c r="NBU408" s="813"/>
      <c r="NBV408" s="813"/>
      <c r="NBW408" s="813"/>
      <c r="NBX408" s="813"/>
      <c r="NBY408" s="813"/>
      <c r="NBZ408" s="813"/>
      <c r="NCA408" s="813"/>
      <c r="NCB408" s="813"/>
      <c r="NCC408" s="813"/>
      <c r="NCD408" s="813"/>
      <c r="NCE408" s="813"/>
      <c r="NCF408" s="813"/>
      <c r="NCG408" s="813"/>
      <c r="NCH408" s="813"/>
      <c r="NCI408" s="813"/>
      <c r="NCJ408" s="813"/>
      <c r="NCK408" s="813"/>
      <c r="NCL408" s="813"/>
      <c r="NCM408" s="813"/>
      <c r="NCN408" s="813"/>
      <c r="NCO408" s="813"/>
      <c r="NCP408" s="813"/>
      <c r="NCQ408" s="813"/>
      <c r="NCR408" s="813"/>
      <c r="NCS408" s="813"/>
      <c r="NCT408" s="813"/>
      <c r="NCU408" s="813"/>
      <c r="NCV408" s="813"/>
      <c r="NCW408" s="813"/>
      <c r="NCX408" s="813"/>
      <c r="NCY408" s="813"/>
      <c r="NCZ408" s="813"/>
      <c r="NDA408" s="813"/>
      <c r="NDB408" s="813"/>
      <c r="NDC408" s="813"/>
      <c r="NDD408" s="813"/>
      <c r="NDE408" s="813"/>
      <c r="NDF408" s="813"/>
      <c r="NDG408" s="813"/>
      <c r="NDH408" s="813"/>
      <c r="NDI408" s="813"/>
      <c r="NDJ408" s="813"/>
      <c r="NDK408" s="813"/>
      <c r="NDL408" s="813"/>
      <c r="NDM408" s="813"/>
      <c r="NDN408" s="813"/>
      <c r="NDO408" s="813"/>
      <c r="NDP408" s="813"/>
      <c r="NDQ408" s="813"/>
      <c r="NDR408" s="813"/>
      <c r="NDS408" s="813"/>
      <c r="NDT408" s="813"/>
      <c r="NDU408" s="813"/>
      <c r="NDV408" s="813"/>
      <c r="NDW408" s="813"/>
      <c r="NDX408" s="813"/>
      <c r="NDY408" s="813"/>
      <c r="NDZ408" s="813"/>
      <c r="NEA408" s="813"/>
      <c r="NEB408" s="813"/>
      <c r="NEC408" s="813"/>
      <c r="NED408" s="813"/>
      <c r="NEE408" s="813"/>
      <c r="NEF408" s="813"/>
      <c r="NEG408" s="813"/>
      <c r="NEH408" s="813"/>
      <c r="NEI408" s="813"/>
      <c r="NEJ408" s="813"/>
      <c r="NEK408" s="813"/>
      <c r="NEL408" s="813"/>
      <c r="NEM408" s="813"/>
      <c r="NEN408" s="813"/>
      <c r="NEO408" s="813"/>
      <c r="NEP408" s="813"/>
      <c r="NEQ408" s="813"/>
      <c r="NER408" s="813"/>
      <c r="NES408" s="813"/>
      <c r="NET408" s="813"/>
      <c r="NEU408" s="813"/>
      <c r="NEV408" s="813"/>
      <c r="NEW408" s="813"/>
      <c r="NEX408" s="813"/>
      <c r="NEY408" s="813"/>
      <c r="NEZ408" s="813"/>
      <c r="NFA408" s="813"/>
      <c r="NFB408" s="813"/>
      <c r="NFC408" s="813"/>
      <c r="NFD408" s="813"/>
      <c r="NFE408" s="813"/>
      <c r="NFF408" s="813"/>
      <c r="NFG408" s="813"/>
      <c r="NFH408" s="813"/>
      <c r="NFI408" s="813"/>
      <c r="NFJ408" s="813"/>
      <c r="NFK408" s="813"/>
      <c r="NFL408" s="813"/>
      <c r="NFM408" s="813"/>
      <c r="NFN408" s="813"/>
      <c r="NFO408" s="813"/>
      <c r="NFP408" s="813"/>
      <c r="NFQ408" s="813"/>
      <c r="NFR408" s="813"/>
      <c r="NFS408" s="813"/>
      <c r="NFT408" s="813"/>
      <c r="NFU408" s="813"/>
      <c r="NFV408" s="813"/>
      <c r="NFW408" s="813"/>
      <c r="NFX408" s="813"/>
      <c r="NFY408" s="813"/>
      <c r="NFZ408" s="813"/>
      <c r="NGA408" s="813"/>
      <c r="NGB408" s="813"/>
      <c r="NGC408" s="813"/>
      <c r="NGD408" s="813"/>
      <c r="NGE408" s="813"/>
      <c r="NGF408" s="813"/>
      <c r="NGG408" s="813"/>
      <c r="NGH408" s="813"/>
      <c r="NGI408" s="813"/>
      <c r="NGJ408" s="813"/>
      <c r="NGK408" s="813"/>
      <c r="NGL408" s="813"/>
      <c r="NGM408" s="813"/>
      <c r="NGN408" s="813"/>
      <c r="NGO408" s="813"/>
      <c r="NGP408" s="813"/>
      <c r="NGQ408" s="813"/>
      <c r="NGR408" s="813"/>
      <c r="NGS408" s="813"/>
      <c r="NGT408" s="813"/>
      <c r="NGU408" s="813"/>
      <c r="NGV408" s="813"/>
      <c r="NGW408" s="813"/>
      <c r="NGX408" s="813"/>
      <c r="NGY408" s="813"/>
      <c r="NGZ408" s="813"/>
      <c r="NHA408" s="813"/>
      <c r="NHB408" s="813"/>
      <c r="NHC408" s="813"/>
      <c r="NHD408" s="813"/>
      <c r="NHE408" s="813"/>
      <c r="NHF408" s="813"/>
      <c r="NHG408" s="813"/>
      <c r="NHH408" s="813"/>
      <c r="NHI408" s="813"/>
      <c r="NHJ408" s="813"/>
      <c r="NHK408" s="813"/>
      <c r="NHL408" s="813"/>
      <c r="NHM408" s="813"/>
      <c r="NHN408" s="813"/>
      <c r="NHO408" s="813"/>
      <c r="NHP408" s="813"/>
      <c r="NHQ408" s="813"/>
      <c r="NHR408" s="813"/>
      <c r="NHS408" s="813"/>
      <c r="NHT408" s="813"/>
      <c r="NHU408" s="813"/>
      <c r="NHV408" s="813"/>
      <c r="NHW408" s="813"/>
      <c r="NHX408" s="813"/>
      <c r="NHY408" s="813"/>
      <c r="NHZ408" s="813"/>
      <c r="NIA408" s="813"/>
      <c r="NIB408" s="813"/>
      <c r="NIC408" s="813"/>
      <c r="NID408" s="813"/>
      <c r="NIE408" s="813"/>
      <c r="NIF408" s="813"/>
      <c r="NIG408" s="813"/>
      <c r="NIH408" s="813"/>
      <c r="NII408" s="813"/>
      <c r="NIJ408" s="813"/>
      <c r="NIK408" s="813"/>
      <c r="NIL408" s="813"/>
      <c r="NIM408" s="813"/>
      <c r="NIN408" s="813"/>
      <c r="NIO408" s="813"/>
      <c r="NIP408" s="813"/>
      <c r="NIQ408" s="813"/>
      <c r="NIR408" s="813"/>
      <c r="NIS408" s="813"/>
      <c r="NIT408" s="813"/>
      <c r="NIU408" s="813"/>
      <c r="NIV408" s="813"/>
      <c r="NIW408" s="813"/>
      <c r="NIX408" s="813"/>
      <c r="NIY408" s="813"/>
      <c r="NIZ408" s="813"/>
      <c r="NJA408" s="813"/>
      <c r="NJB408" s="813"/>
      <c r="NJC408" s="813"/>
      <c r="NJD408" s="813"/>
      <c r="NJE408" s="813"/>
      <c r="NJF408" s="813"/>
      <c r="NJG408" s="813"/>
      <c r="NJH408" s="813"/>
      <c r="NJI408" s="813"/>
      <c r="NJJ408" s="813"/>
      <c r="NJK408" s="813"/>
      <c r="NJL408" s="813"/>
      <c r="NJM408" s="813"/>
      <c r="NJN408" s="813"/>
      <c r="NJO408" s="813"/>
      <c r="NJP408" s="813"/>
      <c r="NJQ408" s="813"/>
      <c r="NJR408" s="813"/>
      <c r="NJS408" s="813"/>
      <c r="NJT408" s="813"/>
      <c r="NJU408" s="813"/>
      <c r="NJV408" s="813"/>
      <c r="NJW408" s="813"/>
      <c r="NJX408" s="813"/>
      <c r="NJY408" s="813"/>
      <c r="NJZ408" s="813"/>
      <c r="NKA408" s="813"/>
      <c r="NKB408" s="813"/>
      <c r="NKC408" s="813"/>
      <c r="NKD408" s="813"/>
      <c r="NKE408" s="813"/>
      <c r="NKF408" s="813"/>
      <c r="NKG408" s="813"/>
      <c r="NKH408" s="813"/>
      <c r="NKI408" s="813"/>
      <c r="NKJ408" s="813"/>
      <c r="NKK408" s="813"/>
      <c r="NKL408" s="813"/>
      <c r="NKM408" s="813"/>
      <c r="NKN408" s="813"/>
      <c r="NKO408" s="813"/>
      <c r="NKP408" s="813"/>
      <c r="NKQ408" s="813"/>
      <c r="NKR408" s="813"/>
      <c r="NKS408" s="813"/>
      <c r="NKT408" s="813"/>
      <c r="NKU408" s="813"/>
      <c r="NKV408" s="813"/>
      <c r="NKW408" s="813"/>
      <c r="NKX408" s="813"/>
      <c r="NKY408" s="813"/>
      <c r="NKZ408" s="813"/>
      <c r="NLA408" s="813"/>
      <c r="NLB408" s="813"/>
      <c r="NLC408" s="813"/>
      <c r="NLD408" s="813"/>
      <c r="NLE408" s="813"/>
      <c r="NLF408" s="813"/>
      <c r="NLG408" s="813"/>
      <c r="NLH408" s="813"/>
      <c r="NLI408" s="813"/>
      <c r="NLJ408" s="813"/>
      <c r="NLK408" s="813"/>
      <c r="NLL408" s="813"/>
      <c r="NLM408" s="813"/>
      <c r="NLN408" s="813"/>
      <c r="NLO408" s="813"/>
      <c r="NLP408" s="813"/>
      <c r="NLQ408" s="813"/>
      <c r="NLR408" s="813"/>
      <c r="NLS408" s="813"/>
      <c r="NLT408" s="813"/>
      <c r="NLU408" s="813"/>
      <c r="NLV408" s="813"/>
      <c r="NLW408" s="813"/>
      <c r="NLX408" s="813"/>
      <c r="NLY408" s="813"/>
      <c r="NLZ408" s="813"/>
      <c r="NMA408" s="813"/>
      <c r="NMB408" s="813"/>
      <c r="NMC408" s="813"/>
      <c r="NMD408" s="813"/>
      <c r="NME408" s="813"/>
      <c r="NMF408" s="813"/>
      <c r="NMG408" s="813"/>
      <c r="NMH408" s="813"/>
      <c r="NMI408" s="813"/>
      <c r="NMJ408" s="813"/>
      <c r="NMK408" s="813"/>
      <c r="NML408" s="813"/>
      <c r="NMM408" s="813"/>
      <c r="NMN408" s="813"/>
      <c r="NMO408" s="813"/>
      <c r="NMP408" s="813"/>
      <c r="NMQ408" s="813"/>
      <c r="NMR408" s="813"/>
      <c r="NMS408" s="813"/>
      <c r="NMT408" s="813"/>
      <c r="NMU408" s="813"/>
      <c r="NMV408" s="813"/>
      <c r="NMW408" s="813"/>
      <c r="NMX408" s="813"/>
      <c r="NMY408" s="813"/>
      <c r="NMZ408" s="813"/>
      <c r="NNA408" s="813"/>
      <c r="NNB408" s="813"/>
      <c r="NNC408" s="813"/>
      <c r="NND408" s="813"/>
      <c r="NNE408" s="813"/>
      <c r="NNF408" s="813"/>
      <c r="NNG408" s="813"/>
      <c r="NNH408" s="813"/>
      <c r="NNI408" s="813"/>
      <c r="NNJ408" s="813"/>
      <c r="NNK408" s="813"/>
      <c r="NNL408" s="813"/>
      <c r="NNM408" s="813"/>
      <c r="NNN408" s="813"/>
      <c r="NNO408" s="813"/>
      <c r="NNP408" s="813"/>
      <c r="NNQ408" s="813"/>
      <c r="NNR408" s="813"/>
      <c r="NNS408" s="813"/>
      <c r="NNT408" s="813"/>
      <c r="NNU408" s="813"/>
      <c r="NNV408" s="813"/>
      <c r="NNW408" s="813"/>
      <c r="NNX408" s="813"/>
      <c r="NNY408" s="813"/>
      <c r="NNZ408" s="813"/>
      <c r="NOA408" s="813"/>
      <c r="NOB408" s="813"/>
      <c r="NOC408" s="813"/>
      <c r="NOD408" s="813"/>
      <c r="NOE408" s="813"/>
      <c r="NOF408" s="813"/>
      <c r="NOG408" s="813"/>
      <c r="NOH408" s="813"/>
      <c r="NOI408" s="813"/>
      <c r="NOJ408" s="813"/>
      <c r="NOK408" s="813"/>
      <c r="NOL408" s="813"/>
      <c r="NOM408" s="813"/>
      <c r="NON408" s="813"/>
      <c r="NOO408" s="813"/>
      <c r="NOP408" s="813"/>
      <c r="NOQ408" s="813"/>
      <c r="NOR408" s="813"/>
      <c r="NOS408" s="813"/>
      <c r="NOT408" s="813"/>
      <c r="NOU408" s="813"/>
      <c r="NOV408" s="813"/>
      <c r="NOW408" s="813"/>
      <c r="NOX408" s="813"/>
      <c r="NOY408" s="813"/>
      <c r="NOZ408" s="813"/>
      <c r="NPA408" s="813"/>
      <c r="NPB408" s="813"/>
      <c r="NPC408" s="813"/>
      <c r="NPD408" s="813"/>
      <c r="NPE408" s="813"/>
      <c r="NPF408" s="813"/>
      <c r="NPG408" s="813"/>
      <c r="NPH408" s="813"/>
      <c r="NPI408" s="813"/>
      <c r="NPJ408" s="813"/>
      <c r="NPK408" s="813"/>
      <c r="NPL408" s="813"/>
      <c r="NPM408" s="813"/>
      <c r="NPN408" s="813"/>
      <c r="NPO408" s="813"/>
      <c r="NPP408" s="813"/>
      <c r="NPQ408" s="813"/>
      <c r="NPR408" s="813"/>
      <c r="NPS408" s="813"/>
      <c r="NPT408" s="813"/>
      <c r="NPU408" s="813"/>
      <c r="NPV408" s="813"/>
      <c r="NPW408" s="813"/>
      <c r="NPX408" s="813"/>
      <c r="NPY408" s="813"/>
      <c r="NPZ408" s="813"/>
      <c r="NQA408" s="813"/>
      <c r="NQB408" s="813"/>
      <c r="NQC408" s="813"/>
      <c r="NQD408" s="813"/>
      <c r="NQE408" s="813"/>
      <c r="NQF408" s="813"/>
      <c r="NQG408" s="813"/>
      <c r="NQH408" s="813"/>
      <c r="NQI408" s="813"/>
      <c r="NQJ408" s="813"/>
      <c r="NQK408" s="813"/>
      <c r="NQL408" s="813"/>
      <c r="NQM408" s="813"/>
      <c r="NQN408" s="813"/>
      <c r="NQO408" s="813"/>
      <c r="NQP408" s="813"/>
      <c r="NQQ408" s="813"/>
      <c r="NQR408" s="813"/>
      <c r="NQS408" s="813"/>
      <c r="NQT408" s="813"/>
      <c r="NQU408" s="813"/>
      <c r="NQV408" s="813"/>
      <c r="NQW408" s="813"/>
      <c r="NQX408" s="813"/>
      <c r="NQY408" s="813"/>
      <c r="NQZ408" s="813"/>
      <c r="NRA408" s="813"/>
      <c r="NRB408" s="813"/>
      <c r="NRC408" s="813"/>
      <c r="NRD408" s="813"/>
      <c r="NRE408" s="813"/>
      <c r="NRF408" s="813"/>
      <c r="NRG408" s="813"/>
      <c r="NRH408" s="813"/>
      <c r="NRI408" s="813"/>
      <c r="NRJ408" s="813"/>
      <c r="NRK408" s="813"/>
      <c r="NRL408" s="813"/>
      <c r="NRM408" s="813"/>
      <c r="NRN408" s="813"/>
      <c r="NRO408" s="813"/>
      <c r="NRP408" s="813"/>
      <c r="NRQ408" s="813"/>
      <c r="NRR408" s="813"/>
      <c r="NRS408" s="813"/>
      <c r="NRT408" s="813"/>
      <c r="NRU408" s="813"/>
      <c r="NRV408" s="813"/>
      <c r="NRW408" s="813"/>
      <c r="NRX408" s="813"/>
      <c r="NRY408" s="813"/>
      <c r="NRZ408" s="813"/>
      <c r="NSA408" s="813"/>
      <c r="NSB408" s="813"/>
      <c r="NSC408" s="813"/>
      <c r="NSD408" s="813"/>
      <c r="NSE408" s="813"/>
      <c r="NSF408" s="813"/>
      <c r="NSG408" s="813"/>
      <c r="NSH408" s="813"/>
      <c r="NSI408" s="813"/>
      <c r="NSJ408" s="813"/>
      <c r="NSK408" s="813"/>
      <c r="NSL408" s="813"/>
      <c r="NSM408" s="813"/>
      <c r="NSN408" s="813"/>
      <c r="NSO408" s="813"/>
      <c r="NSP408" s="813"/>
      <c r="NSQ408" s="813"/>
      <c r="NSR408" s="813"/>
      <c r="NSS408" s="813"/>
      <c r="NST408" s="813"/>
      <c r="NSU408" s="813"/>
      <c r="NSV408" s="813"/>
      <c r="NSW408" s="813"/>
      <c r="NSX408" s="813"/>
      <c r="NSY408" s="813"/>
      <c r="NSZ408" s="813"/>
      <c r="NTA408" s="813"/>
      <c r="NTB408" s="813"/>
      <c r="NTC408" s="813"/>
      <c r="NTD408" s="813"/>
      <c r="NTE408" s="813"/>
      <c r="NTF408" s="813"/>
      <c r="NTG408" s="813"/>
      <c r="NTH408" s="813"/>
      <c r="NTI408" s="813"/>
      <c r="NTJ408" s="813"/>
      <c r="NTK408" s="813"/>
      <c r="NTL408" s="813"/>
      <c r="NTM408" s="813"/>
      <c r="NTN408" s="813"/>
      <c r="NTO408" s="813"/>
      <c r="NTP408" s="813"/>
      <c r="NTQ408" s="813"/>
      <c r="NTR408" s="813"/>
      <c r="NTS408" s="813"/>
      <c r="NTT408" s="813"/>
      <c r="NTU408" s="813"/>
      <c r="NTV408" s="813"/>
      <c r="NTW408" s="813"/>
      <c r="NTX408" s="813"/>
      <c r="NTY408" s="813"/>
      <c r="NTZ408" s="813"/>
      <c r="NUA408" s="813"/>
      <c r="NUB408" s="813"/>
      <c r="NUC408" s="813"/>
      <c r="NUD408" s="813"/>
      <c r="NUE408" s="813"/>
      <c r="NUF408" s="813"/>
      <c r="NUG408" s="813"/>
      <c r="NUH408" s="813"/>
      <c r="NUI408" s="813"/>
      <c r="NUJ408" s="813"/>
      <c r="NUK408" s="813"/>
      <c r="NUL408" s="813"/>
      <c r="NUM408" s="813"/>
      <c r="NUN408" s="813"/>
      <c r="NUO408" s="813"/>
      <c r="NUP408" s="813"/>
      <c r="NUQ408" s="813"/>
      <c r="NUR408" s="813"/>
      <c r="NUS408" s="813"/>
      <c r="NUT408" s="813"/>
      <c r="NUU408" s="813"/>
      <c r="NUV408" s="813"/>
      <c r="NUW408" s="813"/>
      <c r="NUX408" s="813"/>
      <c r="NUY408" s="813"/>
      <c r="NUZ408" s="813"/>
      <c r="NVA408" s="813"/>
      <c r="NVB408" s="813"/>
      <c r="NVC408" s="813"/>
      <c r="NVD408" s="813"/>
      <c r="NVE408" s="813"/>
      <c r="NVF408" s="813"/>
      <c r="NVG408" s="813"/>
      <c r="NVH408" s="813"/>
      <c r="NVI408" s="813"/>
      <c r="NVJ408" s="813"/>
      <c r="NVK408" s="813"/>
      <c r="NVL408" s="813"/>
      <c r="NVM408" s="813"/>
      <c r="NVN408" s="813"/>
      <c r="NVO408" s="813"/>
      <c r="NVP408" s="813"/>
      <c r="NVQ408" s="813"/>
      <c r="NVR408" s="813"/>
      <c r="NVS408" s="813"/>
      <c r="NVT408" s="813"/>
      <c r="NVU408" s="813"/>
      <c r="NVV408" s="813"/>
      <c r="NVW408" s="813"/>
      <c r="NVX408" s="813"/>
      <c r="NVY408" s="813"/>
      <c r="NVZ408" s="813"/>
      <c r="NWA408" s="813"/>
      <c r="NWB408" s="813"/>
      <c r="NWC408" s="813"/>
      <c r="NWD408" s="813"/>
      <c r="NWE408" s="813"/>
      <c r="NWF408" s="813"/>
      <c r="NWG408" s="813"/>
      <c r="NWH408" s="813"/>
      <c r="NWI408" s="813"/>
      <c r="NWJ408" s="813"/>
      <c r="NWK408" s="813"/>
      <c r="NWL408" s="813"/>
      <c r="NWM408" s="813"/>
      <c r="NWN408" s="813"/>
      <c r="NWO408" s="813"/>
      <c r="NWP408" s="813"/>
      <c r="NWQ408" s="813"/>
      <c r="NWR408" s="813"/>
      <c r="NWS408" s="813"/>
      <c r="NWT408" s="813"/>
      <c r="NWU408" s="813"/>
      <c r="NWV408" s="813"/>
      <c r="NWW408" s="813"/>
      <c r="NWX408" s="813"/>
      <c r="NWY408" s="813"/>
      <c r="NWZ408" s="813"/>
      <c r="NXA408" s="813"/>
      <c r="NXB408" s="813"/>
      <c r="NXC408" s="813"/>
      <c r="NXD408" s="813"/>
      <c r="NXE408" s="813"/>
      <c r="NXF408" s="813"/>
      <c r="NXG408" s="813"/>
      <c r="NXH408" s="813"/>
      <c r="NXI408" s="813"/>
      <c r="NXJ408" s="813"/>
      <c r="NXK408" s="813"/>
      <c r="NXL408" s="813"/>
      <c r="NXM408" s="813"/>
      <c r="NXN408" s="813"/>
      <c r="NXO408" s="813"/>
      <c r="NXP408" s="813"/>
      <c r="NXQ408" s="813"/>
      <c r="NXR408" s="813"/>
      <c r="NXS408" s="813"/>
      <c r="NXT408" s="813"/>
      <c r="NXU408" s="813"/>
      <c r="NXV408" s="813"/>
      <c r="NXW408" s="813"/>
      <c r="NXX408" s="813"/>
      <c r="NXY408" s="813"/>
      <c r="NXZ408" s="813"/>
      <c r="NYA408" s="813"/>
      <c r="NYB408" s="813"/>
      <c r="NYC408" s="813"/>
      <c r="NYD408" s="813"/>
      <c r="NYE408" s="813"/>
      <c r="NYF408" s="813"/>
      <c r="NYG408" s="813"/>
      <c r="NYH408" s="813"/>
      <c r="NYI408" s="813"/>
      <c r="NYJ408" s="813"/>
      <c r="NYK408" s="813"/>
      <c r="NYL408" s="813"/>
      <c r="NYM408" s="813"/>
      <c r="NYN408" s="813"/>
      <c r="NYO408" s="813"/>
      <c r="NYP408" s="813"/>
      <c r="NYQ408" s="813"/>
      <c r="NYR408" s="813"/>
      <c r="NYS408" s="813"/>
      <c r="NYT408" s="813"/>
      <c r="NYU408" s="813"/>
      <c r="NYV408" s="813"/>
      <c r="NYW408" s="813"/>
      <c r="NYX408" s="813"/>
      <c r="NYY408" s="813"/>
      <c r="NYZ408" s="813"/>
      <c r="NZA408" s="813"/>
      <c r="NZB408" s="813"/>
      <c r="NZC408" s="813"/>
      <c r="NZD408" s="813"/>
      <c r="NZE408" s="813"/>
      <c r="NZF408" s="813"/>
      <c r="NZG408" s="813"/>
      <c r="NZH408" s="813"/>
      <c r="NZI408" s="813"/>
      <c r="NZJ408" s="813"/>
      <c r="NZK408" s="813"/>
      <c r="NZL408" s="813"/>
      <c r="NZM408" s="813"/>
      <c r="NZN408" s="813"/>
      <c r="NZO408" s="813"/>
      <c r="NZP408" s="813"/>
      <c r="NZQ408" s="813"/>
      <c r="NZR408" s="813"/>
      <c r="NZS408" s="813"/>
      <c r="NZT408" s="813"/>
      <c r="NZU408" s="813"/>
      <c r="NZV408" s="813"/>
      <c r="NZW408" s="813"/>
      <c r="NZX408" s="813"/>
      <c r="NZY408" s="813"/>
      <c r="NZZ408" s="813"/>
      <c r="OAA408" s="813"/>
      <c r="OAB408" s="813"/>
      <c r="OAC408" s="813"/>
      <c r="OAD408" s="813"/>
      <c r="OAE408" s="813"/>
      <c r="OAF408" s="813"/>
      <c r="OAG408" s="813"/>
      <c r="OAH408" s="813"/>
      <c r="OAI408" s="813"/>
      <c r="OAJ408" s="813"/>
      <c r="OAK408" s="813"/>
      <c r="OAL408" s="813"/>
      <c r="OAM408" s="813"/>
      <c r="OAN408" s="813"/>
      <c r="OAO408" s="813"/>
      <c r="OAP408" s="813"/>
      <c r="OAQ408" s="813"/>
      <c r="OAR408" s="813"/>
      <c r="OAS408" s="813"/>
      <c r="OAT408" s="813"/>
      <c r="OAU408" s="813"/>
      <c r="OAV408" s="813"/>
      <c r="OAW408" s="813"/>
      <c r="OAX408" s="813"/>
      <c r="OAY408" s="813"/>
      <c r="OAZ408" s="813"/>
      <c r="OBA408" s="813"/>
      <c r="OBB408" s="813"/>
      <c r="OBC408" s="813"/>
      <c r="OBD408" s="813"/>
      <c r="OBE408" s="813"/>
      <c r="OBF408" s="813"/>
      <c r="OBG408" s="813"/>
      <c r="OBH408" s="813"/>
      <c r="OBI408" s="813"/>
      <c r="OBJ408" s="813"/>
      <c r="OBK408" s="813"/>
      <c r="OBL408" s="813"/>
      <c r="OBM408" s="813"/>
      <c r="OBN408" s="813"/>
      <c r="OBO408" s="813"/>
      <c r="OBP408" s="813"/>
      <c r="OBQ408" s="813"/>
      <c r="OBR408" s="813"/>
      <c r="OBS408" s="813"/>
      <c r="OBT408" s="813"/>
      <c r="OBU408" s="813"/>
      <c r="OBV408" s="813"/>
      <c r="OBW408" s="813"/>
      <c r="OBX408" s="813"/>
      <c r="OBY408" s="813"/>
      <c r="OBZ408" s="813"/>
      <c r="OCA408" s="813"/>
      <c r="OCB408" s="813"/>
      <c r="OCC408" s="813"/>
      <c r="OCD408" s="813"/>
      <c r="OCE408" s="813"/>
      <c r="OCF408" s="813"/>
      <c r="OCG408" s="813"/>
      <c r="OCH408" s="813"/>
      <c r="OCI408" s="813"/>
      <c r="OCJ408" s="813"/>
      <c r="OCK408" s="813"/>
      <c r="OCL408" s="813"/>
      <c r="OCM408" s="813"/>
      <c r="OCN408" s="813"/>
      <c r="OCO408" s="813"/>
      <c r="OCP408" s="813"/>
      <c r="OCQ408" s="813"/>
      <c r="OCR408" s="813"/>
      <c r="OCS408" s="813"/>
      <c r="OCT408" s="813"/>
      <c r="OCU408" s="813"/>
      <c r="OCV408" s="813"/>
      <c r="OCW408" s="813"/>
      <c r="OCX408" s="813"/>
      <c r="OCY408" s="813"/>
      <c r="OCZ408" s="813"/>
      <c r="ODA408" s="813"/>
      <c r="ODB408" s="813"/>
      <c r="ODC408" s="813"/>
      <c r="ODD408" s="813"/>
      <c r="ODE408" s="813"/>
      <c r="ODF408" s="813"/>
      <c r="ODG408" s="813"/>
      <c r="ODH408" s="813"/>
      <c r="ODI408" s="813"/>
      <c r="ODJ408" s="813"/>
      <c r="ODK408" s="813"/>
      <c r="ODL408" s="813"/>
      <c r="ODM408" s="813"/>
      <c r="ODN408" s="813"/>
      <c r="ODO408" s="813"/>
      <c r="ODP408" s="813"/>
      <c r="ODQ408" s="813"/>
      <c r="ODR408" s="813"/>
      <c r="ODS408" s="813"/>
      <c r="ODT408" s="813"/>
      <c r="ODU408" s="813"/>
      <c r="ODV408" s="813"/>
      <c r="ODW408" s="813"/>
      <c r="ODX408" s="813"/>
      <c r="ODY408" s="813"/>
      <c r="ODZ408" s="813"/>
      <c r="OEA408" s="813"/>
      <c r="OEB408" s="813"/>
      <c r="OEC408" s="813"/>
      <c r="OED408" s="813"/>
      <c r="OEE408" s="813"/>
      <c r="OEF408" s="813"/>
      <c r="OEG408" s="813"/>
      <c r="OEH408" s="813"/>
      <c r="OEI408" s="813"/>
      <c r="OEJ408" s="813"/>
      <c r="OEK408" s="813"/>
      <c r="OEL408" s="813"/>
      <c r="OEM408" s="813"/>
      <c r="OEN408" s="813"/>
      <c r="OEO408" s="813"/>
      <c r="OEP408" s="813"/>
      <c r="OEQ408" s="813"/>
      <c r="OER408" s="813"/>
      <c r="OES408" s="813"/>
      <c r="OET408" s="813"/>
      <c r="OEU408" s="813"/>
      <c r="OEV408" s="813"/>
      <c r="OEW408" s="813"/>
      <c r="OEX408" s="813"/>
      <c r="OEY408" s="813"/>
      <c r="OEZ408" s="813"/>
      <c r="OFA408" s="813"/>
      <c r="OFB408" s="813"/>
      <c r="OFC408" s="813"/>
      <c r="OFD408" s="813"/>
      <c r="OFE408" s="813"/>
      <c r="OFF408" s="813"/>
      <c r="OFG408" s="813"/>
      <c r="OFH408" s="813"/>
      <c r="OFI408" s="813"/>
      <c r="OFJ408" s="813"/>
      <c r="OFK408" s="813"/>
      <c r="OFL408" s="813"/>
      <c r="OFM408" s="813"/>
      <c r="OFN408" s="813"/>
      <c r="OFO408" s="813"/>
      <c r="OFP408" s="813"/>
      <c r="OFQ408" s="813"/>
      <c r="OFR408" s="813"/>
      <c r="OFS408" s="813"/>
      <c r="OFT408" s="813"/>
      <c r="OFU408" s="813"/>
      <c r="OFV408" s="813"/>
      <c r="OFW408" s="813"/>
      <c r="OFX408" s="813"/>
      <c r="OFY408" s="813"/>
      <c r="OFZ408" s="813"/>
      <c r="OGA408" s="813"/>
      <c r="OGB408" s="813"/>
      <c r="OGC408" s="813"/>
      <c r="OGD408" s="813"/>
      <c r="OGE408" s="813"/>
      <c r="OGF408" s="813"/>
      <c r="OGG408" s="813"/>
      <c r="OGH408" s="813"/>
      <c r="OGI408" s="813"/>
      <c r="OGJ408" s="813"/>
      <c r="OGK408" s="813"/>
      <c r="OGL408" s="813"/>
      <c r="OGM408" s="813"/>
      <c r="OGN408" s="813"/>
      <c r="OGO408" s="813"/>
      <c r="OGP408" s="813"/>
      <c r="OGQ408" s="813"/>
      <c r="OGR408" s="813"/>
      <c r="OGS408" s="813"/>
      <c r="OGT408" s="813"/>
      <c r="OGU408" s="813"/>
      <c r="OGV408" s="813"/>
      <c r="OGW408" s="813"/>
      <c r="OGX408" s="813"/>
      <c r="OGY408" s="813"/>
      <c r="OGZ408" s="813"/>
      <c r="OHA408" s="813"/>
      <c r="OHB408" s="813"/>
      <c r="OHC408" s="813"/>
      <c r="OHD408" s="813"/>
      <c r="OHE408" s="813"/>
      <c r="OHF408" s="813"/>
      <c r="OHG408" s="813"/>
      <c r="OHH408" s="813"/>
      <c r="OHI408" s="813"/>
      <c r="OHJ408" s="813"/>
      <c r="OHK408" s="813"/>
      <c r="OHL408" s="813"/>
      <c r="OHM408" s="813"/>
      <c r="OHN408" s="813"/>
      <c r="OHO408" s="813"/>
      <c r="OHP408" s="813"/>
      <c r="OHQ408" s="813"/>
      <c r="OHR408" s="813"/>
      <c r="OHS408" s="813"/>
      <c r="OHT408" s="813"/>
      <c r="OHU408" s="813"/>
      <c r="OHV408" s="813"/>
      <c r="OHW408" s="813"/>
      <c r="OHX408" s="813"/>
      <c r="OHY408" s="813"/>
      <c r="OHZ408" s="813"/>
      <c r="OIA408" s="813"/>
      <c r="OIB408" s="813"/>
      <c r="OIC408" s="813"/>
      <c r="OID408" s="813"/>
      <c r="OIE408" s="813"/>
      <c r="OIF408" s="813"/>
      <c r="OIG408" s="813"/>
      <c r="OIH408" s="813"/>
      <c r="OII408" s="813"/>
      <c r="OIJ408" s="813"/>
      <c r="OIK408" s="813"/>
      <c r="OIL408" s="813"/>
      <c r="OIM408" s="813"/>
      <c r="OIN408" s="813"/>
      <c r="OIO408" s="813"/>
      <c r="OIP408" s="813"/>
      <c r="OIQ408" s="813"/>
      <c r="OIR408" s="813"/>
      <c r="OIS408" s="813"/>
      <c r="OIT408" s="813"/>
      <c r="OIU408" s="813"/>
      <c r="OIV408" s="813"/>
      <c r="OIW408" s="813"/>
      <c r="OIX408" s="813"/>
      <c r="OIY408" s="813"/>
      <c r="OIZ408" s="813"/>
      <c r="OJA408" s="813"/>
      <c r="OJB408" s="813"/>
      <c r="OJC408" s="813"/>
      <c r="OJD408" s="813"/>
      <c r="OJE408" s="813"/>
      <c r="OJF408" s="813"/>
      <c r="OJG408" s="813"/>
      <c r="OJH408" s="813"/>
      <c r="OJI408" s="813"/>
      <c r="OJJ408" s="813"/>
      <c r="OJK408" s="813"/>
      <c r="OJL408" s="813"/>
      <c r="OJM408" s="813"/>
      <c r="OJN408" s="813"/>
      <c r="OJO408" s="813"/>
      <c r="OJP408" s="813"/>
      <c r="OJQ408" s="813"/>
      <c r="OJR408" s="813"/>
      <c r="OJS408" s="813"/>
      <c r="OJT408" s="813"/>
      <c r="OJU408" s="813"/>
      <c r="OJV408" s="813"/>
      <c r="OJW408" s="813"/>
      <c r="OJX408" s="813"/>
      <c r="OJY408" s="813"/>
      <c r="OJZ408" s="813"/>
      <c r="OKA408" s="813"/>
      <c r="OKB408" s="813"/>
      <c r="OKC408" s="813"/>
      <c r="OKD408" s="813"/>
      <c r="OKE408" s="813"/>
      <c r="OKF408" s="813"/>
      <c r="OKG408" s="813"/>
      <c r="OKH408" s="813"/>
      <c r="OKI408" s="813"/>
      <c r="OKJ408" s="813"/>
      <c r="OKK408" s="813"/>
      <c r="OKL408" s="813"/>
      <c r="OKM408" s="813"/>
      <c r="OKN408" s="813"/>
      <c r="OKO408" s="813"/>
      <c r="OKP408" s="813"/>
      <c r="OKQ408" s="813"/>
      <c r="OKR408" s="813"/>
      <c r="OKS408" s="813"/>
      <c r="OKT408" s="813"/>
      <c r="OKU408" s="813"/>
      <c r="OKV408" s="813"/>
      <c r="OKW408" s="813"/>
      <c r="OKX408" s="813"/>
      <c r="OKY408" s="813"/>
      <c r="OKZ408" s="813"/>
      <c r="OLA408" s="813"/>
      <c r="OLB408" s="813"/>
      <c r="OLC408" s="813"/>
      <c r="OLD408" s="813"/>
      <c r="OLE408" s="813"/>
      <c r="OLF408" s="813"/>
      <c r="OLG408" s="813"/>
      <c r="OLH408" s="813"/>
      <c r="OLI408" s="813"/>
      <c r="OLJ408" s="813"/>
      <c r="OLK408" s="813"/>
      <c r="OLL408" s="813"/>
      <c r="OLM408" s="813"/>
      <c r="OLN408" s="813"/>
      <c r="OLO408" s="813"/>
      <c r="OLP408" s="813"/>
      <c r="OLQ408" s="813"/>
      <c r="OLR408" s="813"/>
      <c r="OLS408" s="813"/>
      <c r="OLT408" s="813"/>
      <c r="OLU408" s="813"/>
      <c r="OLV408" s="813"/>
      <c r="OLW408" s="813"/>
      <c r="OLX408" s="813"/>
      <c r="OLY408" s="813"/>
      <c r="OLZ408" s="813"/>
      <c r="OMA408" s="813"/>
      <c r="OMB408" s="813"/>
      <c r="OMC408" s="813"/>
      <c r="OMD408" s="813"/>
      <c r="OME408" s="813"/>
      <c r="OMF408" s="813"/>
      <c r="OMG408" s="813"/>
      <c r="OMH408" s="813"/>
      <c r="OMI408" s="813"/>
      <c r="OMJ408" s="813"/>
      <c r="OMK408" s="813"/>
      <c r="OML408" s="813"/>
      <c r="OMM408" s="813"/>
      <c r="OMN408" s="813"/>
      <c r="OMO408" s="813"/>
      <c r="OMP408" s="813"/>
      <c r="OMQ408" s="813"/>
      <c r="OMR408" s="813"/>
      <c r="OMS408" s="813"/>
      <c r="OMT408" s="813"/>
      <c r="OMU408" s="813"/>
      <c r="OMV408" s="813"/>
      <c r="OMW408" s="813"/>
      <c r="OMX408" s="813"/>
      <c r="OMY408" s="813"/>
      <c r="OMZ408" s="813"/>
      <c r="ONA408" s="813"/>
      <c r="ONB408" s="813"/>
      <c r="ONC408" s="813"/>
      <c r="OND408" s="813"/>
      <c r="ONE408" s="813"/>
      <c r="ONF408" s="813"/>
      <c r="ONG408" s="813"/>
      <c r="ONH408" s="813"/>
      <c r="ONI408" s="813"/>
      <c r="ONJ408" s="813"/>
      <c r="ONK408" s="813"/>
      <c r="ONL408" s="813"/>
      <c r="ONM408" s="813"/>
      <c r="ONN408" s="813"/>
      <c r="ONO408" s="813"/>
      <c r="ONP408" s="813"/>
      <c r="ONQ408" s="813"/>
      <c r="ONR408" s="813"/>
      <c r="ONS408" s="813"/>
      <c r="ONT408" s="813"/>
      <c r="ONU408" s="813"/>
      <c r="ONV408" s="813"/>
      <c r="ONW408" s="813"/>
      <c r="ONX408" s="813"/>
      <c r="ONY408" s="813"/>
      <c r="ONZ408" s="813"/>
      <c r="OOA408" s="813"/>
      <c r="OOB408" s="813"/>
      <c r="OOC408" s="813"/>
      <c r="OOD408" s="813"/>
      <c r="OOE408" s="813"/>
      <c r="OOF408" s="813"/>
      <c r="OOG408" s="813"/>
      <c r="OOH408" s="813"/>
      <c r="OOI408" s="813"/>
      <c r="OOJ408" s="813"/>
      <c r="OOK408" s="813"/>
      <c r="OOL408" s="813"/>
      <c r="OOM408" s="813"/>
      <c r="OON408" s="813"/>
      <c r="OOO408" s="813"/>
      <c r="OOP408" s="813"/>
      <c r="OOQ408" s="813"/>
      <c r="OOR408" s="813"/>
      <c r="OOS408" s="813"/>
      <c r="OOT408" s="813"/>
      <c r="OOU408" s="813"/>
      <c r="OOV408" s="813"/>
      <c r="OOW408" s="813"/>
      <c r="OOX408" s="813"/>
      <c r="OOY408" s="813"/>
      <c r="OOZ408" s="813"/>
      <c r="OPA408" s="813"/>
      <c r="OPB408" s="813"/>
      <c r="OPC408" s="813"/>
      <c r="OPD408" s="813"/>
      <c r="OPE408" s="813"/>
      <c r="OPF408" s="813"/>
      <c r="OPG408" s="813"/>
      <c r="OPH408" s="813"/>
      <c r="OPI408" s="813"/>
      <c r="OPJ408" s="813"/>
      <c r="OPK408" s="813"/>
      <c r="OPL408" s="813"/>
      <c r="OPM408" s="813"/>
      <c r="OPN408" s="813"/>
      <c r="OPO408" s="813"/>
      <c r="OPP408" s="813"/>
      <c r="OPQ408" s="813"/>
      <c r="OPR408" s="813"/>
      <c r="OPS408" s="813"/>
      <c r="OPT408" s="813"/>
      <c r="OPU408" s="813"/>
      <c r="OPV408" s="813"/>
      <c r="OPW408" s="813"/>
      <c r="OPX408" s="813"/>
      <c r="OPY408" s="813"/>
      <c r="OPZ408" s="813"/>
      <c r="OQA408" s="813"/>
      <c r="OQB408" s="813"/>
      <c r="OQC408" s="813"/>
      <c r="OQD408" s="813"/>
      <c r="OQE408" s="813"/>
      <c r="OQF408" s="813"/>
      <c r="OQG408" s="813"/>
      <c r="OQH408" s="813"/>
      <c r="OQI408" s="813"/>
      <c r="OQJ408" s="813"/>
      <c r="OQK408" s="813"/>
      <c r="OQL408" s="813"/>
      <c r="OQM408" s="813"/>
      <c r="OQN408" s="813"/>
      <c r="OQO408" s="813"/>
      <c r="OQP408" s="813"/>
      <c r="OQQ408" s="813"/>
      <c r="OQR408" s="813"/>
      <c r="OQS408" s="813"/>
      <c r="OQT408" s="813"/>
      <c r="OQU408" s="813"/>
      <c r="OQV408" s="813"/>
      <c r="OQW408" s="813"/>
      <c r="OQX408" s="813"/>
      <c r="OQY408" s="813"/>
      <c r="OQZ408" s="813"/>
      <c r="ORA408" s="813"/>
      <c r="ORB408" s="813"/>
      <c r="ORC408" s="813"/>
      <c r="ORD408" s="813"/>
      <c r="ORE408" s="813"/>
      <c r="ORF408" s="813"/>
      <c r="ORG408" s="813"/>
      <c r="ORH408" s="813"/>
      <c r="ORI408" s="813"/>
      <c r="ORJ408" s="813"/>
      <c r="ORK408" s="813"/>
      <c r="ORL408" s="813"/>
      <c r="ORM408" s="813"/>
      <c r="ORN408" s="813"/>
      <c r="ORO408" s="813"/>
      <c r="ORP408" s="813"/>
      <c r="ORQ408" s="813"/>
      <c r="ORR408" s="813"/>
      <c r="ORS408" s="813"/>
      <c r="ORT408" s="813"/>
      <c r="ORU408" s="813"/>
      <c r="ORV408" s="813"/>
      <c r="ORW408" s="813"/>
      <c r="ORX408" s="813"/>
      <c r="ORY408" s="813"/>
      <c r="ORZ408" s="813"/>
      <c r="OSA408" s="813"/>
      <c r="OSB408" s="813"/>
      <c r="OSC408" s="813"/>
      <c r="OSD408" s="813"/>
      <c r="OSE408" s="813"/>
      <c r="OSF408" s="813"/>
      <c r="OSG408" s="813"/>
      <c r="OSH408" s="813"/>
      <c r="OSI408" s="813"/>
      <c r="OSJ408" s="813"/>
      <c r="OSK408" s="813"/>
      <c r="OSL408" s="813"/>
      <c r="OSM408" s="813"/>
      <c r="OSN408" s="813"/>
      <c r="OSO408" s="813"/>
      <c r="OSP408" s="813"/>
      <c r="OSQ408" s="813"/>
      <c r="OSR408" s="813"/>
      <c r="OSS408" s="813"/>
      <c r="OST408" s="813"/>
      <c r="OSU408" s="813"/>
      <c r="OSV408" s="813"/>
      <c r="OSW408" s="813"/>
      <c r="OSX408" s="813"/>
      <c r="OSY408" s="813"/>
      <c r="OSZ408" s="813"/>
      <c r="OTA408" s="813"/>
      <c r="OTB408" s="813"/>
      <c r="OTC408" s="813"/>
      <c r="OTD408" s="813"/>
      <c r="OTE408" s="813"/>
      <c r="OTF408" s="813"/>
      <c r="OTG408" s="813"/>
      <c r="OTH408" s="813"/>
      <c r="OTI408" s="813"/>
      <c r="OTJ408" s="813"/>
      <c r="OTK408" s="813"/>
      <c r="OTL408" s="813"/>
      <c r="OTM408" s="813"/>
      <c r="OTN408" s="813"/>
      <c r="OTO408" s="813"/>
      <c r="OTP408" s="813"/>
      <c r="OTQ408" s="813"/>
      <c r="OTR408" s="813"/>
      <c r="OTS408" s="813"/>
      <c r="OTT408" s="813"/>
      <c r="OTU408" s="813"/>
      <c r="OTV408" s="813"/>
      <c r="OTW408" s="813"/>
      <c r="OTX408" s="813"/>
      <c r="OTY408" s="813"/>
      <c r="OTZ408" s="813"/>
      <c r="OUA408" s="813"/>
      <c r="OUB408" s="813"/>
      <c r="OUC408" s="813"/>
      <c r="OUD408" s="813"/>
      <c r="OUE408" s="813"/>
      <c r="OUF408" s="813"/>
      <c r="OUG408" s="813"/>
      <c r="OUH408" s="813"/>
      <c r="OUI408" s="813"/>
      <c r="OUJ408" s="813"/>
      <c r="OUK408" s="813"/>
      <c r="OUL408" s="813"/>
      <c r="OUM408" s="813"/>
      <c r="OUN408" s="813"/>
      <c r="OUO408" s="813"/>
      <c r="OUP408" s="813"/>
      <c r="OUQ408" s="813"/>
      <c r="OUR408" s="813"/>
      <c r="OUS408" s="813"/>
      <c r="OUT408" s="813"/>
      <c r="OUU408" s="813"/>
      <c r="OUV408" s="813"/>
      <c r="OUW408" s="813"/>
      <c r="OUX408" s="813"/>
      <c r="OUY408" s="813"/>
      <c r="OUZ408" s="813"/>
      <c r="OVA408" s="813"/>
      <c r="OVB408" s="813"/>
      <c r="OVC408" s="813"/>
      <c r="OVD408" s="813"/>
      <c r="OVE408" s="813"/>
      <c r="OVF408" s="813"/>
      <c r="OVG408" s="813"/>
      <c r="OVH408" s="813"/>
      <c r="OVI408" s="813"/>
      <c r="OVJ408" s="813"/>
      <c r="OVK408" s="813"/>
      <c r="OVL408" s="813"/>
      <c r="OVM408" s="813"/>
      <c r="OVN408" s="813"/>
      <c r="OVO408" s="813"/>
      <c r="OVP408" s="813"/>
      <c r="OVQ408" s="813"/>
      <c r="OVR408" s="813"/>
      <c r="OVS408" s="813"/>
      <c r="OVT408" s="813"/>
      <c r="OVU408" s="813"/>
      <c r="OVV408" s="813"/>
      <c r="OVW408" s="813"/>
      <c r="OVX408" s="813"/>
      <c r="OVY408" s="813"/>
      <c r="OVZ408" s="813"/>
      <c r="OWA408" s="813"/>
      <c r="OWB408" s="813"/>
      <c r="OWC408" s="813"/>
      <c r="OWD408" s="813"/>
      <c r="OWE408" s="813"/>
      <c r="OWF408" s="813"/>
      <c r="OWG408" s="813"/>
      <c r="OWH408" s="813"/>
      <c r="OWI408" s="813"/>
      <c r="OWJ408" s="813"/>
      <c r="OWK408" s="813"/>
      <c r="OWL408" s="813"/>
      <c r="OWM408" s="813"/>
      <c r="OWN408" s="813"/>
      <c r="OWO408" s="813"/>
      <c r="OWP408" s="813"/>
      <c r="OWQ408" s="813"/>
      <c r="OWR408" s="813"/>
      <c r="OWS408" s="813"/>
      <c r="OWT408" s="813"/>
      <c r="OWU408" s="813"/>
      <c r="OWV408" s="813"/>
      <c r="OWW408" s="813"/>
      <c r="OWX408" s="813"/>
      <c r="OWY408" s="813"/>
      <c r="OWZ408" s="813"/>
      <c r="OXA408" s="813"/>
      <c r="OXB408" s="813"/>
      <c r="OXC408" s="813"/>
      <c r="OXD408" s="813"/>
      <c r="OXE408" s="813"/>
      <c r="OXF408" s="813"/>
      <c r="OXG408" s="813"/>
      <c r="OXH408" s="813"/>
      <c r="OXI408" s="813"/>
      <c r="OXJ408" s="813"/>
      <c r="OXK408" s="813"/>
      <c r="OXL408" s="813"/>
      <c r="OXM408" s="813"/>
      <c r="OXN408" s="813"/>
      <c r="OXO408" s="813"/>
      <c r="OXP408" s="813"/>
      <c r="OXQ408" s="813"/>
      <c r="OXR408" s="813"/>
      <c r="OXS408" s="813"/>
      <c r="OXT408" s="813"/>
      <c r="OXU408" s="813"/>
      <c r="OXV408" s="813"/>
      <c r="OXW408" s="813"/>
      <c r="OXX408" s="813"/>
      <c r="OXY408" s="813"/>
      <c r="OXZ408" s="813"/>
      <c r="OYA408" s="813"/>
      <c r="OYB408" s="813"/>
      <c r="OYC408" s="813"/>
      <c r="OYD408" s="813"/>
      <c r="OYE408" s="813"/>
      <c r="OYF408" s="813"/>
      <c r="OYG408" s="813"/>
      <c r="OYH408" s="813"/>
      <c r="OYI408" s="813"/>
      <c r="OYJ408" s="813"/>
      <c r="OYK408" s="813"/>
      <c r="OYL408" s="813"/>
      <c r="OYM408" s="813"/>
      <c r="OYN408" s="813"/>
      <c r="OYO408" s="813"/>
      <c r="OYP408" s="813"/>
      <c r="OYQ408" s="813"/>
      <c r="OYR408" s="813"/>
      <c r="OYS408" s="813"/>
      <c r="OYT408" s="813"/>
      <c r="OYU408" s="813"/>
      <c r="OYV408" s="813"/>
      <c r="OYW408" s="813"/>
      <c r="OYX408" s="813"/>
      <c r="OYY408" s="813"/>
      <c r="OYZ408" s="813"/>
      <c r="OZA408" s="813"/>
      <c r="OZB408" s="813"/>
      <c r="OZC408" s="813"/>
      <c r="OZD408" s="813"/>
      <c r="OZE408" s="813"/>
      <c r="OZF408" s="813"/>
      <c r="OZG408" s="813"/>
      <c r="OZH408" s="813"/>
      <c r="OZI408" s="813"/>
      <c r="OZJ408" s="813"/>
      <c r="OZK408" s="813"/>
      <c r="OZL408" s="813"/>
      <c r="OZM408" s="813"/>
      <c r="OZN408" s="813"/>
      <c r="OZO408" s="813"/>
      <c r="OZP408" s="813"/>
      <c r="OZQ408" s="813"/>
      <c r="OZR408" s="813"/>
      <c r="OZS408" s="813"/>
      <c r="OZT408" s="813"/>
      <c r="OZU408" s="813"/>
      <c r="OZV408" s="813"/>
      <c r="OZW408" s="813"/>
      <c r="OZX408" s="813"/>
      <c r="OZY408" s="813"/>
      <c r="OZZ408" s="813"/>
      <c r="PAA408" s="813"/>
      <c r="PAB408" s="813"/>
      <c r="PAC408" s="813"/>
      <c r="PAD408" s="813"/>
      <c r="PAE408" s="813"/>
      <c r="PAF408" s="813"/>
      <c r="PAG408" s="813"/>
      <c r="PAH408" s="813"/>
      <c r="PAI408" s="813"/>
      <c r="PAJ408" s="813"/>
      <c r="PAK408" s="813"/>
      <c r="PAL408" s="813"/>
      <c r="PAM408" s="813"/>
      <c r="PAN408" s="813"/>
      <c r="PAO408" s="813"/>
      <c r="PAP408" s="813"/>
      <c r="PAQ408" s="813"/>
      <c r="PAR408" s="813"/>
      <c r="PAS408" s="813"/>
      <c r="PAT408" s="813"/>
      <c r="PAU408" s="813"/>
      <c r="PAV408" s="813"/>
      <c r="PAW408" s="813"/>
      <c r="PAX408" s="813"/>
      <c r="PAY408" s="813"/>
      <c r="PAZ408" s="813"/>
      <c r="PBA408" s="813"/>
      <c r="PBB408" s="813"/>
      <c r="PBC408" s="813"/>
      <c r="PBD408" s="813"/>
      <c r="PBE408" s="813"/>
      <c r="PBF408" s="813"/>
      <c r="PBG408" s="813"/>
      <c r="PBH408" s="813"/>
      <c r="PBI408" s="813"/>
      <c r="PBJ408" s="813"/>
      <c r="PBK408" s="813"/>
      <c r="PBL408" s="813"/>
      <c r="PBM408" s="813"/>
      <c r="PBN408" s="813"/>
      <c r="PBO408" s="813"/>
      <c r="PBP408" s="813"/>
      <c r="PBQ408" s="813"/>
      <c r="PBR408" s="813"/>
      <c r="PBS408" s="813"/>
      <c r="PBT408" s="813"/>
      <c r="PBU408" s="813"/>
      <c r="PBV408" s="813"/>
      <c r="PBW408" s="813"/>
      <c r="PBX408" s="813"/>
      <c r="PBY408" s="813"/>
      <c r="PBZ408" s="813"/>
      <c r="PCA408" s="813"/>
      <c r="PCB408" s="813"/>
      <c r="PCC408" s="813"/>
      <c r="PCD408" s="813"/>
      <c r="PCE408" s="813"/>
      <c r="PCF408" s="813"/>
      <c r="PCG408" s="813"/>
      <c r="PCH408" s="813"/>
      <c r="PCI408" s="813"/>
      <c r="PCJ408" s="813"/>
      <c r="PCK408" s="813"/>
      <c r="PCL408" s="813"/>
      <c r="PCM408" s="813"/>
      <c r="PCN408" s="813"/>
      <c r="PCO408" s="813"/>
      <c r="PCP408" s="813"/>
      <c r="PCQ408" s="813"/>
      <c r="PCR408" s="813"/>
      <c r="PCS408" s="813"/>
      <c r="PCT408" s="813"/>
      <c r="PCU408" s="813"/>
      <c r="PCV408" s="813"/>
      <c r="PCW408" s="813"/>
      <c r="PCX408" s="813"/>
      <c r="PCY408" s="813"/>
      <c r="PCZ408" s="813"/>
      <c r="PDA408" s="813"/>
      <c r="PDB408" s="813"/>
      <c r="PDC408" s="813"/>
      <c r="PDD408" s="813"/>
      <c r="PDE408" s="813"/>
      <c r="PDF408" s="813"/>
      <c r="PDG408" s="813"/>
      <c r="PDH408" s="813"/>
      <c r="PDI408" s="813"/>
      <c r="PDJ408" s="813"/>
      <c r="PDK408" s="813"/>
      <c r="PDL408" s="813"/>
      <c r="PDM408" s="813"/>
      <c r="PDN408" s="813"/>
      <c r="PDO408" s="813"/>
      <c r="PDP408" s="813"/>
      <c r="PDQ408" s="813"/>
      <c r="PDR408" s="813"/>
      <c r="PDS408" s="813"/>
      <c r="PDT408" s="813"/>
      <c r="PDU408" s="813"/>
      <c r="PDV408" s="813"/>
      <c r="PDW408" s="813"/>
      <c r="PDX408" s="813"/>
      <c r="PDY408" s="813"/>
      <c r="PDZ408" s="813"/>
      <c r="PEA408" s="813"/>
      <c r="PEB408" s="813"/>
      <c r="PEC408" s="813"/>
      <c r="PED408" s="813"/>
      <c r="PEE408" s="813"/>
      <c r="PEF408" s="813"/>
      <c r="PEG408" s="813"/>
      <c r="PEH408" s="813"/>
      <c r="PEI408" s="813"/>
      <c r="PEJ408" s="813"/>
      <c r="PEK408" s="813"/>
      <c r="PEL408" s="813"/>
      <c r="PEM408" s="813"/>
      <c r="PEN408" s="813"/>
      <c r="PEO408" s="813"/>
      <c r="PEP408" s="813"/>
      <c r="PEQ408" s="813"/>
      <c r="PER408" s="813"/>
      <c r="PES408" s="813"/>
      <c r="PET408" s="813"/>
      <c r="PEU408" s="813"/>
      <c r="PEV408" s="813"/>
      <c r="PEW408" s="813"/>
      <c r="PEX408" s="813"/>
      <c r="PEY408" s="813"/>
      <c r="PEZ408" s="813"/>
      <c r="PFA408" s="813"/>
      <c r="PFB408" s="813"/>
      <c r="PFC408" s="813"/>
      <c r="PFD408" s="813"/>
      <c r="PFE408" s="813"/>
      <c r="PFF408" s="813"/>
      <c r="PFG408" s="813"/>
      <c r="PFH408" s="813"/>
      <c r="PFI408" s="813"/>
      <c r="PFJ408" s="813"/>
      <c r="PFK408" s="813"/>
      <c r="PFL408" s="813"/>
      <c r="PFM408" s="813"/>
      <c r="PFN408" s="813"/>
      <c r="PFO408" s="813"/>
      <c r="PFP408" s="813"/>
      <c r="PFQ408" s="813"/>
      <c r="PFR408" s="813"/>
      <c r="PFS408" s="813"/>
      <c r="PFT408" s="813"/>
      <c r="PFU408" s="813"/>
      <c r="PFV408" s="813"/>
      <c r="PFW408" s="813"/>
      <c r="PFX408" s="813"/>
      <c r="PFY408" s="813"/>
      <c r="PFZ408" s="813"/>
      <c r="PGA408" s="813"/>
      <c r="PGB408" s="813"/>
      <c r="PGC408" s="813"/>
      <c r="PGD408" s="813"/>
      <c r="PGE408" s="813"/>
      <c r="PGF408" s="813"/>
      <c r="PGG408" s="813"/>
      <c r="PGH408" s="813"/>
      <c r="PGI408" s="813"/>
      <c r="PGJ408" s="813"/>
      <c r="PGK408" s="813"/>
      <c r="PGL408" s="813"/>
      <c r="PGM408" s="813"/>
      <c r="PGN408" s="813"/>
      <c r="PGO408" s="813"/>
      <c r="PGP408" s="813"/>
      <c r="PGQ408" s="813"/>
      <c r="PGR408" s="813"/>
      <c r="PGS408" s="813"/>
      <c r="PGT408" s="813"/>
      <c r="PGU408" s="813"/>
      <c r="PGV408" s="813"/>
      <c r="PGW408" s="813"/>
      <c r="PGX408" s="813"/>
      <c r="PGY408" s="813"/>
      <c r="PGZ408" s="813"/>
      <c r="PHA408" s="813"/>
      <c r="PHB408" s="813"/>
      <c r="PHC408" s="813"/>
      <c r="PHD408" s="813"/>
      <c r="PHE408" s="813"/>
      <c r="PHF408" s="813"/>
      <c r="PHG408" s="813"/>
      <c r="PHH408" s="813"/>
      <c r="PHI408" s="813"/>
      <c r="PHJ408" s="813"/>
      <c r="PHK408" s="813"/>
      <c r="PHL408" s="813"/>
      <c r="PHM408" s="813"/>
      <c r="PHN408" s="813"/>
      <c r="PHO408" s="813"/>
      <c r="PHP408" s="813"/>
      <c r="PHQ408" s="813"/>
      <c r="PHR408" s="813"/>
      <c r="PHS408" s="813"/>
      <c r="PHT408" s="813"/>
      <c r="PHU408" s="813"/>
      <c r="PHV408" s="813"/>
      <c r="PHW408" s="813"/>
      <c r="PHX408" s="813"/>
      <c r="PHY408" s="813"/>
      <c r="PHZ408" s="813"/>
      <c r="PIA408" s="813"/>
      <c r="PIB408" s="813"/>
      <c r="PIC408" s="813"/>
      <c r="PID408" s="813"/>
      <c r="PIE408" s="813"/>
      <c r="PIF408" s="813"/>
      <c r="PIG408" s="813"/>
      <c r="PIH408" s="813"/>
      <c r="PII408" s="813"/>
      <c r="PIJ408" s="813"/>
      <c r="PIK408" s="813"/>
      <c r="PIL408" s="813"/>
      <c r="PIM408" s="813"/>
      <c r="PIN408" s="813"/>
      <c r="PIO408" s="813"/>
      <c r="PIP408" s="813"/>
      <c r="PIQ408" s="813"/>
      <c r="PIR408" s="813"/>
      <c r="PIS408" s="813"/>
      <c r="PIT408" s="813"/>
      <c r="PIU408" s="813"/>
      <c r="PIV408" s="813"/>
      <c r="PIW408" s="813"/>
      <c r="PIX408" s="813"/>
      <c r="PIY408" s="813"/>
      <c r="PIZ408" s="813"/>
      <c r="PJA408" s="813"/>
      <c r="PJB408" s="813"/>
      <c r="PJC408" s="813"/>
      <c r="PJD408" s="813"/>
      <c r="PJE408" s="813"/>
      <c r="PJF408" s="813"/>
      <c r="PJG408" s="813"/>
      <c r="PJH408" s="813"/>
      <c r="PJI408" s="813"/>
      <c r="PJJ408" s="813"/>
      <c r="PJK408" s="813"/>
      <c r="PJL408" s="813"/>
      <c r="PJM408" s="813"/>
      <c r="PJN408" s="813"/>
      <c r="PJO408" s="813"/>
      <c r="PJP408" s="813"/>
      <c r="PJQ408" s="813"/>
      <c r="PJR408" s="813"/>
      <c r="PJS408" s="813"/>
      <c r="PJT408" s="813"/>
      <c r="PJU408" s="813"/>
      <c r="PJV408" s="813"/>
      <c r="PJW408" s="813"/>
      <c r="PJX408" s="813"/>
      <c r="PJY408" s="813"/>
      <c r="PJZ408" s="813"/>
      <c r="PKA408" s="813"/>
      <c r="PKB408" s="813"/>
      <c r="PKC408" s="813"/>
      <c r="PKD408" s="813"/>
      <c r="PKE408" s="813"/>
      <c r="PKF408" s="813"/>
      <c r="PKG408" s="813"/>
      <c r="PKH408" s="813"/>
      <c r="PKI408" s="813"/>
      <c r="PKJ408" s="813"/>
      <c r="PKK408" s="813"/>
      <c r="PKL408" s="813"/>
      <c r="PKM408" s="813"/>
      <c r="PKN408" s="813"/>
      <c r="PKO408" s="813"/>
      <c r="PKP408" s="813"/>
      <c r="PKQ408" s="813"/>
      <c r="PKR408" s="813"/>
      <c r="PKS408" s="813"/>
      <c r="PKT408" s="813"/>
      <c r="PKU408" s="813"/>
      <c r="PKV408" s="813"/>
      <c r="PKW408" s="813"/>
      <c r="PKX408" s="813"/>
      <c r="PKY408" s="813"/>
      <c r="PKZ408" s="813"/>
      <c r="PLA408" s="813"/>
      <c r="PLB408" s="813"/>
      <c r="PLC408" s="813"/>
      <c r="PLD408" s="813"/>
      <c r="PLE408" s="813"/>
      <c r="PLF408" s="813"/>
      <c r="PLG408" s="813"/>
      <c r="PLH408" s="813"/>
      <c r="PLI408" s="813"/>
      <c r="PLJ408" s="813"/>
      <c r="PLK408" s="813"/>
      <c r="PLL408" s="813"/>
      <c r="PLM408" s="813"/>
      <c r="PLN408" s="813"/>
      <c r="PLO408" s="813"/>
      <c r="PLP408" s="813"/>
      <c r="PLQ408" s="813"/>
      <c r="PLR408" s="813"/>
      <c r="PLS408" s="813"/>
      <c r="PLT408" s="813"/>
      <c r="PLU408" s="813"/>
      <c r="PLV408" s="813"/>
      <c r="PLW408" s="813"/>
      <c r="PLX408" s="813"/>
      <c r="PLY408" s="813"/>
      <c r="PLZ408" s="813"/>
      <c r="PMA408" s="813"/>
      <c r="PMB408" s="813"/>
      <c r="PMC408" s="813"/>
      <c r="PMD408" s="813"/>
      <c r="PME408" s="813"/>
      <c r="PMF408" s="813"/>
      <c r="PMG408" s="813"/>
      <c r="PMH408" s="813"/>
      <c r="PMI408" s="813"/>
      <c r="PMJ408" s="813"/>
      <c r="PMK408" s="813"/>
      <c r="PML408" s="813"/>
      <c r="PMM408" s="813"/>
      <c r="PMN408" s="813"/>
      <c r="PMO408" s="813"/>
      <c r="PMP408" s="813"/>
      <c r="PMQ408" s="813"/>
      <c r="PMR408" s="813"/>
      <c r="PMS408" s="813"/>
      <c r="PMT408" s="813"/>
      <c r="PMU408" s="813"/>
      <c r="PMV408" s="813"/>
      <c r="PMW408" s="813"/>
      <c r="PMX408" s="813"/>
      <c r="PMY408" s="813"/>
      <c r="PMZ408" s="813"/>
      <c r="PNA408" s="813"/>
      <c r="PNB408" s="813"/>
      <c r="PNC408" s="813"/>
      <c r="PND408" s="813"/>
      <c r="PNE408" s="813"/>
      <c r="PNF408" s="813"/>
      <c r="PNG408" s="813"/>
      <c r="PNH408" s="813"/>
      <c r="PNI408" s="813"/>
      <c r="PNJ408" s="813"/>
      <c r="PNK408" s="813"/>
      <c r="PNL408" s="813"/>
      <c r="PNM408" s="813"/>
      <c r="PNN408" s="813"/>
      <c r="PNO408" s="813"/>
      <c r="PNP408" s="813"/>
      <c r="PNQ408" s="813"/>
      <c r="PNR408" s="813"/>
      <c r="PNS408" s="813"/>
      <c r="PNT408" s="813"/>
      <c r="PNU408" s="813"/>
      <c r="PNV408" s="813"/>
      <c r="PNW408" s="813"/>
      <c r="PNX408" s="813"/>
      <c r="PNY408" s="813"/>
      <c r="PNZ408" s="813"/>
      <c r="POA408" s="813"/>
      <c r="POB408" s="813"/>
      <c r="POC408" s="813"/>
      <c r="POD408" s="813"/>
      <c r="POE408" s="813"/>
      <c r="POF408" s="813"/>
      <c r="POG408" s="813"/>
      <c r="POH408" s="813"/>
      <c r="POI408" s="813"/>
      <c r="POJ408" s="813"/>
      <c r="POK408" s="813"/>
      <c r="POL408" s="813"/>
      <c r="POM408" s="813"/>
      <c r="PON408" s="813"/>
      <c r="POO408" s="813"/>
      <c r="POP408" s="813"/>
      <c r="POQ408" s="813"/>
      <c r="POR408" s="813"/>
      <c r="POS408" s="813"/>
      <c r="POT408" s="813"/>
      <c r="POU408" s="813"/>
      <c r="POV408" s="813"/>
      <c r="POW408" s="813"/>
      <c r="POX408" s="813"/>
      <c r="POY408" s="813"/>
      <c r="POZ408" s="813"/>
      <c r="PPA408" s="813"/>
      <c r="PPB408" s="813"/>
      <c r="PPC408" s="813"/>
      <c r="PPD408" s="813"/>
      <c r="PPE408" s="813"/>
      <c r="PPF408" s="813"/>
      <c r="PPG408" s="813"/>
      <c r="PPH408" s="813"/>
      <c r="PPI408" s="813"/>
      <c r="PPJ408" s="813"/>
      <c r="PPK408" s="813"/>
      <c r="PPL408" s="813"/>
      <c r="PPM408" s="813"/>
      <c r="PPN408" s="813"/>
      <c r="PPO408" s="813"/>
      <c r="PPP408" s="813"/>
      <c r="PPQ408" s="813"/>
      <c r="PPR408" s="813"/>
      <c r="PPS408" s="813"/>
      <c r="PPT408" s="813"/>
      <c r="PPU408" s="813"/>
      <c r="PPV408" s="813"/>
      <c r="PPW408" s="813"/>
      <c r="PPX408" s="813"/>
      <c r="PPY408" s="813"/>
      <c r="PPZ408" s="813"/>
      <c r="PQA408" s="813"/>
      <c r="PQB408" s="813"/>
      <c r="PQC408" s="813"/>
      <c r="PQD408" s="813"/>
      <c r="PQE408" s="813"/>
      <c r="PQF408" s="813"/>
      <c r="PQG408" s="813"/>
      <c r="PQH408" s="813"/>
      <c r="PQI408" s="813"/>
      <c r="PQJ408" s="813"/>
      <c r="PQK408" s="813"/>
      <c r="PQL408" s="813"/>
      <c r="PQM408" s="813"/>
      <c r="PQN408" s="813"/>
      <c r="PQO408" s="813"/>
      <c r="PQP408" s="813"/>
      <c r="PQQ408" s="813"/>
      <c r="PQR408" s="813"/>
      <c r="PQS408" s="813"/>
      <c r="PQT408" s="813"/>
      <c r="PQU408" s="813"/>
      <c r="PQV408" s="813"/>
      <c r="PQW408" s="813"/>
      <c r="PQX408" s="813"/>
      <c r="PQY408" s="813"/>
      <c r="PQZ408" s="813"/>
      <c r="PRA408" s="813"/>
      <c r="PRB408" s="813"/>
      <c r="PRC408" s="813"/>
      <c r="PRD408" s="813"/>
      <c r="PRE408" s="813"/>
      <c r="PRF408" s="813"/>
      <c r="PRG408" s="813"/>
      <c r="PRH408" s="813"/>
      <c r="PRI408" s="813"/>
      <c r="PRJ408" s="813"/>
      <c r="PRK408" s="813"/>
      <c r="PRL408" s="813"/>
      <c r="PRM408" s="813"/>
      <c r="PRN408" s="813"/>
      <c r="PRO408" s="813"/>
      <c r="PRP408" s="813"/>
      <c r="PRQ408" s="813"/>
      <c r="PRR408" s="813"/>
      <c r="PRS408" s="813"/>
      <c r="PRT408" s="813"/>
      <c r="PRU408" s="813"/>
      <c r="PRV408" s="813"/>
      <c r="PRW408" s="813"/>
      <c r="PRX408" s="813"/>
      <c r="PRY408" s="813"/>
      <c r="PRZ408" s="813"/>
      <c r="PSA408" s="813"/>
      <c r="PSB408" s="813"/>
      <c r="PSC408" s="813"/>
      <c r="PSD408" s="813"/>
      <c r="PSE408" s="813"/>
      <c r="PSF408" s="813"/>
      <c r="PSG408" s="813"/>
      <c r="PSH408" s="813"/>
      <c r="PSI408" s="813"/>
      <c r="PSJ408" s="813"/>
      <c r="PSK408" s="813"/>
      <c r="PSL408" s="813"/>
      <c r="PSM408" s="813"/>
      <c r="PSN408" s="813"/>
      <c r="PSO408" s="813"/>
      <c r="PSP408" s="813"/>
      <c r="PSQ408" s="813"/>
      <c r="PSR408" s="813"/>
      <c r="PSS408" s="813"/>
      <c r="PST408" s="813"/>
      <c r="PSU408" s="813"/>
      <c r="PSV408" s="813"/>
      <c r="PSW408" s="813"/>
      <c r="PSX408" s="813"/>
      <c r="PSY408" s="813"/>
      <c r="PSZ408" s="813"/>
      <c r="PTA408" s="813"/>
      <c r="PTB408" s="813"/>
      <c r="PTC408" s="813"/>
      <c r="PTD408" s="813"/>
      <c r="PTE408" s="813"/>
      <c r="PTF408" s="813"/>
      <c r="PTG408" s="813"/>
      <c r="PTH408" s="813"/>
      <c r="PTI408" s="813"/>
      <c r="PTJ408" s="813"/>
      <c r="PTK408" s="813"/>
      <c r="PTL408" s="813"/>
      <c r="PTM408" s="813"/>
      <c r="PTN408" s="813"/>
      <c r="PTO408" s="813"/>
      <c r="PTP408" s="813"/>
      <c r="PTQ408" s="813"/>
      <c r="PTR408" s="813"/>
      <c r="PTS408" s="813"/>
      <c r="PTT408" s="813"/>
      <c r="PTU408" s="813"/>
      <c r="PTV408" s="813"/>
      <c r="PTW408" s="813"/>
      <c r="PTX408" s="813"/>
      <c r="PTY408" s="813"/>
      <c r="PTZ408" s="813"/>
      <c r="PUA408" s="813"/>
      <c r="PUB408" s="813"/>
      <c r="PUC408" s="813"/>
      <c r="PUD408" s="813"/>
      <c r="PUE408" s="813"/>
      <c r="PUF408" s="813"/>
      <c r="PUG408" s="813"/>
      <c r="PUH408" s="813"/>
      <c r="PUI408" s="813"/>
      <c r="PUJ408" s="813"/>
      <c r="PUK408" s="813"/>
      <c r="PUL408" s="813"/>
      <c r="PUM408" s="813"/>
      <c r="PUN408" s="813"/>
      <c r="PUO408" s="813"/>
      <c r="PUP408" s="813"/>
      <c r="PUQ408" s="813"/>
      <c r="PUR408" s="813"/>
      <c r="PUS408" s="813"/>
      <c r="PUT408" s="813"/>
      <c r="PUU408" s="813"/>
      <c r="PUV408" s="813"/>
      <c r="PUW408" s="813"/>
      <c r="PUX408" s="813"/>
      <c r="PUY408" s="813"/>
      <c r="PUZ408" s="813"/>
      <c r="PVA408" s="813"/>
      <c r="PVB408" s="813"/>
      <c r="PVC408" s="813"/>
      <c r="PVD408" s="813"/>
      <c r="PVE408" s="813"/>
      <c r="PVF408" s="813"/>
      <c r="PVG408" s="813"/>
      <c r="PVH408" s="813"/>
      <c r="PVI408" s="813"/>
      <c r="PVJ408" s="813"/>
      <c r="PVK408" s="813"/>
      <c r="PVL408" s="813"/>
      <c r="PVM408" s="813"/>
      <c r="PVN408" s="813"/>
      <c r="PVO408" s="813"/>
      <c r="PVP408" s="813"/>
      <c r="PVQ408" s="813"/>
      <c r="PVR408" s="813"/>
      <c r="PVS408" s="813"/>
      <c r="PVT408" s="813"/>
      <c r="PVU408" s="813"/>
      <c r="PVV408" s="813"/>
      <c r="PVW408" s="813"/>
      <c r="PVX408" s="813"/>
      <c r="PVY408" s="813"/>
      <c r="PVZ408" s="813"/>
      <c r="PWA408" s="813"/>
      <c r="PWB408" s="813"/>
      <c r="PWC408" s="813"/>
      <c r="PWD408" s="813"/>
      <c r="PWE408" s="813"/>
      <c r="PWF408" s="813"/>
      <c r="PWG408" s="813"/>
      <c r="PWH408" s="813"/>
      <c r="PWI408" s="813"/>
      <c r="PWJ408" s="813"/>
      <c r="PWK408" s="813"/>
      <c r="PWL408" s="813"/>
      <c r="PWM408" s="813"/>
      <c r="PWN408" s="813"/>
      <c r="PWO408" s="813"/>
      <c r="PWP408" s="813"/>
      <c r="PWQ408" s="813"/>
      <c r="PWR408" s="813"/>
      <c r="PWS408" s="813"/>
      <c r="PWT408" s="813"/>
      <c r="PWU408" s="813"/>
      <c r="PWV408" s="813"/>
      <c r="PWW408" s="813"/>
      <c r="PWX408" s="813"/>
      <c r="PWY408" s="813"/>
      <c r="PWZ408" s="813"/>
      <c r="PXA408" s="813"/>
      <c r="PXB408" s="813"/>
      <c r="PXC408" s="813"/>
      <c r="PXD408" s="813"/>
      <c r="PXE408" s="813"/>
      <c r="PXF408" s="813"/>
      <c r="PXG408" s="813"/>
      <c r="PXH408" s="813"/>
      <c r="PXI408" s="813"/>
      <c r="PXJ408" s="813"/>
      <c r="PXK408" s="813"/>
      <c r="PXL408" s="813"/>
      <c r="PXM408" s="813"/>
      <c r="PXN408" s="813"/>
      <c r="PXO408" s="813"/>
      <c r="PXP408" s="813"/>
      <c r="PXQ408" s="813"/>
      <c r="PXR408" s="813"/>
      <c r="PXS408" s="813"/>
      <c r="PXT408" s="813"/>
      <c r="PXU408" s="813"/>
      <c r="PXV408" s="813"/>
      <c r="PXW408" s="813"/>
      <c r="PXX408" s="813"/>
      <c r="PXY408" s="813"/>
      <c r="PXZ408" s="813"/>
      <c r="PYA408" s="813"/>
      <c r="PYB408" s="813"/>
      <c r="PYC408" s="813"/>
      <c r="PYD408" s="813"/>
      <c r="PYE408" s="813"/>
      <c r="PYF408" s="813"/>
      <c r="PYG408" s="813"/>
      <c r="PYH408" s="813"/>
      <c r="PYI408" s="813"/>
      <c r="PYJ408" s="813"/>
      <c r="PYK408" s="813"/>
      <c r="PYL408" s="813"/>
      <c r="PYM408" s="813"/>
      <c r="PYN408" s="813"/>
      <c r="PYO408" s="813"/>
      <c r="PYP408" s="813"/>
      <c r="PYQ408" s="813"/>
      <c r="PYR408" s="813"/>
      <c r="PYS408" s="813"/>
      <c r="PYT408" s="813"/>
      <c r="PYU408" s="813"/>
      <c r="PYV408" s="813"/>
      <c r="PYW408" s="813"/>
      <c r="PYX408" s="813"/>
      <c r="PYY408" s="813"/>
      <c r="PYZ408" s="813"/>
      <c r="PZA408" s="813"/>
      <c r="PZB408" s="813"/>
      <c r="PZC408" s="813"/>
      <c r="PZD408" s="813"/>
      <c r="PZE408" s="813"/>
      <c r="PZF408" s="813"/>
      <c r="PZG408" s="813"/>
      <c r="PZH408" s="813"/>
      <c r="PZI408" s="813"/>
      <c r="PZJ408" s="813"/>
      <c r="PZK408" s="813"/>
      <c r="PZL408" s="813"/>
      <c r="PZM408" s="813"/>
      <c r="PZN408" s="813"/>
      <c r="PZO408" s="813"/>
      <c r="PZP408" s="813"/>
      <c r="PZQ408" s="813"/>
      <c r="PZR408" s="813"/>
      <c r="PZS408" s="813"/>
      <c r="PZT408" s="813"/>
      <c r="PZU408" s="813"/>
      <c r="PZV408" s="813"/>
      <c r="PZW408" s="813"/>
      <c r="PZX408" s="813"/>
      <c r="PZY408" s="813"/>
      <c r="PZZ408" s="813"/>
      <c r="QAA408" s="813"/>
      <c r="QAB408" s="813"/>
      <c r="QAC408" s="813"/>
      <c r="QAD408" s="813"/>
      <c r="QAE408" s="813"/>
      <c r="QAF408" s="813"/>
      <c r="QAG408" s="813"/>
      <c r="QAH408" s="813"/>
      <c r="QAI408" s="813"/>
      <c r="QAJ408" s="813"/>
      <c r="QAK408" s="813"/>
      <c r="QAL408" s="813"/>
      <c r="QAM408" s="813"/>
      <c r="QAN408" s="813"/>
      <c r="QAO408" s="813"/>
      <c r="QAP408" s="813"/>
      <c r="QAQ408" s="813"/>
      <c r="QAR408" s="813"/>
      <c r="QAS408" s="813"/>
      <c r="QAT408" s="813"/>
      <c r="QAU408" s="813"/>
      <c r="QAV408" s="813"/>
      <c r="QAW408" s="813"/>
      <c r="QAX408" s="813"/>
      <c r="QAY408" s="813"/>
      <c r="QAZ408" s="813"/>
      <c r="QBA408" s="813"/>
      <c r="QBB408" s="813"/>
      <c r="QBC408" s="813"/>
      <c r="QBD408" s="813"/>
      <c r="QBE408" s="813"/>
      <c r="QBF408" s="813"/>
      <c r="QBG408" s="813"/>
      <c r="QBH408" s="813"/>
      <c r="QBI408" s="813"/>
      <c r="QBJ408" s="813"/>
      <c r="QBK408" s="813"/>
      <c r="QBL408" s="813"/>
      <c r="QBM408" s="813"/>
      <c r="QBN408" s="813"/>
      <c r="QBO408" s="813"/>
      <c r="QBP408" s="813"/>
      <c r="QBQ408" s="813"/>
      <c r="QBR408" s="813"/>
      <c r="QBS408" s="813"/>
      <c r="QBT408" s="813"/>
      <c r="QBU408" s="813"/>
      <c r="QBV408" s="813"/>
      <c r="QBW408" s="813"/>
      <c r="QBX408" s="813"/>
      <c r="QBY408" s="813"/>
      <c r="QBZ408" s="813"/>
      <c r="QCA408" s="813"/>
      <c r="QCB408" s="813"/>
      <c r="QCC408" s="813"/>
      <c r="QCD408" s="813"/>
      <c r="QCE408" s="813"/>
      <c r="QCF408" s="813"/>
      <c r="QCG408" s="813"/>
      <c r="QCH408" s="813"/>
      <c r="QCI408" s="813"/>
      <c r="QCJ408" s="813"/>
      <c r="QCK408" s="813"/>
      <c r="QCL408" s="813"/>
      <c r="QCM408" s="813"/>
      <c r="QCN408" s="813"/>
      <c r="QCO408" s="813"/>
      <c r="QCP408" s="813"/>
      <c r="QCQ408" s="813"/>
      <c r="QCR408" s="813"/>
      <c r="QCS408" s="813"/>
      <c r="QCT408" s="813"/>
      <c r="QCU408" s="813"/>
      <c r="QCV408" s="813"/>
      <c r="QCW408" s="813"/>
      <c r="QCX408" s="813"/>
      <c r="QCY408" s="813"/>
      <c r="QCZ408" s="813"/>
      <c r="QDA408" s="813"/>
      <c r="QDB408" s="813"/>
      <c r="QDC408" s="813"/>
      <c r="QDD408" s="813"/>
      <c r="QDE408" s="813"/>
      <c r="QDF408" s="813"/>
      <c r="QDG408" s="813"/>
      <c r="QDH408" s="813"/>
      <c r="QDI408" s="813"/>
      <c r="QDJ408" s="813"/>
      <c r="QDK408" s="813"/>
      <c r="QDL408" s="813"/>
      <c r="QDM408" s="813"/>
      <c r="QDN408" s="813"/>
      <c r="QDO408" s="813"/>
      <c r="QDP408" s="813"/>
      <c r="QDQ408" s="813"/>
      <c r="QDR408" s="813"/>
      <c r="QDS408" s="813"/>
      <c r="QDT408" s="813"/>
      <c r="QDU408" s="813"/>
      <c r="QDV408" s="813"/>
      <c r="QDW408" s="813"/>
      <c r="QDX408" s="813"/>
      <c r="QDY408" s="813"/>
      <c r="QDZ408" s="813"/>
      <c r="QEA408" s="813"/>
      <c r="QEB408" s="813"/>
      <c r="QEC408" s="813"/>
      <c r="QED408" s="813"/>
      <c r="QEE408" s="813"/>
      <c r="QEF408" s="813"/>
      <c r="QEG408" s="813"/>
      <c r="QEH408" s="813"/>
      <c r="QEI408" s="813"/>
      <c r="QEJ408" s="813"/>
      <c r="QEK408" s="813"/>
      <c r="QEL408" s="813"/>
      <c r="QEM408" s="813"/>
      <c r="QEN408" s="813"/>
      <c r="QEO408" s="813"/>
      <c r="QEP408" s="813"/>
      <c r="QEQ408" s="813"/>
      <c r="QER408" s="813"/>
      <c r="QES408" s="813"/>
      <c r="QET408" s="813"/>
      <c r="QEU408" s="813"/>
      <c r="QEV408" s="813"/>
      <c r="QEW408" s="813"/>
      <c r="QEX408" s="813"/>
      <c r="QEY408" s="813"/>
      <c r="QEZ408" s="813"/>
      <c r="QFA408" s="813"/>
      <c r="QFB408" s="813"/>
      <c r="QFC408" s="813"/>
      <c r="QFD408" s="813"/>
      <c r="QFE408" s="813"/>
      <c r="QFF408" s="813"/>
      <c r="QFG408" s="813"/>
      <c r="QFH408" s="813"/>
      <c r="QFI408" s="813"/>
      <c r="QFJ408" s="813"/>
      <c r="QFK408" s="813"/>
      <c r="QFL408" s="813"/>
      <c r="QFM408" s="813"/>
      <c r="QFN408" s="813"/>
      <c r="QFO408" s="813"/>
      <c r="QFP408" s="813"/>
      <c r="QFQ408" s="813"/>
      <c r="QFR408" s="813"/>
      <c r="QFS408" s="813"/>
      <c r="QFT408" s="813"/>
      <c r="QFU408" s="813"/>
      <c r="QFV408" s="813"/>
      <c r="QFW408" s="813"/>
      <c r="QFX408" s="813"/>
      <c r="QFY408" s="813"/>
      <c r="QFZ408" s="813"/>
      <c r="QGA408" s="813"/>
      <c r="QGB408" s="813"/>
      <c r="QGC408" s="813"/>
      <c r="QGD408" s="813"/>
      <c r="QGE408" s="813"/>
      <c r="QGF408" s="813"/>
      <c r="QGG408" s="813"/>
      <c r="QGH408" s="813"/>
      <c r="QGI408" s="813"/>
      <c r="QGJ408" s="813"/>
      <c r="QGK408" s="813"/>
      <c r="QGL408" s="813"/>
      <c r="QGM408" s="813"/>
      <c r="QGN408" s="813"/>
      <c r="QGO408" s="813"/>
      <c r="QGP408" s="813"/>
      <c r="QGQ408" s="813"/>
      <c r="QGR408" s="813"/>
      <c r="QGS408" s="813"/>
      <c r="QGT408" s="813"/>
      <c r="QGU408" s="813"/>
      <c r="QGV408" s="813"/>
      <c r="QGW408" s="813"/>
      <c r="QGX408" s="813"/>
      <c r="QGY408" s="813"/>
      <c r="QGZ408" s="813"/>
      <c r="QHA408" s="813"/>
      <c r="QHB408" s="813"/>
      <c r="QHC408" s="813"/>
      <c r="QHD408" s="813"/>
      <c r="QHE408" s="813"/>
      <c r="QHF408" s="813"/>
      <c r="QHG408" s="813"/>
      <c r="QHH408" s="813"/>
      <c r="QHI408" s="813"/>
      <c r="QHJ408" s="813"/>
      <c r="QHK408" s="813"/>
      <c r="QHL408" s="813"/>
      <c r="QHM408" s="813"/>
      <c r="QHN408" s="813"/>
      <c r="QHO408" s="813"/>
      <c r="QHP408" s="813"/>
      <c r="QHQ408" s="813"/>
      <c r="QHR408" s="813"/>
      <c r="QHS408" s="813"/>
      <c r="QHT408" s="813"/>
      <c r="QHU408" s="813"/>
      <c r="QHV408" s="813"/>
      <c r="QHW408" s="813"/>
      <c r="QHX408" s="813"/>
      <c r="QHY408" s="813"/>
      <c r="QHZ408" s="813"/>
      <c r="QIA408" s="813"/>
      <c r="QIB408" s="813"/>
      <c r="QIC408" s="813"/>
      <c r="QID408" s="813"/>
      <c r="QIE408" s="813"/>
      <c r="QIF408" s="813"/>
      <c r="QIG408" s="813"/>
      <c r="QIH408" s="813"/>
      <c r="QII408" s="813"/>
      <c r="QIJ408" s="813"/>
      <c r="QIK408" s="813"/>
      <c r="QIL408" s="813"/>
      <c r="QIM408" s="813"/>
      <c r="QIN408" s="813"/>
      <c r="QIO408" s="813"/>
      <c r="QIP408" s="813"/>
      <c r="QIQ408" s="813"/>
      <c r="QIR408" s="813"/>
      <c r="QIS408" s="813"/>
      <c r="QIT408" s="813"/>
      <c r="QIU408" s="813"/>
      <c r="QIV408" s="813"/>
      <c r="QIW408" s="813"/>
      <c r="QIX408" s="813"/>
      <c r="QIY408" s="813"/>
      <c r="QIZ408" s="813"/>
      <c r="QJA408" s="813"/>
      <c r="QJB408" s="813"/>
      <c r="QJC408" s="813"/>
      <c r="QJD408" s="813"/>
      <c r="QJE408" s="813"/>
      <c r="QJF408" s="813"/>
      <c r="QJG408" s="813"/>
      <c r="QJH408" s="813"/>
      <c r="QJI408" s="813"/>
      <c r="QJJ408" s="813"/>
      <c r="QJK408" s="813"/>
      <c r="QJL408" s="813"/>
      <c r="QJM408" s="813"/>
      <c r="QJN408" s="813"/>
      <c r="QJO408" s="813"/>
      <c r="QJP408" s="813"/>
      <c r="QJQ408" s="813"/>
      <c r="QJR408" s="813"/>
      <c r="QJS408" s="813"/>
      <c r="QJT408" s="813"/>
      <c r="QJU408" s="813"/>
      <c r="QJV408" s="813"/>
      <c r="QJW408" s="813"/>
      <c r="QJX408" s="813"/>
      <c r="QJY408" s="813"/>
      <c r="QJZ408" s="813"/>
      <c r="QKA408" s="813"/>
      <c r="QKB408" s="813"/>
      <c r="QKC408" s="813"/>
      <c r="QKD408" s="813"/>
      <c r="QKE408" s="813"/>
      <c r="QKF408" s="813"/>
      <c r="QKG408" s="813"/>
      <c r="QKH408" s="813"/>
      <c r="QKI408" s="813"/>
      <c r="QKJ408" s="813"/>
      <c r="QKK408" s="813"/>
      <c r="QKL408" s="813"/>
      <c r="QKM408" s="813"/>
      <c r="QKN408" s="813"/>
      <c r="QKO408" s="813"/>
      <c r="QKP408" s="813"/>
      <c r="QKQ408" s="813"/>
      <c r="QKR408" s="813"/>
      <c r="QKS408" s="813"/>
      <c r="QKT408" s="813"/>
      <c r="QKU408" s="813"/>
      <c r="QKV408" s="813"/>
      <c r="QKW408" s="813"/>
      <c r="QKX408" s="813"/>
      <c r="QKY408" s="813"/>
      <c r="QKZ408" s="813"/>
      <c r="QLA408" s="813"/>
      <c r="QLB408" s="813"/>
      <c r="QLC408" s="813"/>
      <c r="QLD408" s="813"/>
      <c r="QLE408" s="813"/>
      <c r="QLF408" s="813"/>
      <c r="QLG408" s="813"/>
      <c r="QLH408" s="813"/>
      <c r="QLI408" s="813"/>
      <c r="QLJ408" s="813"/>
      <c r="QLK408" s="813"/>
      <c r="QLL408" s="813"/>
      <c r="QLM408" s="813"/>
      <c r="QLN408" s="813"/>
      <c r="QLO408" s="813"/>
      <c r="QLP408" s="813"/>
      <c r="QLQ408" s="813"/>
      <c r="QLR408" s="813"/>
      <c r="QLS408" s="813"/>
      <c r="QLT408" s="813"/>
      <c r="QLU408" s="813"/>
      <c r="QLV408" s="813"/>
      <c r="QLW408" s="813"/>
      <c r="QLX408" s="813"/>
      <c r="QLY408" s="813"/>
      <c r="QLZ408" s="813"/>
      <c r="QMA408" s="813"/>
      <c r="QMB408" s="813"/>
      <c r="QMC408" s="813"/>
      <c r="QMD408" s="813"/>
      <c r="QME408" s="813"/>
      <c r="QMF408" s="813"/>
      <c r="QMG408" s="813"/>
      <c r="QMH408" s="813"/>
      <c r="QMI408" s="813"/>
      <c r="QMJ408" s="813"/>
      <c r="QMK408" s="813"/>
      <c r="QML408" s="813"/>
      <c r="QMM408" s="813"/>
      <c r="QMN408" s="813"/>
      <c r="QMO408" s="813"/>
      <c r="QMP408" s="813"/>
      <c r="QMQ408" s="813"/>
      <c r="QMR408" s="813"/>
      <c r="QMS408" s="813"/>
      <c r="QMT408" s="813"/>
      <c r="QMU408" s="813"/>
      <c r="QMV408" s="813"/>
      <c r="QMW408" s="813"/>
      <c r="QMX408" s="813"/>
      <c r="QMY408" s="813"/>
      <c r="QMZ408" s="813"/>
      <c r="QNA408" s="813"/>
      <c r="QNB408" s="813"/>
      <c r="QNC408" s="813"/>
      <c r="QND408" s="813"/>
      <c r="QNE408" s="813"/>
      <c r="QNF408" s="813"/>
      <c r="QNG408" s="813"/>
      <c r="QNH408" s="813"/>
      <c r="QNI408" s="813"/>
      <c r="QNJ408" s="813"/>
      <c r="QNK408" s="813"/>
      <c r="QNL408" s="813"/>
      <c r="QNM408" s="813"/>
      <c r="QNN408" s="813"/>
      <c r="QNO408" s="813"/>
      <c r="QNP408" s="813"/>
      <c r="QNQ408" s="813"/>
      <c r="QNR408" s="813"/>
      <c r="QNS408" s="813"/>
      <c r="QNT408" s="813"/>
      <c r="QNU408" s="813"/>
      <c r="QNV408" s="813"/>
      <c r="QNW408" s="813"/>
      <c r="QNX408" s="813"/>
      <c r="QNY408" s="813"/>
      <c r="QNZ408" s="813"/>
      <c r="QOA408" s="813"/>
      <c r="QOB408" s="813"/>
      <c r="QOC408" s="813"/>
      <c r="QOD408" s="813"/>
      <c r="QOE408" s="813"/>
      <c r="QOF408" s="813"/>
      <c r="QOG408" s="813"/>
      <c r="QOH408" s="813"/>
      <c r="QOI408" s="813"/>
      <c r="QOJ408" s="813"/>
      <c r="QOK408" s="813"/>
      <c r="QOL408" s="813"/>
      <c r="QOM408" s="813"/>
      <c r="QON408" s="813"/>
      <c r="QOO408" s="813"/>
      <c r="QOP408" s="813"/>
      <c r="QOQ408" s="813"/>
      <c r="QOR408" s="813"/>
      <c r="QOS408" s="813"/>
      <c r="QOT408" s="813"/>
      <c r="QOU408" s="813"/>
      <c r="QOV408" s="813"/>
      <c r="QOW408" s="813"/>
      <c r="QOX408" s="813"/>
      <c r="QOY408" s="813"/>
      <c r="QOZ408" s="813"/>
      <c r="QPA408" s="813"/>
      <c r="QPB408" s="813"/>
      <c r="QPC408" s="813"/>
      <c r="QPD408" s="813"/>
      <c r="QPE408" s="813"/>
      <c r="QPF408" s="813"/>
      <c r="QPG408" s="813"/>
      <c r="QPH408" s="813"/>
      <c r="QPI408" s="813"/>
      <c r="QPJ408" s="813"/>
      <c r="QPK408" s="813"/>
      <c r="QPL408" s="813"/>
      <c r="QPM408" s="813"/>
      <c r="QPN408" s="813"/>
      <c r="QPO408" s="813"/>
      <c r="QPP408" s="813"/>
      <c r="QPQ408" s="813"/>
      <c r="QPR408" s="813"/>
      <c r="QPS408" s="813"/>
      <c r="QPT408" s="813"/>
      <c r="QPU408" s="813"/>
      <c r="QPV408" s="813"/>
      <c r="QPW408" s="813"/>
      <c r="QPX408" s="813"/>
      <c r="QPY408" s="813"/>
      <c r="QPZ408" s="813"/>
      <c r="QQA408" s="813"/>
      <c r="QQB408" s="813"/>
      <c r="QQC408" s="813"/>
      <c r="QQD408" s="813"/>
      <c r="QQE408" s="813"/>
      <c r="QQF408" s="813"/>
      <c r="QQG408" s="813"/>
      <c r="QQH408" s="813"/>
      <c r="QQI408" s="813"/>
      <c r="QQJ408" s="813"/>
      <c r="QQK408" s="813"/>
      <c r="QQL408" s="813"/>
      <c r="QQM408" s="813"/>
      <c r="QQN408" s="813"/>
      <c r="QQO408" s="813"/>
      <c r="QQP408" s="813"/>
      <c r="QQQ408" s="813"/>
      <c r="QQR408" s="813"/>
      <c r="QQS408" s="813"/>
      <c r="QQT408" s="813"/>
      <c r="QQU408" s="813"/>
      <c r="QQV408" s="813"/>
      <c r="QQW408" s="813"/>
      <c r="QQX408" s="813"/>
      <c r="QQY408" s="813"/>
      <c r="QQZ408" s="813"/>
      <c r="QRA408" s="813"/>
      <c r="QRB408" s="813"/>
      <c r="QRC408" s="813"/>
      <c r="QRD408" s="813"/>
      <c r="QRE408" s="813"/>
      <c r="QRF408" s="813"/>
      <c r="QRG408" s="813"/>
      <c r="QRH408" s="813"/>
      <c r="QRI408" s="813"/>
      <c r="QRJ408" s="813"/>
      <c r="QRK408" s="813"/>
      <c r="QRL408" s="813"/>
      <c r="QRM408" s="813"/>
      <c r="QRN408" s="813"/>
      <c r="QRO408" s="813"/>
      <c r="QRP408" s="813"/>
      <c r="QRQ408" s="813"/>
      <c r="QRR408" s="813"/>
      <c r="QRS408" s="813"/>
      <c r="QRT408" s="813"/>
      <c r="QRU408" s="813"/>
      <c r="QRV408" s="813"/>
      <c r="QRW408" s="813"/>
      <c r="QRX408" s="813"/>
      <c r="QRY408" s="813"/>
      <c r="QRZ408" s="813"/>
      <c r="QSA408" s="813"/>
      <c r="QSB408" s="813"/>
      <c r="QSC408" s="813"/>
      <c r="QSD408" s="813"/>
      <c r="QSE408" s="813"/>
      <c r="QSF408" s="813"/>
      <c r="QSG408" s="813"/>
      <c r="QSH408" s="813"/>
      <c r="QSI408" s="813"/>
      <c r="QSJ408" s="813"/>
      <c r="QSK408" s="813"/>
      <c r="QSL408" s="813"/>
      <c r="QSM408" s="813"/>
      <c r="QSN408" s="813"/>
      <c r="QSO408" s="813"/>
      <c r="QSP408" s="813"/>
      <c r="QSQ408" s="813"/>
      <c r="QSR408" s="813"/>
      <c r="QSS408" s="813"/>
      <c r="QST408" s="813"/>
      <c r="QSU408" s="813"/>
      <c r="QSV408" s="813"/>
      <c r="QSW408" s="813"/>
      <c r="QSX408" s="813"/>
      <c r="QSY408" s="813"/>
      <c r="QSZ408" s="813"/>
      <c r="QTA408" s="813"/>
      <c r="QTB408" s="813"/>
      <c r="QTC408" s="813"/>
      <c r="QTD408" s="813"/>
      <c r="QTE408" s="813"/>
      <c r="QTF408" s="813"/>
      <c r="QTG408" s="813"/>
      <c r="QTH408" s="813"/>
      <c r="QTI408" s="813"/>
      <c r="QTJ408" s="813"/>
      <c r="QTK408" s="813"/>
      <c r="QTL408" s="813"/>
      <c r="QTM408" s="813"/>
      <c r="QTN408" s="813"/>
      <c r="QTO408" s="813"/>
      <c r="QTP408" s="813"/>
      <c r="QTQ408" s="813"/>
      <c r="QTR408" s="813"/>
      <c r="QTS408" s="813"/>
      <c r="QTT408" s="813"/>
      <c r="QTU408" s="813"/>
      <c r="QTV408" s="813"/>
      <c r="QTW408" s="813"/>
      <c r="QTX408" s="813"/>
      <c r="QTY408" s="813"/>
      <c r="QTZ408" s="813"/>
      <c r="QUA408" s="813"/>
      <c r="QUB408" s="813"/>
      <c r="QUC408" s="813"/>
      <c r="QUD408" s="813"/>
      <c r="QUE408" s="813"/>
      <c r="QUF408" s="813"/>
      <c r="QUG408" s="813"/>
      <c r="QUH408" s="813"/>
      <c r="QUI408" s="813"/>
      <c r="QUJ408" s="813"/>
      <c r="QUK408" s="813"/>
      <c r="QUL408" s="813"/>
      <c r="QUM408" s="813"/>
      <c r="QUN408" s="813"/>
      <c r="QUO408" s="813"/>
      <c r="QUP408" s="813"/>
      <c r="QUQ408" s="813"/>
      <c r="QUR408" s="813"/>
      <c r="QUS408" s="813"/>
      <c r="QUT408" s="813"/>
      <c r="QUU408" s="813"/>
      <c r="QUV408" s="813"/>
      <c r="QUW408" s="813"/>
      <c r="QUX408" s="813"/>
      <c r="QUY408" s="813"/>
      <c r="QUZ408" s="813"/>
      <c r="QVA408" s="813"/>
      <c r="QVB408" s="813"/>
      <c r="QVC408" s="813"/>
      <c r="QVD408" s="813"/>
      <c r="QVE408" s="813"/>
      <c r="QVF408" s="813"/>
      <c r="QVG408" s="813"/>
      <c r="QVH408" s="813"/>
      <c r="QVI408" s="813"/>
      <c r="QVJ408" s="813"/>
      <c r="QVK408" s="813"/>
      <c r="QVL408" s="813"/>
      <c r="QVM408" s="813"/>
      <c r="QVN408" s="813"/>
      <c r="QVO408" s="813"/>
      <c r="QVP408" s="813"/>
      <c r="QVQ408" s="813"/>
      <c r="QVR408" s="813"/>
      <c r="QVS408" s="813"/>
      <c r="QVT408" s="813"/>
      <c r="QVU408" s="813"/>
      <c r="QVV408" s="813"/>
      <c r="QVW408" s="813"/>
      <c r="QVX408" s="813"/>
      <c r="QVY408" s="813"/>
      <c r="QVZ408" s="813"/>
      <c r="QWA408" s="813"/>
      <c r="QWB408" s="813"/>
      <c r="QWC408" s="813"/>
      <c r="QWD408" s="813"/>
      <c r="QWE408" s="813"/>
      <c r="QWF408" s="813"/>
      <c r="QWG408" s="813"/>
      <c r="QWH408" s="813"/>
      <c r="QWI408" s="813"/>
      <c r="QWJ408" s="813"/>
      <c r="QWK408" s="813"/>
      <c r="QWL408" s="813"/>
      <c r="QWM408" s="813"/>
      <c r="QWN408" s="813"/>
      <c r="QWO408" s="813"/>
      <c r="QWP408" s="813"/>
      <c r="QWQ408" s="813"/>
      <c r="QWR408" s="813"/>
      <c r="QWS408" s="813"/>
      <c r="QWT408" s="813"/>
      <c r="QWU408" s="813"/>
      <c r="QWV408" s="813"/>
      <c r="QWW408" s="813"/>
      <c r="QWX408" s="813"/>
      <c r="QWY408" s="813"/>
      <c r="QWZ408" s="813"/>
      <c r="QXA408" s="813"/>
      <c r="QXB408" s="813"/>
      <c r="QXC408" s="813"/>
      <c r="QXD408" s="813"/>
      <c r="QXE408" s="813"/>
      <c r="QXF408" s="813"/>
      <c r="QXG408" s="813"/>
      <c r="QXH408" s="813"/>
      <c r="QXI408" s="813"/>
      <c r="QXJ408" s="813"/>
      <c r="QXK408" s="813"/>
      <c r="QXL408" s="813"/>
      <c r="QXM408" s="813"/>
      <c r="QXN408" s="813"/>
      <c r="QXO408" s="813"/>
      <c r="QXP408" s="813"/>
      <c r="QXQ408" s="813"/>
      <c r="QXR408" s="813"/>
      <c r="QXS408" s="813"/>
      <c r="QXT408" s="813"/>
      <c r="QXU408" s="813"/>
      <c r="QXV408" s="813"/>
      <c r="QXW408" s="813"/>
      <c r="QXX408" s="813"/>
      <c r="QXY408" s="813"/>
      <c r="QXZ408" s="813"/>
      <c r="QYA408" s="813"/>
      <c r="QYB408" s="813"/>
      <c r="QYC408" s="813"/>
      <c r="QYD408" s="813"/>
      <c r="QYE408" s="813"/>
      <c r="QYF408" s="813"/>
      <c r="QYG408" s="813"/>
      <c r="QYH408" s="813"/>
      <c r="QYI408" s="813"/>
      <c r="QYJ408" s="813"/>
      <c r="QYK408" s="813"/>
      <c r="QYL408" s="813"/>
      <c r="QYM408" s="813"/>
      <c r="QYN408" s="813"/>
      <c r="QYO408" s="813"/>
      <c r="QYP408" s="813"/>
      <c r="QYQ408" s="813"/>
      <c r="QYR408" s="813"/>
      <c r="QYS408" s="813"/>
      <c r="QYT408" s="813"/>
      <c r="QYU408" s="813"/>
      <c r="QYV408" s="813"/>
      <c r="QYW408" s="813"/>
      <c r="QYX408" s="813"/>
      <c r="QYY408" s="813"/>
      <c r="QYZ408" s="813"/>
      <c r="QZA408" s="813"/>
      <c r="QZB408" s="813"/>
      <c r="QZC408" s="813"/>
      <c r="QZD408" s="813"/>
      <c r="QZE408" s="813"/>
      <c r="QZF408" s="813"/>
      <c r="QZG408" s="813"/>
      <c r="QZH408" s="813"/>
      <c r="QZI408" s="813"/>
      <c r="QZJ408" s="813"/>
      <c r="QZK408" s="813"/>
      <c r="QZL408" s="813"/>
      <c r="QZM408" s="813"/>
      <c r="QZN408" s="813"/>
      <c r="QZO408" s="813"/>
      <c r="QZP408" s="813"/>
      <c r="QZQ408" s="813"/>
      <c r="QZR408" s="813"/>
      <c r="QZS408" s="813"/>
      <c r="QZT408" s="813"/>
      <c r="QZU408" s="813"/>
      <c r="QZV408" s="813"/>
      <c r="QZW408" s="813"/>
      <c r="QZX408" s="813"/>
      <c r="QZY408" s="813"/>
      <c r="QZZ408" s="813"/>
      <c r="RAA408" s="813"/>
      <c r="RAB408" s="813"/>
      <c r="RAC408" s="813"/>
      <c r="RAD408" s="813"/>
      <c r="RAE408" s="813"/>
      <c r="RAF408" s="813"/>
      <c r="RAG408" s="813"/>
      <c r="RAH408" s="813"/>
      <c r="RAI408" s="813"/>
      <c r="RAJ408" s="813"/>
      <c r="RAK408" s="813"/>
      <c r="RAL408" s="813"/>
      <c r="RAM408" s="813"/>
      <c r="RAN408" s="813"/>
      <c r="RAO408" s="813"/>
      <c r="RAP408" s="813"/>
      <c r="RAQ408" s="813"/>
      <c r="RAR408" s="813"/>
      <c r="RAS408" s="813"/>
      <c r="RAT408" s="813"/>
      <c r="RAU408" s="813"/>
      <c r="RAV408" s="813"/>
      <c r="RAW408" s="813"/>
      <c r="RAX408" s="813"/>
      <c r="RAY408" s="813"/>
      <c r="RAZ408" s="813"/>
      <c r="RBA408" s="813"/>
      <c r="RBB408" s="813"/>
      <c r="RBC408" s="813"/>
      <c r="RBD408" s="813"/>
      <c r="RBE408" s="813"/>
      <c r="RBF408" s="813"/>
      <c r="RBG408" s="813"/>
      <c r="RBH408" s="813"/>
      <c r="RBI408" s="813"/>
      <c r="RBJ408" s="813"/>
      <c r="RBK408" s="813"/>
      <c r="RBL408" s="813"/>
      <c r="RBM408" s="813"/>
      <c r="RBN408" s="813"/>
      <c r="RBO408" s="813"/>
      <c r="RBP408" s="813"/>
      <c r="RBQ408" s="813"/>
      <c r="RBR408" s="813"/>
      <c r="RBS408" s="813"/>
      <c r="RBT408" s="813"/>
      <c r="RBU408" s="813"/>
      <c r="RBV408" s="813"/>
      <c r="RBW408" s="813"/>
      <c r="RBX408" s="813"/>
      <c r="RBY408" s="813"/>
      <c r="RBZ408" s="813"/>
      <c r="RCA408" s="813"/>
      <c r="RCB408" s="813"/>
      <c r="RCC408" s="813"/>
      <c r="RCD408" s="813"/>
      <c r="RCE408" s="813"/>
      <c r="RCF408" s="813"/>
      <c r="RCG408" s="813"/>
      <c r="RCH408" s="813"/>
      <c r="RCI408" s="813"/>
      <c r="RCJ408" s="813"/>
      <c r="RCK408" s="813"/>
      <c r="RCL408" s="813"/>
      <c r="RCM408" s="813"/>
      <c r="RCN408" s="813"/>
      <c r="RCO408" s="813"/>
      <c r="RCP408" s="813"/>
      <c r="RCQ408" s="813"/>
      <c r="RCR408" s="813"/>
      <c r="RCS408" s="813"/>
      <c r="RCT408" s="813"/>
      <c r="RCU408" s="813"/>
      <c r="RCV408" s="813"/>
      <c r="RCW408" s="813"/>
      <c r="RCX408" s="813"/>
      <c r="RCY408" s="813"/>
      <c r="RCZ408" s="813"/>
      <c r="RDA408" s="813"/>
      <c r="RDB408" s="813"/>
      <c r="RDC408" s="813"/>
      <c r="RDD408" s="813"/>
      <c r="RDE408" s="813"/>
      <c r="RDF408" s="813"/>
      <c r="RDG408" s="813"/>
      <c r="RDH408" s="813"/>
      <c r="RDI408" s="813"/>
      <c r="RDJ408" s="813"/>
      <c r="RDK408" s="813"/>
      <c r="RDL408" s="813"/>
      <c r="RDM408" s="813"/>
      <c r="RDN408" s="813"/>
      <c r="RDO408" s="813"/>
      <c r="RDP408" s="813"/>
      <c r="RDQ408" s="813"/>
      <c r="RDR408" s="813"/>
      <c r="RDS408" s="813"/>
      <c r="RDT408" s="813"/>
      <c r="RDU408" s="813"/>
      <c r="RDV408" s="813"/>
      <c r="RDW408" s="813"/>
      <c r="RDX408" s="813"/>
      <c r="RDY408" s="813"/>
      <c r="RDZ408" s="813"/>
      <c r="REA408" s="813"/>
      <c r="REB408" s="813"/>
      <c r="REC408" s="813"/>
      <c r="RED408" s="813"/>
      <c r="REE408" s="813"/>
      <c r="REF408" s="813"/>
      <c r="REG408" s="813"/>
      <c r="REH408" s="813"/>
      <c r="REI408" s="813"/>
      <c r="REJ408" s="813"/>
      <c r="REK408" s="813"/>
      <c r="REL408" s="813"/>
      <c r="REM408" s="813"/>
      <c r="REN408" s="813"/>
      <c r="REO408" s="813"/>
      <c r="REP408" s="813"/>
      <c r="REQ408" s="813"/>
      <c r="RER408" s="813"/>
      <c r="RES408" s="813"/>
      <c r="RET408" s="813"/>
      <c r="REU408" s="813"/>
      <c r="REV408" s="813"/>
      <c r="REW408" s="813"/>
      <c r="REX408" s="813"/>
      <c r="REY408" s="813"/>
      <c r="REZ408" s="813"/>
      <c r="RFA408" s="813"/>
      <c r="RFB408" s="813"/>
      <c r="RFC408" s="813"/>
      <c r="RFD408" s="813"/>
      <c r="RFE408" s="813"/>
      <c r="RFF408" s="813"/>
      <c r="RFG408" s="813"/>
      <c r="RFH408" s="813"/>
      <c r="RFI408" s="813"/>
      <c r="RFJ408" s="813"/>
      <c r="RFK408" s="813"/>
      <c r="RFL408" s="813"/>
      <c r="RFM408" s="813"/>
      <c r="RFN408" s="813"/>
      <c r="RFO408" s="813"/>
      <c r="RFP408" s="813"/>
      <c r="RFQ408" s="813"/>
      <c r="RFR408" s="813"/>
      <c r="RFS408" s="813"/>
      <c r="RFT408" s="813"/>
      <c r="RFU408" s="813"/>
      <c r="RFV408" s="813"/>
      <c r="RFW408" s="813"/>
      <c r="RFX408" s="813"/>
      <c r="RFY408" s="813"/>
      <c r="RFZ408" s="813"/>
      <c r="RGA408" s="813"/>
      <c r="RGB408" s="813"/>
      <c r="RGC408" s="813"/>
      <c r="RGD408" s="813"/>
      <c r="RGE408" s="813"/>
      <c r="RGF408" s="813"/>
      <c r="RGG408" s="813"/>
      <c r="RGH408" s="813"/>
      <c r="RGI408" s="813"/>
      <c r="RGJ408" s="813"/>
      <c r="RGK408" s="813"/>
      <c r="RGL408" s="813"/>
      <c r="RGM408" s="813"/>
      <c r="RGN408" s="813"/>
      <c r="RGO408" s="813"/>
      <c r="RGP408" s="813"/>
      <c r="RGQ408" s="813"/>
      <c r="RGR408" s="813"/>
      <c r="RGS408" s="813"/>
      <c r="RGT408" s="813"/>
      <c r="RGU408" s="813"/>
      <c r="RGV408" s="813"/>
      <c r="RGW408" s="813"/>
      <c r="RGX408" s="813"/>
      <c r="RGY408" s="813"/>
      <c r="RGZ408" s="813"/>
      <c r="RHA408" s="813"/>
      <c r="RHB408" s="813"/>
      <c r="RHC408" s="813"/>
      <c r="RHD408" s="813"/>
      <c r="RHE408" s="813"/>
      <c r="RHF408" s="813"/>
      <c r="RHG408" s="813"/>
      <c r="RHH408" s="813"/>
      <c r="RHI408" s="813"/>
      <c r="RHJ408" s="813"/>
      <c r="RHK408" s="813"/>
      <c r="RHL408" s="813"/>
      <c r="RHM408" s="813"/>
      <c r="RHN408" s="813"/>
      <c r="RHO408" s="813"/>
      <c r="RHP408" s="813"/>
      <c r="RHQ408" s="813"/>
      <c r="RHR408" s="813"/>
      <c r="RHS408" s="813"/>
      <c r="RHT408" s="813"/>
      <c r="RHU408" s="813"/>
      <c r="RHV408" s="813"/>
      <c r="RHW408" s="813"/>
      <c r="RHX408" s="813"/>
      <c r="RHY408" s="813"/>
      <c r="RHZ408" s="813"/>
      <c r="RIA408" s="813"/>
      <c r="RIB408" s="813"/>
      <c r="RIC408" s="813"/>
      <c r="RID408" s="813"/>
      <c r="RIE408" s="813"/>
      <c r="RIF408" s="813"/>
      <c r="RIG408" s="813"/>
      <c r="RIH408" s="813"/>
      <c r="RII408" s="813"/>
      <c r="RIJ408" s="813"/>
      <c r="RIK408" s="813"/>
      <c r="RIL408" s="813"/>
      <c r="RIM408" s="813"/>
      <c r="RIN408" s="813"/>
      <c r="RIO408" s="813"/>
      <c r="RIP408" s="813"/>
      <c r="RIQ408" s="813"/>
      <c r="RIR408" s="813"/>
      <c r="RIS408" s="813"/>
      <c r="RIT408" s="813"/>
      <c r="RIU408" s="813"/>
      <c r="RIV408" s="813"/>
      <c r="RIW408" s="813"/>
      <c r="RIX408" s="813"/>
      <c r="RIY408" s="813"/>
      <c r="RIZ408" s="813"/>
      <c r="RJA408" s="813"/>
      <c r="RJB408" s="813"/>
      <c r="RJC408" s="813"/>
      <c r="RJD408" s="813"/>
      <c r="RJE408" s="813"/>
      <c r="RJF408" s="813"/>
      <c r="RJG408" s="813"/>
      <c r="RJH408" s="813"/>
      <c r="RJI408" s="813"/>
      <c r="RJJ408" s="813"/>
      <c r="RJK408" s="813"/>
      <c r="RJL408" s="813"/>
      <c r="RJM408" s="813"/>
      <c r="RJN408" s="813"/>
      <c r="RJO408" s="813"/>
      <c r="RJP408" s="813"/>
      <c r="RJQ408" s="813"/>
      <c r="RJR408" s="813"/>
      <c r="RJS408" s="813"/>
      <c r="RJT408" s="813"/>
      <c r="RJU408" s="813"/>
      <c r="RJV408" s="813"/>
      <c r="RJW408" s="813"/>
      <c r="RJX408" s="813"/>
      <c r="RJY408" s="813"/>
      <c r="RJZ408" s="813"/>
      <c r="RKA408" s="813"/>
      <c r="RKB408" s="813"/>
      <c r="RKC408" s="813"/>
      <c r="RKD408" s="813"/>
      <c r="RKE408" s="813"/>
      <c r="RKF408" s="813"/>
      <c r="RKG408" s="813"/>
      <c r="RKH408" s="813"/>
      <c r="RKI408" s="813"/>
      <c r="RKJ408" s="813"/>
      <c r="RKK408" s="813"/>
      <c r="RKL408" s="813"/>
      <c r="RKM408" s="813"/>
      <c r="RKN408" s="813"/>
      <c r="RKO408" s="813"/>
      <c r="RKP408" s="813"/>
      <c r="RKQ408" s="813"/>
      <c r="RKR408" s="813"/>
      <c r="RKS408" s="813"/>
      <c r="RKT408" s="813"/>
      <c r="RKU408" s="813"/>
      <c r="RKV408" s="813"/>
      <c r="RKW408" s="813"/>
      <c r="RKX408" s="813"/>
      <c r="RKY408" s="813"/>
      <c r="RKZ408" s="813"/>
      <c r="RLA408" s="813"/>
      <c r="RLB408" s="813"/>
      <c r="RLC408" s="813"/>
      <c r="RLD408" s="813"/>
      <c r="RLE408" s="813"/>
      <c r="RLF408" s="813"/>
      <c r="RLG408" s="813"/>
      <c r="RLH408" s="813"/>
      <c r="RLI408" s="813"/>
      <c r="RLJ408" s="813"/>
      <c r="RLK408" s="813"/>
      <c r="RLL408" s="813"/>
      <c r="RLM408" s="813"/>
      <c r="RLN408" s="813"/>
      <c r="RLO408" s="813"/>
      <c r="RLP408" s="813"/>
      <c r="RLQ408" s="813"/>
      <c r="RLR408" s="813"/>
      <c r="RLS408" s="813"/>
      <c r="RLT408" s="813"/>
      <c r="RLU408" s="813"/>
      <c r="RLV408" s="813"/>
      <c r="RLW408" s="813"/>
      <c r="RLX408" s="813"/>
      <c r="RLY408" s="813"/>
      <c r="RLZ408" s="813"/>
      <c r="RMA408" s="813"/>
      <c r="RMB408" s="813"/>
      <c r="RMC408" s="813"/>
      <c r="RMD408" s="813"/>
      <c r="RME408" s="813"/>
      <c r="RMF408" s="813"/>
      <c r="RMG408" s="813"/>
      <c r="RMH408" s="813"/>
      <c r="RMI408" s="813"/>
      <c r="RMJ408" s="813"/>
      <c r="RMK408" s="813"/>
      <c r="RML408" s="813"/>
      <c r="RMM408" s="813"/>
      <c r="RMN408" s="813"/>
      <c r="RMO408" s="813"/>
      <c r="RMP408" s="813"/>
      <c r="RMQ408" s="813"/>
      <c r="RMR408" s="813"/>
      <c r="RMS408" s="813"/>
      <c r="RMT408" s="813"/>
      <c r="RMU408" s="813"/>
      <c r="RMV408" s="813"/>
      <c r="RMW408" s="813"/>
      <c r="RMX408" s="813"/>
      <c r="RMY408" s="813"/>
      <c r="RMZ408" s="813"/>
      <c r="RNA408" s="813"/>
      <c r="RNB408" s="813"/>
      <c r="RNC408" s="813"/>
      <c r="RND408" s="813"/>
      <c r="RNE408" s="813"/>
      <c r="RNF408" s="813"/>
      <c r="RNG408" s="813"/>
      <c r="RNH408" s="813"/>
      <c r="RNI408" s="813"/>
      <c r="RNJ408" s="813"/>
      <c r="RNK408" s="813"/>
      <c r="RNL408" s="813"/>
      <c r="RNM408" s="813"/>
      <c r="RNN408" s="813"/>
      <c r="RNO408" s="813"/>
      <c r="RNP408" s="813"/>
      <c r="RNQ408" s="813"/>
      <c r="RNR408" s="813"/>
      <c r="RNS408" s="813"/>
      <c r="RNT408" s="813"/>
      <c r="RNU408" s="813"/>
      <c r="RNV408" s="813"/>
      <c r="RNW408" s="813"/>
      <c r="RNX408" s="813"/>
      <c r="RNY408" s="813"/>
      <c r="RNZ408" s="813"/>
      <c r="ROA408" s="813"/>
      <c r="ROB408" s="813"/>
      <c r="ROC408" s="813"/>
      <c r="ROD408" s="813"/>
      <c r="ROE408" s="813"/>
      <c r="ROF408" s="813"/>
      <c r="ROG408" s="813"/>
      <c r="ROH408" s="813"/>
      <c r="ROI408" s="813"/>
      <c r="ROJ408" s="813"/>
      <c r="ROK408" s="813"/>
      <c r="ROL408" s="813"/>
      <c r="ROM408" s="813"/>
      <c r="RON408" s="813"/>
      <c r="ROO408" s="813"/>
      <c r="ROP408" s="813"/>
      <c r="ROQ408" s="813"/>
      <c r="ROR408" s="813"/>
      <c r="ROS408" s="813"/>
      <c r="ROT408" s="813"/>
      <c r="ROU408" s="813"/>
      <c r="ROV408" s="813"/>
      <c r="ROW408" s="813"/>
      <c r="ROX408" s="813"/>
      <c r="ROY408" s="813"/>
      <c r="ROZ408" s="813"/>
      <c r="RPA408" s="813"/>
      <c r="RPB408" s="813"/>
      <c r="RPC408" s="813"/>
      <c r="RPD408" s="813"/>
      <c r="RPE408" s="813"/>
      <c r="RPF408" s="813"/>
      <c r="RPG408" s="813"/>
      <c r="RPH408" s="813"/>
      <c r="RPI408" s="813"/>
      <c r="RPJ408" s="813"/>
      <c r="RPK408" s="813"/>
      <c r="RPL408" s="813"/>
      <c r="RPM408" s="813"/>
      <c r="RPN408" s="813"/>
      <c r="RPO408" s="813"/>
      <c r="RPP408" s="813"/>
      <c r="RPQ408" s="813"/>
      <c r="RPR408" s="813"/>
      <c r="RPS408" s="813"/>
      <c r="RPT408" s="813"/>
      <c r="RPU408" s="813"/>
      <c r="RPV408" s="813"/>
      <c r="RPW408" s="813"/>
      <c r="RPX408" s="813"/>
      <c r="RPY408" s="813"/>
      <c r="RPZ408" s="813"/>
      <c r="RQA408" s="813"/>
      <c r="RQB408" s="813"/>
      <c r="RQC408" s="813"/>
      <c r="RQD408" s="813"/>
      <c r="RQE408" s="813"/>
      <c r="RQF408" s="813"/>
      <c r="RQG408" s="813"/>
      <c r="RQH408" s="813"/>
      <c r="RQI408" s="813"/>
      <c r="RQJ408" s="813"/>
      <c r="RQK408" s="813"/>
      <c r="RQL408" s="813"/>
      <c r="RQM408" s="813"/>
      <c r="RQN408" s="813"/>
      <c r="RQO408" s="813"/>
      <c r="RQP408" s="813"/>
      <c r="RQQ408" s="813"/>
      <c r="RQR408" s="813"/>
      <c r="RQS408" s="813"/>
      <c r="RQT408" s="813"/>
      <c r="RQU408" s="813"/>
      <c r="RQV408" s="813"/>
      <c r="RQW408" s="813"/>
      <c r="RQX408" s="813"/>
      <c r="RQY408" s="813"/>
      <c r="RQZ408" s="813"/>
      <c r="RRA408" s="813"/>
      <c r="RRB408" s="813"/>
      <c r="RRC408" s="813"/>
      <c r="RRD408" s="813"/>
      <c r="RRE408" s="813"/>
      <c r="RRF408" s="813"/>
      <c r="RRG408" s="813"/>
      <c r="RRH408" s="813"/>
      <c r="RRI408" s="813"/>
      <c r="RRJ408" s="813"/>
      <c r="RRK408" s="813"/>
      <c r="RRL408" s="813"/>
      <c r="RRM408" s="813"/>
      <c r="RRN408" s="813"/>
      <c r="RRO408" s="813"/>
      <c r="RRP408" s="813"/>
      <c r="RRQ408" s="813"/>
      <c r="RRR408" s="813"/>
      <c r="RRS408" s="813"/>
      <c r="RRT408" s="813"/>
      <c r="RRU408" s="813"/>
      <c r="RRV408" s="813"/>
      <c r="RRW408" s="813"/>
      <c r="RRX408" s="813"/>
      <c r="RRY408" s="813"/>
      <c r="RRZ408" s="813"/>
      <c r="RSA408" s="813"/>
      <c r="RSB408" s="813"/>
      <c r="RSC408" s="813"/>
      <c r="RSD408" s="813"/>
      <c r="RSE408" s="813"/>
      <c r="RSF408" s="813"/>
      <c r="RSG408" s="813"/>
      <c r="RSH408" s="813"/>
      <c r="RSI408" s="813"/>
      <c r="RSJ408" s="813"/>
      <c r="RSK408" s="813"/>
      <c r="RSL408" s="813"/>
      <c r="RSM408" s="813"/>
      <c r="RSN408" s="813"/>
      <c r="RSO408" s="813"/>
      <c r="RSP408" s="813"/>
      <c r="RSQ408" s="813"/>
      <c r="RSR408" s="813"/>
      <c r="RSS408" s="813"/>
      <c r="RST408" s="813"/>
      <c r="RSU408" s="813"/>
      <c r="RSV408" s="813"/>
      <c r="RSW408" s="813"/>
      <c r="RSX408" s="813"/>
      <c r="RSY408" s="813"/>
      <c r="RSZ408" s="813"/>
      <c r="RTA408" s="813"/>
      <c r="RTB408" s="813"/>
      <c r="RTC408" s="813"/>
      <c r="RTD408" s="813"/>
      <c r="RTE408" s="813"/>
      <c r="RTF408" s="813"/>
      <c r="RTG408" s="813"/>
      <c r="RTH408" s="813"/>
      <c r="RTI408" s="813"/>
      <c r="RTJ408" s="813"/>
      <c r="RTK408" s="813"/>
      <c r="RTL408" s="813"/>
      <c r="RTM408" s="813"/>
      <c r="RTN408" s="813"/>
      <c r="RTO408" s="813"/>
      <c r="RTP408" s="813"/>
      <c r="RTQ408" s="813"/>
      <c r="RTR408" s="813"/>
      <c r="RTS408" s="813"/>
      <c r="RTT408" s="813"/>
      <c r="RTU408" s="813"/>
      <c r="RTV408" s="813"/>
      <c r="RTW408" s="813"/>
      <c r="RTX408" s="813"/>
      <c r="RTY408" s="813"/>
      <c r="RTZ408" s="813"/>
      <c r="RUA408" s="813"/>
      <c r="RUB408" s="813"/>
      <c r="RUC408" s="813"/>
      <c r="RUD408" s="813"/>
      <c r="RUE408" s="813"/>
      <c r="RUF408" s="813"/>
      <c r="RUG408" s="813"/>
      <c r="RUH408" s="813"/>
      <c r="RUI408" s="813"/>
      <c r="RUJ408" s="813"/>
      <c r="RUK408" s="813"/>
      <c r="RUL408" s="813"/>
      <c r="RUM408" s="813"/>
      <c r="RUN408" s="813"/>
      <c r="RUO408" s="813"/>
      <c r="RUP408" s="813"/>
      <c r="RUQ408" s="813"/>
      <c r="RUR408" s="813"/>
      <c r="RUS408" s="813"/>
      <c r="RUT408" s="813"/>
      <c r="RUU408" s="813"/>
      <c r="RUV408" s="813"/>
      <c r="RUW408" s="813"/>
      <c r="RUX408" s="813"/>
      <c r="RUY408" s="813"/>
      <c r="RUZ408" s="813"/>
      <c r="RVA408" s="813"/>
      <c r="RVB408" s="813"/>
      <c r="RVC408" s="813"/>
      <c r="RVD408" s="813"/>
      <c r="RVE408" s="813"/>
      <c r="RVF408" s="813"/>
      <c r="RVG408" s="813"/>
      <c r="RVH408" s="813"/>
      <c r="RVI408" s="813"/>
      <c r="RVJ408" s="813"/>
      <c r="RVK408" s="813"/>
      <c r="RVL408" s="813"/>
      <c r="RVM408" s="813"/>
      <c r="RVN408" s="813"/>
      <c r="RVO408" s="813"/>
      <c r="RVP408" s="813"/>
      <c r="RVQ408" s="813"/>
      <c r="RVR408" s="813"/>
      <c r="RVS408" s="813"/>
      <c r="RVT408" s="813"/>
      <c r="RVU408" s="813"/>
      <c r="RVV408" s="813"/>
      <c r="RVW408" s="813"/>
      <c r="RVX408" s="813"/>
      <c r="RVY408" s="813"/>
      <c r="RVZ408" s="813"/>
      <c r="RWA408" s="813"/>
      <c r="RWB408" s="813"/>
      <c r="RWC408" s="813"/>
      <c r="RWD408" s="813"/>
      <c r="RWE408" s="813"/>
      <c r="RWF408" s="813"/>
      <c r="RWG408" s="813"/>
      <c r="RWH408" s="813"/>
      <c r="RWI408" s="813"/>
      <c r="RWJ408" s="813"/>
      <c r="RWK408" s="813"/>
      <c r="RWL408" s="813"/>
      <c r="RWM408" s="813"/>
      <c r="RWN408" s="813"/>
      <c r="RWO408" s="813"/>
      <c r="RWP408" s="813"/>
      <c r="RWQ408" s="813"/>
      <c r="RWR408" s="813"/>
      <c r="RWS408" s="813"/>
      <c r="RWT408" s="813"/>
      <c r="RWU408" s="813"/>
      <c r="RWV408" s="813"/>
      <c r="RWW408" s="813"/>
      <c r="RWX408" s="813"/>
      <c r="RWY408" s="813"/>
      <c r="RWZ408" s="813"/>
      <c r="RXA408" s="813"/>
      <c r="RXB408" s="813"/>
      <c r="RXC408" s="813"/>
      <c r="RXD408" s="813"/>
      <c r="RXE408" s="813"/>
      <c r="RXF408" s="813"/>
      <c r="RXG408" s="813"/>
      <c r="RXH408" s="813"/>
      <c r="RXI408" s="813"/>
      <c r="RXJ408" s="813"/>
      <c r="RXK408" s="813"/>
      <c r="RXL408" s="813"/>
      <c r="RXM408" s="813"/>
      <c r="RXN408" s="813"/>
      <c r="RXO408" s="813"/>
      <c r="RXP408" s="813"/>
      <c r="RXQ408" s="813"/>
      <c r="RXR408" s="813"/>
      <c r="RXS408" s="813"/>
      <c r="RXT408" s="813"/>
      <c r="RXU408" s="813"/>
      <c r="RXV408" s="813"/>
      <c r="RXW408" s="813"/>
      <c r="RXX408" s="813"/>
      <c r="RXY408" s="813"/>
      <c r="RXZ408" s="813"/>
      <c r="RYA408" s="813"/>
      <c r="RYB408" s="813"/>
      <c r="RYC408" s="813"/>
      <c r="RYD408" s="813"/>
      <c r="RYE408" s="813"/>
      <c r="RYF408" s="813"/>
      <c r="RYG408" s="813"/>
      <c r="RYH408" s="813"/>
      <c r="RYI408" s="813"/>
      <c r="RYJ408" s="813"/>
      <c r="RYK408" s="813"/>
      <c r="RYL408" s="813"/>
      <c r="RYM408" s="813"/>
      <c r="RYN408" s="813"/>
      <c r="RYO408" s="813"/>
      <c r="RYP408" s="813"/>
      <c r="RYQ408" s="813"/>
      <c r="RYR408" s="813"/>
      <c r="RYS408" s="813"/>
      <c r="RYT408" s="813"/>
      <c r="RYU408" s="813"/>
      <c r="RYV408" s="813"/>
      <c r="RYW408" s="813"/>
      <c r="RYX408" s="813"/>
      <c r="RYY408" s="813"/>
      <c r="RYZ408" s="813"/>
      <c r="RZA408" s="813"/>
      <c r="RZB408" s="813"/>
      <c r="RZC408" s="813"/>
      <c r="RZD408" s="813"/>
      <c r="RZE408" s="813"/>
      <c r="RZF408" s="813"/>
      <c r="RZG408" s="813"/>
      <c r="RZH408" s="813"/>
      <c r="RZI408" s="813"/>
      <c r="RZJ408" s="813"/>
      <c r="RZK408" s="813"/>
      <c r="RZL408" s="813"/>
      <c r="RZM408" s="813"/>
      <c r="RZN408" s="813"/>
      <c r="RZO408" s="813"/>
      <c r="RZP408" s="813"/>
      <c r="RZQ408" s="813"/>
      <c r="RZR408" s="813"/>
      <c r="RZS408" s="813"/>
      <c r="RZT408" s="813"/>
      <c r="RZU408" s="813"/>
      <c r="RZV408" s="813"/>
      <c r="RZW408" s="813"/>
      <c r="RZX408" s="813"/>
      <c r="RZY408" s="813"/>
      <c r="RZZ408" s="813"/>
      <c r="SAA408" s="813"/>
      <c r="SAB408" s="813"/>
      <c r="SAC408" s="813"/>
      <c r="SAD408" s="813"/>
      <c r="SAE408" s="813"/>
      <c r="SAF408" s="813"/>
      <c r="SAG408" s="813"/>
      <c r="SAH408" s="813"/>
      <c r="SAI408" s="813"/>
      <c r="SAJ408" s="813"/>
      <c r="SAK408" s="813"/>
      <c r="SAL408" s="813"/>
      <c r="SAM408" s="813"/>
      <c r="SAN408" s="813"/>
      <c r="SAO408" s="813"/>
      <c r="SAP408" s="813"/>
      <c r="SAQ408" s="813"/>
      <c r="SAR408" s="813"/>
      <c r="SAS408" s="813"/>
      <c r="SAT408" s="813"/>
      <c r="SAU408" s="813"/>
      <c r="SAV408" s="813"/>
      <c r="SAW408" s="813"/>
      <c r="SAX408" s="813"/>
      <c r="SAY408" s="813"/>
      <c r="SAZ408" s="813"/>
      <c r="SBA408" s="813"/>
      <c r="SBB408" s="813"/>
      <c r="SBC408" s="813"/>
      <c r="SBD408" s="813"/>
      <c r="SBE408" s="813"/>
      <c r="SBF408" s="813"/>
      <c r="SBG408" s="813"/>
      <c r="SBH408" s="813"/>
      <c r="SBI408" s="813"/>
      <c r="SBJ408" s="813"/>
      <c r="SBK408" s="813"/>
      <c r="SBL408" s="813"/>
      <c r="SBM408" s="813"/>
      <c r="SBN408" s="813"/>
      <c r="SBO408" s="813"/>
      <c r="SBP408" s="813"/>
      <c r="SBQ408" s="813"/>
      <c r="SBR408" s="813"/>
      <c r="SBS408" s="813"/>
      <c r="SBT408" s="813"/>
      <c r="SBU408" s="813"/>
      <c r="SBV408" s="813"/>
      <c r="SBW408" s="813"/>
      <c r="SBX408" s="813"/>
      <c r="SBY408" s="813"/>
      <c r="SBZ408" s="813"/>
      <c r="SCA408" s="813"/>
      <c r="SCB408" s="813"/>
      <c r="SCC408" s="813"/>
      <c r="SCD408" s="813"/>
      <c r="SCE408" s="813"/>
      <c r="SCF408" s="813"/>
      <c r="SCG408" s="813"/>
      <c r="SCH408" s="813"/>
      <c r="SCI408" s="813"/>
      <c r="SCJ408" s="813"/>
      <c r="SCK408" s="813"/>
      <c r="SCL408" s="813"/>
      <c r="SCM408" s="813"/>
      <c r="SCN408" s="813"/>
      <c r="SCO408" s="813"/>
      <c r="SCP408" s="813"/>
      <c r="SCQ408" s="813"/>
      <c r="SCR408" s="813"/>
      <c r="SCS408" s="813"/>
      <c r="SCT408" s="813"/>
      <c r="SCU408" s="813"/>
      <c r="SCV408" s="813"/>
      <c r="SCW408" s="813"/>
      <c r="SCX408" s="813"/>
      <c r="SCY408" s="813"/>
      <c r="SCZ408" s="813"/>
      <c r="SDA408" s="813"/>
      <c r="SDB408" s="813"/>
      <c r="SDC408" s="813"/>
      <c r="SDD408" s="813"/>
      <c r="SDE408" s="813"/>
      <c r="SDF408" s="813"/>
      <c r="SDG408" s="813"/>
      <c r="SDH408" s="813"/>
      <c r="SDI408" s="813"/>
      <c r="SDJ408" s="813"/>
      <c r="SDK408" s="813"/>
      <c r="SDL408" s="813"/>
      <c r="SDM408" s="813"/>
      <c r="SDN408" s="813"/>
      <c r="SDO408" s="813"/>
      <c r="SDP408" s="813"/>
      <c r="SDQ408" s="813"/>
      <c r="SDR408" s="813"/>
      <c r="SDS408" s="813"/>
      <c r="SDT408" s="813"/>
      <c r="SDU408" s="813"/>
      <c r="SDV408" s="813"/>
      <c r="SDW408" s="813"/>
      <c r="SDX408" s="813"/>
      <c r="SDY408" s="813"/>
      <c r="SDZ408" s="813"/>
      <c r="SEA408" s="813"/>
      <c r="SEB408" s="813"/>
      <c r="SEC408" s="813"/>
      <c r="SED408" s="813"/>
      <c r="SEE408" s="813"/>
      <c r="SEF408" s="813"/>
      <c r="SEG408" s="813"/>
      <c r="SEH408" s="813"/>
      <c r="SEI408" s="813"/>
      <c r="SEJ408" s="813"/>
      <c r="SEK408" s="813"/>
      <c r="SEL408" s="813"/>
      <c r="SEM408" s="813"/>
      <c r="SEN408" s="813"/>
      <c r="SEO408" s="813"/>
      <c r="SEP408" s="813"/>
      <c r="SEQ408" s="813"/>
      <c r="SER408" s="813"/>
      <c r="SES408" s="813"/>
      <c r="SET408" s="813"/>
      <c r="SEU408" s="813"/>
      <c r="SEV408" s="813"/>
      <c r="SEW408" s="813"/>
      <c r="SEX408" s="813"/>
      <c r="SEY408" s="813"/>
      <c r="SEZ408" s="813"/>
      <c r="SFA408" s="813"/>
      <c r="SFB408" s="813"/>
      <c r="SFC408" s="813"/>
      <c r="SFD408" s="813"/>
      <c r="SFE408" s="813"/>
      <c r="SFF408" s="813"/>
      <c r="SFG408" s="813"/>
      <c r="SFH408" s="813"/>
      <c r="SFI408" s="813"/>
      <c r="SFJ408" s="813"/>
      <c r="SFK408" s="813"/>
      <c r="SFL408" s="813"/>
      <c r="SFM408" s="813"/>
      <c r="SFN408" s="813"/>
      <c r="SFO408" s="813"/>
      <c r="SFP408" s="813"/>
      <c r="SFQ408" s="813"/>
      <c r="SFR408" s="813"/>
      <c r="SFS408" s="813"/>
      <c r="SFT408" s="813"/>
      <c r="SFU408" s="813"/>
      <c r="SFV408" s="813"/>
      <c r="SFW408" s="813"/>
      <c r="SFX408" s="813"/>
      <c r="SFY408" s="813"/>
      <c r="SFZ408" s="813"/>
      <c r="SGA408" s="813"/>
      <c r="SGB408" s="813"/>
      <c r="SGC408" s="813"/>
      <c r="SGD408" s="813"/>
      <c r="SGE408" s="813"/>
      <c r="SGF408" s="813"/>
      <c r="SGG408" s="813"/>
      <c r="SGH408" s="813"/>
      <c r="SGI408" s="813"/>
      <c r="SGJ408" s="813"/>
      <c r="SGK408" s="813"/>
      <c r="SGL408" s="813"/>
      <c r="SGM408" s="813"/>
      <c r="SGN408" s="813"/>
      <c r="SGO408" s="813"/>
      <c r="SGP408" s="813"/>
      <c r="SGQ408" s="813"/>
      <c r="SGR408" s="813"/>
      <c r="SGS408" s="813"/>
      <c r="SGT408" s="813"/>
      <c r="SGU408" s="813"/>
      <c r="SGV408" s="813"/>
      <c r="SGW408" s="813"/>
      <c r="SGX408" s="813"/>
      <c r="SGY408" s="813"/>
      <c r="SGZ408" s="813"/>
      <c r="SHA408" s="813"/>
      <c r="SHB408" s="813"/>
      <c r="SHC408" s="813"/>
      <c r="SHD408" s="813"/>
      <c r="SHE408" s="813"/>
      <c r="SHF408" s="813"/>
      <c r="SHG408" s="813"/>
      <c r="SHH408" s="813"/>
      <c r="SHI408" s="813"/>
      <c r="SHJ408" s="813"/>
      <c r="SHK408" s="813"/>
      <c r="SHL408" s="813"/>
      <c r="SHM408" s="813"/>
      <c r="SHN408" s="813"/>
      <c r="SHO408" s="813"/>
      <c r="SHP408" s="813"/>
      <c r="SHQ408" s="813"/>
      <c r="SHR408" s="813"/>
      <c r="SHS408" s="813"/>
      <c r="SHT408" s="813"/>
      <c r="SHU408" s="813"/>
      <c r="SHV408" s="813"/>
      <c r="SHW408" s="813"/>
      <c r="SHX408" s="813"/>
      <c r="SHY408" s="813"/>
      <c r="SHZ408" s="813"/>
      <c r="SIA408" s="813"/>
      <c r="SIB408" s="813"/>
      <c r="SIC408" s="813"/>
      <c r="SID408" s="813"/>
      <c r="SIE408" s="813"/>
      <c r="SIF408" s="813"/>
      <c r="SIG408" s="813"/>
      <c r="SIH408" s="813"/>
      <c r="SII408" s="813"/>
      <c r="SIJ408" s="813"/>
      <c r="SIK408" s="813"/>
      <c r="SIL408" s="813"/>
      <c r="SIM408" s="813"/>
      <c r="SIN408" s="813"/>
      <c r="SIO408" s="813"/>
      <c r="SIP408" s="813"/>
      <c r="SIQ408" s="813"/>
      <c r="SIR408" s="813"/>
      <c r="SIS408" s="813"/>
      <c r="SIT408" s="813"/>
      <c r="SIU408" s="813"/>
      <c r="SIV408" s="813"/>
      <c r="SIW408" s="813"/>
      <c r="SIX408" s="813"/>
      <c r="SIY408" s="813"/>
      <c r="SIZ408" s="813"/>
      <c r="SJA408" s="813"/>
      <c r="SJB408" s="813"/>
      <c r="SJC408" s="813"/>
      <c r="SJD408" s="813"/>
      <c r="SJE408" s="813"/>
      <c r="SJF408" s="813"/>
      <c r="SJG408" s="813"/>
      <c r="SJH408" s="813"/>
      <c r="SJI408" s="813"/>
      <c r="SJJ408" s="813"/>
      <c r="SJK408" s="813"/>
      <c r="SJL408" s="813"/>
      <c r="SJM408" s="813"/>
      <c r="SJN408" s="813"/>
      <c r="SJO408" s="813"/>
      <c r="SJP408" s="813"/>
      <c r="SJQ408" s="813"/>
      <c r="SJR408" s="813"/>
      <c r="SJS408" s="813"/>
      <c r="SJT408" s="813"/>
      <c r="SJU408" s="813"/>
      <c r="SJV408" s="813"/>
      <c r="SJW408" s="813"/>
      <c r="SJX408" s="813"/>
      <c r="SJY408" s="813"/>
      <c r="SJZ408" s="813"/>
      <c r="SKA408" s="813"/>
      <c r="SKB408" s="813"/>
      <c r="SKC408" s="813"/>
      <c r="SKD408" s="813"/>
      <c r="SKE408" s="813"/>
      <c r="SKF408" s="813"/>
      <c r="SKG408" s="813"/>
      <c r="SKH408" s="813"/>
      <c r="SKI408" s="813"/>
      <c r="SKJ408" s="813"/>
      <c r="SKK408" s="813"/>
      <c r="SKL408" s="813"/>
      <c r="SKM408" s="813"/>
      <c r="SKN408" s="813"/>
      <c r="SKO408" s="813"/>
      <c r="SKP408" s="813"/>
      <c r="SKQ408" s="813"/>
      <c r="SKR408" s="813"/>
      <c r="SKS408" s="813"/>
      <c r="SKT408" s="813"/>
      <c r="SKU408" s="813"/>
      <c r="SKV408" s="813"/>
      <c r="SKW408" s="813"/>
      <c r="SKX408" s="813"/>
      <c r="SKY408" s="813"/>
      <c r="SKZ408" s="813"/>
      <c r="SLA408" s="813"/>
      <c r="SLB408" s="813"/>
      <c r="SLC408" s="813"/>
      <c r="SLD408" s="813"/>
      <c r="SLE408" s="813"/>
      <c r="SLF408" s="813"/>
      <c r="SLG408" s="813"/>
      <c r="SLH408" s="813"/>
      <c r="SLI408" s="813"/>
      <c r="SLJ408" s="813"/>
      <c r="SLK408" s="813"/>
      <c r="SLL408" s="813"/>
      <c r="SLM408" s="813"/>
      <c r="SLN408" s="813"/>
      <c r="SLO408" s="813"/>
      <c r="SLP408" s="813"/>
      <c r="SLQ408" s="813"/>
      <c r="SLR408" s="813"/>
      <c r="SLS408" s="813"/>
      <c r="SLT408" s="813"/>
      <c r="SLU408" s="813"/>
      <c r="SLV408" s="813"/>
      <c r="SLW408" s="813"/>
      <c r="SLX408" s="813"/>
      <c r="SLY408" s="813"/>
      <c r="SLZ408" s="813"/>
      <c r="SMA408" s="813"/>
      <c r="SMB408" s="813"/>
      <c r="SMC408" s="813"/>
      <c r="SMD408" s="813"/>
      <c r="SME408" s="813"/>
      <c r="SMF408" s="813"/>
      <c r="SMG408" s="813"/>
      <c r="SMH408" s="813"/>
      <c r="SMI408" s="813"/>
      <c r="SMJ408" s="813"/>
      <c r="SMK408" s="813"/>
      <c r="SML408" s="813"/>
      <c r="SMM408" s="813"/>
      <c r="SMN408" s="813"/>
      <c r="SMO408" s="813"/>
      <c r="SMP408" s="813"/>
      <c r="SMQ408" s="813"/>
      <c r="SMR408" s="813"/>
      <c r="SMS408" s="813"/>
      <c r="SMT408" s="813"/>
      <c r="SMU408" s="813"/>
      <c r="SMV408" s="813"/>
      <c r="SMW408" s="813"/>
      <c r="SMX408" s="813"/>
      <c r="SMY408" s="813"/>
      <c r="SMZ408" s="813"/>
      <c r="SNA408" s="813"/>
      <c r="SNB408" s="813"/>
      <c r="SNC408" s="813"/>
      <c r="SND408" s="813"/>
      <c r="SNE408" s="813"/>
      <c r="SNF408" s="813"/>
      <c r="SNG408" s="813"/>
      <c r="SNH408" s="813"/>
      <c r="SNI408" s="813"/>
      <c r="SNJ408" s="813"/>
      <c r="SNK408" s="813"/>
      <c r="SNL408" s="813"/>
      <c r="SNM408" s="813"/>
      <c r="SNN408" s="813"/>
      <c r="SNO408" s="813"/>
      <c r="SNP408" s="813"/>
      <c r="SNQ408" s="813"/>
      <c r="SNR408" s="813"/>
      <c r="SNS408" s="813"/>
      <c r="SNT408" s="813"/>
      <c r="SNU408" s="813"/>
      <c r="SNV408" s="813"/>
      <c r="SNW408" s="813"/>
      <c r="SNX408" s="813"/>
      <c r="SNY408" s="813"/>
      <c r="SNZ408" s="813"/>
      <c r="SOA408" s="813"/>
      <c r="SOB408" s="813"/>
      <c r="SOC408" s="813"/>
      <c r="SOD408" s="813"/>
      <c r="SOE408" s="813"/>
      <c r="SOF408" s="813"/>
      <c r="SOG408" s="813"/>
      <c r="SOH408" s="813"/>
      <c r="SOI408" s="813"/>
      <c r="SOJ408" s="813"/>
      <c r="SOK408" s="813"/>
      <c r="SOL408" s="813"/>
      <c r="SOM408" s="813"/>
      <c r="SON408" s="813"/>
      <c r="SOO408" s="813"/>
      <c r="SOP408" s="813"/>
      <c r="SOQ408" s="813"/>
      <c r="SOR408" s="813"/>
      <c r="SOS408" s="813"/>
      <c r="SOT408" s="813"/>
      <c r="SOU408" s="813"/>
      <c r="SOV408" s="813"/>
      <c r="SOW408" s="813"/>
      <c r="SOX408" s="813"/>
      <c r="SOY408" s="813"/>
      <c r="SOZ408" s="813"/>
      <c r="SPA408" s="813"/>
      <c r="SPB408" s="813"/>
      <c r="SPC408" s="813"/>
      <c r="SPD408" s="813"/>
      <c r="SPE408" s="813"/>
      <c r="SPF408" s="813"/>
      <c r="SPG408" s="813"/>
      <c r="SPH408" s="813"/>
      <c r="SPI408" s="813"/>
      <c r="SPJ408" s="813"/>
      <c r="SPK408" s="813"/>
      <c r="SPL408" s="813"/>
      <c r="SPM408" s="813"/>
      <c r="SPN408" s="813"/>
      <c r="SPO408" s="813"/>
      <c r="SPP408" s="813"/>
      <c r="SPQ408" s="813"/>
      <c r="SPR408" s="813"/>
      <c r="SPS408" s="813"/>
      <c r="SPT408" s="813"/>
      <c r="SPU408" s="813"/>
      <c r="SPV408" s="813"/>
      <c r="SPW408" s="813"/>
      <c r="SPX408" s="813"/>
      <c r="SPY408" s="813"/>
      <c r="SPZ408" s="813"/>
      <c r="SQA408" s="813"/>
      <c r="SQB408" s="813"/>
      <c r="SQC408" s="813"/>
      <c r="SQD408" s="813"/>
      <c r="SQE408" s="813"/>
      <c r="SQF408" s="813"/>
      <c r="SQG408" s="813"/>
      <c r="SQH408" s="813"/>
      <c r="SQI408" s="813"/>
      <c r="SQJ408" s="813"/>
      <c r="SQK408" s="813"/>
      <c r="SQL408" s="813"/>
      <c r="SQM408" s="813"/>
      <c r="SQN408" s="813"/>
      <c r="SQO408" s="813"/>
      <c r="SQP408" s="813"/>
      <c r="SQQ408" s="813"/>
      <c r="SQR408" s="813"/>
      <c r="SQS408" s="813"/>
      <c r="SQT408" s="813"/>
      <c r="SQU408" s="813"/>
      <c r="SQV408" s="813"/>
      <c r="SQW408" s="813"/>
      <c r="SQX408" s="813"/>
      <c r="SQY408" s="813"/>
      <c r="SQZ408" s="813"/>
      <c r="SRA408" s="813"/>
      <c r="SRB408" s="813"/>
      <c r="SRC408" s="813"/>
      <c r="SRD408" s="813"/>
      <c r="SRE408" s="813"/>
      <c r="SRF408" s="813"/>
      <c r="SRG408" s="813"/>
      <c r="SRH408" s="813"/>
      <c r="SRI408" s="813"/>
      <c r="SRJ408" s="813"/>
      <c r="SRK408" s="813"/>
      <c r="SRL408" s="813"/>
      <c r="SRM408" s="813"/>
      <c r="SRN408" s="813"/>
      <c r="SRO408" s="813"/>
      <c r="SRP408" s="813"/>
      <c r="SRQ408" s="813"/>
      <c r="SRR408" s="813"/>
      <c r="SRS408" s="813"/>
      <c r="SRT408" s="813"/>
      <c r="SRU408" s="813"/>
      <c r="SRV408" s="813"/>
      <c r="SRW408" s="813"/>
      <c r="SRX408" s="813"/>
      <c r="SRY408" s="813"/>
      <c r="SRZ408" s="813"/>
      <c r="SSA408" s="813"/>
      <c r="SSB408" s="813"/>
      <c r="SSC408" s="813"/>
      <c r="SSD408" s="813"/>
      <c r="SSE408" s="813"/>
      <c r="SSF408" s="813"/>
      <c r="SSG408" s="813"/>
      <c r="SSH408" s="813"/>
      <c r="SSI408" s="813"/>
      <c r="SSJ408" s="813"/>
      <c r="SSK408" s="813"/>
      <c r="SSL408" s="813"/>
      <c r="SSM408" s="813"/>
      <c r="SSN408" s="813"/>
      <c r="SSO408" s="813"/>
      <c r="SSP408" s="813"/>
      <c r="SSQ408" s="813"/>
      <c r="SSR408" s="813"/>
      <c r="SSS408" s="813"/>
      <c r="SST408" s="813"/>
      <c r="SSU408" s="813"/>
      <c r="SSV408" s="813"/>
      <c r="SSW408" s="813"/>
      <c r="SSX408" s="813"/>
      <c r="SSY408" s="813"/>
      <c r="SSZ408" s="813"/>
      <c r="STA408" s="813"/>
      <c r="STB408" s="813"/>
      <c r="STC408" s="813"/>
      <c r="STD408" s="813"/>
      <c r="STE408" s="813"/>
      <c r="STF408" s="813"/>
      <c r="STG408" s="813"/>
      <c r="STH408" s="813"/>
      <c r="STI408" s="813"/>
      <c r="STJ408" s="813"/>
      <c r="STK408" s="813"/>
      <c r="STL408" s="813"/>
      <c r="STM408" s="813"/>
      <c r="STN408" s="813"/>
      <c r="STO408" s="813"/>
      <c r="STP408" s="813"/>
      <c r="STQ408" s="813"/>
      <c r="STR408" s="813"/>
      <c r="STS408" s="813"/>
      <c r="STT408" s="813"/>
      <c r="STU408" s="813"/>
      <c r="STV408" s="813"/>
      <c r="STW408" s="813"/>
      <c r="STX408" s="813"/>
      <c r="STY408" s="813"/>
      <c r="STZ408" s="813"/>
      <c r="SUA408" s="813"/>
      <c r="SUB408" s="813"/>
      <c r="SUC408" s="813"/>
      <c r="SUD408" s="813"/>
      <c r="SUE408" s="813"/>
      <c r="SUF408" s="813"/>
      <c r="SUG408" s="813"/>
      <c r="SUH408" s="813"/>
      <c r="SUI408" s="813"/>
      <c r="SUJ408" s="813"/>
      <c r="SUK408" s="813"/>
      <c r="SUL408" s="813"/>
      <c r="SUM408" s="813"/>
      <c r="SUN408" s="813"/>
      <c r="SUO408" s="813"/>
      <c r="SUP408" s="813"/>
      <c r="SUQ408" s="813"/>
      <c r="SUR408" s="813"/>
      <c r="SUS408" s="813"/>
      <c r="SUT408" s="813"/>
      <c r="SUU408" s="813"/>
      <c r="SUV408" s="813"/>
      <c r="SUW408" s="813"/>
      <c r="SUX408" s="813"/>
      <c r="SUY408" s="813"/>
      <c r="SUZ408" s="813"/>
      <c r="SVA408" s="813"/>
      <c r="SVB408" s="813"/>
      <c r="SVC408" s="813"/>
      <c r="SVD408" s="813"/>
      <c r="SVE408" s="813"/>
      <c r="SVF408" s="813"/>
      <c r="SVG408" s="813"/>
      <c r="SVH408" s="813"/>
      <c r="SVI408" s="813"/>
      <c r="SVJ408" s="813"/>
      <c r="SVK408" s="813"/>
      <c r="SVL408" s="813"/>
      <c r="SVM408" s="813"/>
      <c r="SVN408" s="813"/>
      <c r="SVO408" s="813"/>
      <c r="SVP408" s="813"/>
      <c r="SVQ408" s="813"/>
      <c r="SVR408" s="813"/>
      <c r="SVS408" s="813"/>
      <c r="SVT408" s="813"/>
      <c r="SVU408" s="813"/>
      <c r="SVV408" s="813"/>
      <c r="SVW408" s="813"/>
      <c r="SVX408" s="813"/>
      <c r="SVY408" s="813"/>
      <c r="SVZ408" s="813"/>
      <c r="SWA408" s="813"/>
      <c r="SWB408" s="813"/>
      <c r="SWC408" s="813"/>
      <c r="SWD408" s="813"/>
      <c r="SWE408" s="813"/>
      <c r="SWF408" s="813"/>
      <c r="SWG408" s="813"/>
      <c r="SWH408" s="813"/>
      <c r="SWI408" s="813"/>
      <c r="SWJ408" s="813"/>
      <c r="SWK408" s="813"/>
      <c r="SWL408" s="813"/>
      <c r="SWM408" s="813"/>
      <c r="SWN408" s="813"/>
      <c r="SWO408" s="813"/>
      <c r="SWP408" s="813"/>
      <c r="SWQ408" s="813"/>
      <c r="SWR408" s="813"/>
      <c r="SWS408" s="813"/>
      <c r="SWT408" s="813"/>
      <c r="SWU408" s="813"/>
      <c r="SWV408" s="813"/>
      <c r="SWW408" s="813"/>
      <c r="SWX408" s="813"/>
      <c r="SWY408" s="813"/>
      <c r="SWZ408" s="813"/>
      <c r="SXA408" s="813"/>
      <c r="SXB408" s="813"/>
      <c r="SXC408" s="813"/>
      <c r="SXD408" s="813"/>
      <c r="SXE408" s="813"/>
      <c r="SXF408" s="813"/>
      <c r="SXG408" s="813"/>
      <c r="SXH408" s="813"/>
      <c r="SXI408" s="813"/>
      <c r="SXJ408" s="813"/>
      <c r="SXK408" s="813"/>
      <c r="SXL408" s="813"/>
      <c r="SXM408" s="813"/>
      <c r="SXN408" s="813"/>
      <c r="SXO408" s="813"/>
      <c r="SXP408" s="813"/>
      <c r="SXQ408" s="813"/>
      <c r="SXR408" s="813"/>
      <c r="SXS408" s="813"/>
      <c r="SXT408" s="813"/>
      <c r="SXU408" s="813"/>
      <c r="SXV408" s="813"/>
      <c r="SXW408" s="813"/>
      <c r="SXX408" s="813"/>
      <c r="SXY408" s="813"/>
      <c r="SXZ408" s="813"/>
      <c r="SYA408" s="813"/>
      <c r="SYB408" s="813"/>
      <c r="SYC408" s="813"/>
      <c r="SYD408" s="813"/>
      <c r="SYE408" s="813"/>
      <c r="SYF408" s="813"/>
      <c r="SYG408" s="813"/>
      <c r="SYH408" s="813"/>
      <c r="SYI408" s="813"/>
      <c r="SYJ408" s="813"/>
      <c r="SYK408" s="813"/>
      <c r="SYL408" s="813"/>
      <c r="SYM408" s="813"/>
      <c r="SYN408" s="813"/>
      <c r="SYO408" s="813"/>
      <c r="SYP408" s="813"/>
      <c r="SYQ408" s="813"/>
      <c r="SYR408" s="813"/>
      <c r="SYS408" s="813"/>
      <c r="SYT408" s="813"/>
      <c r="SYU408" s="813"/>
      <c r="SYV408" s="813"/>
      <c r="SYW408" s="813"/>
      <c r="SYX408" s="813"/>
      <c r="SYY408" s="813"/>
      <c r="SYZ408" s="813"/>
      <c r="SZA408" s="813"/>
      <c r="SZB408" s="813"/>
      <c r="SZC408" s="813"/>
      <c r="SZD408" s="813"/>
      <c r="SZE408" s="813"/>
      <c r="SZF408" s="813"/>
      <c r="SZG408" s="813"/>
      <c r="SZH408" s="813"/>
      <c r="SZI408" s="813"/>
      <c r="SZJ408" s="813"/>
      <c r="SZK408" s="813"/>
      <c r="SZL408" s="813"/>
      <c r="SZM408" s="813"/>
      <c r="SZN408" s="813"/>
      <c r="SZO408" s="813"/>
      <c r="SZP408" s="813"/>
      <c r="SZQ408" s="813"/>
      <c r="SZR408" s="813"/>
      <c r="SZS408" s="813"/>
      <c r="SZT408" s="813"/>
      <c r="SZU408" s="813"/>
      <c r="SZV408" s="813"/>
      <c r="SZW408" s="813"/>
      <c r="SZX408" s="813"/>
      <c r="SZY408" s="813"/>
      <c r="SZZ408" s="813"/>
      <c r="TAA408" s="813"/>
      <c r="TAB408" s="813"/>
      <c r="TAC408" s="813"/>
      <c r="TAD408" s="813"/>
      <c r="TAE408" s="813"/>
      <c r="TAF408" s="813"/>
      <c r="TAG408" s="813"/>
      <c r="TAH408" s="813"/>
      <c r="TAI408" s="813"/>
      <c r="TAJ408" s="813"/>
      <c r="TAK408" s="813"/>
      <c r="TAL408" s="813"/>
      <c r="TAM408" s="813"/>
      <c r="TAN408" s="813"/>
      <c r="TAO408" s="813"/>
      <c r="TAP408" s="813"/>
      <c r="TAQ408" s="813"/>
      <c r="TAR408" s="813"/>
      <c r="TAS408" s="813"/>
      <c r="TAT408" s="813"/>
      <c r="TAU408" s="813"/>
      <c r="TAV408" s="813"/>
      <c r="TAW408" s="813"/>
      <c r="TAX408" s="813"/>
      <c r="TAY408" s="813"/>
      <c r="TAZ408" s="813"/>
      <c r="TBA408" s="813"/>
      <c r="TBB408" s="813"/>
      <c r="TBC408" s="813"/>
      <c r="TBD408" s="813"/>
      <c r="TBE408" s="813"/>
      <c r="TBF408" s="813"/>
      <c r="TBG408" s="813"/>
      <c r="TBH408" s="813"/>
      <c r="TBI408" s="813"/>
      <c r="TBJ408" s="813"/>
      <c r="TBK408" s="813"/>
      <c r="TBL408" s="813"/>
      <c r="TBM408" s="813"/>
      <c r="TBN408" s="813"/>
      <c r="TBO408" s="813"/>
      <c r="TBP408" s="813"/>
      <c r="TBQ408" s="813"/>
      <c r="TBR408" s="813"/>
      <c r="TBS408" s="813"/>
      <c r="TBT408" s="813"/>
      <c r="TBU408" s="813"/>
      <c r="TBV408" s="813"/>
      <c r="TBW408" s="813"/>
      <c r="TBX408" s="813"/>
      <c r="TBY408" s="813"/>
      <c r="TBZ408" s="813"/>
      <c r="TCA408" s="813"/>
      <c r="TCB408" s="813"/>
      <c r="TCC408" s="813"/>
      <c r="TCD408" s="813"/>
      <c r="TCE408" s="813"/>
      <c r="TCF408" s="813"/>
      <c r="TCG408" s="813"/>
      <c r="TCH408" s="813"/>
      <c r="TCI408" s="813"/>
      <c r="TCJ408" s="813"/>
      <c r="TCK408" s="813"/>
      <c r="TCL408" s="813"/>
      <c r="TCM408" s="813"/>
      <c r="TCN408" s="813"/>
      <c r="TCO408" s="813"/>
      <c r="TCP408" s="813"/>
      <c r="TCQ408" s="813"/>
      <c r="TCR408" s="813"/>
      <c r="TCS408" s="813"/>
      <c r="TCT408" s="813"/>
      <c r="TCU408" s="813"/>
      <c r="TCV408" s="813"/>
      <c r="TCW408" s="813"/>
      <c r="TCX408" s="813"/>
      <c r="TCY408" s="813"/>
      <c r="TCZ408" s="813"/>
      <c r="TDA408" s="813"/>
      <c r="TDB408" s="813"/>
      <c r="TDC408" s="813"/>
      <c r="TDD408" s="813"/>
      <c r="TDE408" s="813"/>
      <c r="TDF408" s="813"/>
      <c r="TDG408" s="813"/>
      <c r="TDH408" s="813"/>
      <c r="TDI408" s="813"/>
      <c r="TDJ408" s="813"/>
      <c r="TDK408" s="813"/>
      <c r="TDL408" s="813"/>
      <c r="TDM408" s="813"/>
      <c r="TDN408" s="813"/>
      <c r="TDO408" s="813"/>
      <c r="TDP408" s="813"/>
      <c r="TDQ408" s="813"/>
      <c r="TDR408" s="813"/>
      <c r="TDS408" s="813"/>
      <c r="TDT408" s="813"/>
      <c r="TDU408" s="813"/>
      <c r="TDV408" s="813"/>
      <c r="TDW408" s="813"/>
      <c r="TDX408" s="813"/>
      <c r="TDY408" s="813"/>
      <c r="TDZ408" s="813"/>
      <c r="TEA408" s="813"/>
      <c r="TEB408" s="813"/>
      <c r="TEC408" s="813"/>
      <c r="TED408" s="813"/>
      <c r="TEE408" s="813"/>
      <c r="TEF408" s="813"/>
      <c r="TEG408" s="813"/>
      <c r="TEH408" s="813"/>
      <c r="TEI408" s="813"/>
      <c r="TEJ408" s="813"/>
      <c r="TEK408" s="813"/>
      <c r="TEL408" s="813"/>
      <c r="TEM408" s="813"/>
      <c r="TEN408" s="813"/>
      <c r="TEO408" s="813"/>
      <c r="TEP408" s="813"/>
      <c r="TEQ408" s="813"/>
      <c r="TER408" s="813"/>
      <c r="TES408" s="813"/>
      <c r="TET408" s="813"/>
      <c r="TEU408" s="813"/>
      <c r="TEV408" s="813"/>
      <c r="TEW408" s="813"/>
      <c r="TEX408" s="813"/>
      <c r="TEY408" s="813"/>
      <c r="TEZ408" s="813"/>
      <c r="TFA408" s="813"/>
      <c r="TFB408" s="813"/>
      <c r="TFC408" s="813"/>
      <c r="TFD408" s="813"/>
      <c r="TFE408" s="813"/>
      <c r="TFF408" s="813"/>
      <c r="TFG408" s="813"/>
      <c r="TFH408" s="813"/>
      <c r="TFI408" s="813"/>
      <c r="TFJ408" s="813"/>
      <c r="TFK408" s="813"/>
      <c r="TFL408" s="813"/>
      <c r="TFM408" s="813"/>
      <c r="TFN408" s="813"/>
      <c r="TFO408" s="813"/>
      <c r="TFP408" s="813"/>
      <c r="TFQ408" s="813"/>
      <c r="TFR408" s="813"/>
      <c r="TFS408" s="813"/>
      <c r="TFT408" s="813"/>
      <c r="TFU408" s="813"/>
      <c r="TFV408" s="813"/>
      <c r="TFW408" s="813"/>
      <c r="TFX408" s="813"/>
      <c r="TFY408" s="813"/>
      <c r="TFZ408" s="813"/>
      <c r="TGA408" s="813"/>
      <c r="TGB408" s="813"/>
      <c r="TGC408" s="813"/>
      <c r="TGD408" s="813"/>
      <c r="TGE408" s="813"/>
      <c r="TGF408" s="813"/>
      <c r="TGG408" s="813"/>
      <c r="TGH408" s="813"/>
      <c r="TGI408" s="813"/>
      <c r="TGJ408" s="813"/>
      <c r="TGK408" s="813"/>
      <c r="TGL408" s="813"/>
      <c r="TGM408" s="813"/>
      <c r="TGN408" s="813"/>
      <c r="TGO408" s="813"/>
      <c r="TGP408" s="813"/>
      <c r="TGQ408" s="813"/>
      <c r="TGR408" s="813"/>
      <c r="TGS408" s="813"/>
      <c r="TGT408" s="813"/>
      <c r="TGU408" s="813"/>
      <c r="TGV408" s="813"/>
      <c r="TGW408" s="813"/>
      <c r="TGX408" s="813"/>
      <c r="TGY408" s="813"/>
      <c r="TGZ408" s="813"/>
      <c r="THA408" s="813"/>
      <c r="THB408" s="813"/>
      <c r="THC408" s="813"/>
      <c r="THD408" s="813"/>
      <c r="THE408" s="813"/>
      <c r="THF408" s="813"/>
      <c r="THG408" s="813"/>
      <c r="THH408" s="813"/>
      <c r="THI408" s="813"/>
      <c r="THJ408" s="813"/>
      <c r="THK408" s="813"/>
      <c r="THL408" s="813"/>
      <c r="THM408" s="813"/>
      <c r="THN408" s="813"/>
      <c r="THO408" s="813"/>
      <c r="THP408" s="813"/>
      <c r="THQ408" s="813"/>
      <c r="THR408" s="813"/>
      <c r="THS408" s="813"/>
      <c r="THT408" s="813"/>
      <c r="THU408" s="813"/>
      <c r="THV408" s="813"/>
      <c r="THW408" s="813"/>
      <c r="THX408" s="813"/>
      <c r="THY408" s="813"/>
      <c r="THZ408" s="813"/>
      <c r="TIA408" s="813"/>
      <c r="TIB408" s="813"/>
      <c r="TIC408" s="813"/>
      <c r="TID408" s="813"/>
      <c r="TIE408" s="813"/>
      <c r="TIF408" s="813"/>
      <c r="TIG408" s="813"/>
      <c r="TIH408" s="813"/>
      <c r="TII408" s="813"/>
      <c r="TIJ408" s="813"/>
      <c r="TIK408" s="813"/>
      <c r="TIL408" s="813"/>
      <c r="TIM408" s="813"/>
      <c r="TIN408" s="813"/>
      <c r="TIO408" s="813"/>
      <c r="TIP408" s="813"/>
      <c r="TIQ408" s="813"/>
      <c r="TIR408" s="813"/>
      <c r="TIS408" s="813"/>
      <c r="TIT408" s="813"/>
      <c r="TIU408" s="813"/>
      <c r="TIV408" s="813"/>
      <c r="TIW408" s="813"/>
      <c r="TIX408" s="813"/>
      <c r="TIY408" s="813"/>
      <c r="TIZ408" s="813"/>
      <c r="TJA408" s="813"/>
      <c r="TJB408" s="813"/>
      <c r="TJC408" s="813"/>
      <c r="TJD408" s="813"/>
      <c r="TJE408" s="813"/>
      <c r="TJF408" s="813"/>
      <c r="TJG408" s="813"/>
      <c r="TJH408" s="813"/>
      <c r="TJI408" s="813"/>
      <c r="TJJ408" s="813"/>
      <c r="TJK408" s="813"/>
      <c r="TJL408" s="813"/>
      <c r="TJM408" s="813"/>
      <c r="TJN408" s="813"/>
      <c r="TJO408" s="813"/>
      <c r="TJP408" s="813"/>
      <c r="TJQ408" s="813"/>
      <c r="TJR408" s="813"/>
      <c r="TJS408" s="813"/>
      <c r="TJT408" s="813"/>
      <c r="TJU408" s="813"/>
      <c r="TJV408" s="813"/>
      <c r="TJW408" s="813"/>
      <c r="TJX408" s="813"/>
      <c r="TJY408" s="813"/>
      <c r="TJZ408" s="813"/>
      <c r="TKA408" s="813"/>
      <c r="TKB408" s="813"/>
      <c r="TKC408" s="813"/>
      <c r="TKD408" s="813"/>
      <c r="TKE408" s="813"/>
      <c r="TKF408" s="813"/>
      <c r="TKG408" s="813"/>
      <c r="TKH408" s="813"/>
      <c r="TKI408" s="813"/>
      <c r="TKJ408" s="813"/>
      <c r="TKK408" s="813"/>
      <c r="TKL408" s="813"/>
      <c r="TKM408" s="813"/>
      <c r="TKN408" s="813"/>
      <c r="TKO408" s="813"/>
      <c r="TKP408" s="813"/>
      <c r="TKQ408" s="813"/>
      <c r="TKR408" s="813"/>
      <c r="TKS408" s="813"/>
      <c r="TKT408" s="813"/>
      <c r="TKU408" s="813"/>
      <c r="TKV408" s="813"/>
      <c r="TKW408" s="813"/>
      <c r="TKX408" s="813"/>
      <c r="TKY408" s="813"/>
      <c r="TKZ408" s="813"/>
      <c r="TLA408" s="813"/>
      <c r="TLB408" s="813"/>
      <c r="TLC408" s="813"/>
      <c r="TLD408" s="813"/>
      <c r="TLE408" s="813"/>
      <c r="TLF408" s="813"/>
      <c r="TLG408" s="813"/>
      <c r="TLH408" s="813"/>
      <c r="TLI408" s="813"/>
      <c r="TLJ408" s="813"/>
      <c r="TLK408" s="813"/>
      <c r="TLL408" s="813"/>
      <c r="TLM408" s="813"/>
      <c r="TLN408" s="813"/>
      <c r="TLO408" s="813"/>
      <c r="TLP408" s="813"/>
      <c r="TLQ408" s="813"/>
      <c r="TLR408" s="813"/>
      <c r="TLS408" s="813"/>
      <c r="TLT408" s="813"/>
      <c r="TLU408" s="813"/>
      <c r="TLV408" s="813"/>
      <c r="TLW408" s="813"/>
      <c r="TLX408" s="813"/>
      <c r="TLY408" s="813"/>
      <c r="TLZ408" s="813"/>
      <c r="TMA408" s="813"/>
      <c r="TMB408" s="813"/>
      <c r="TMC408" s="813"/>
      <c r="TMD408" s="813"/>
      <c r="TME408" s="813"/>
      <c r="TMF408" s="813"/>
      <c r="TMG408" s="813"/>
      <c r="TMH408" s="813"/>
      <c r="TMI408" s="813"/>
      <c r="TMJ408" s="813"/>
      <c r="TMK408" s="813"/>
      <c r="TML408" s="813"/>
      <c r="TMM408" s="813"/>
      <c r="TMN408" s="813"/>
      <c r="TMO408" s="813"/>
      <c r="TMP408" s="813"/>
      <c r="TMQ408" s="813"/>
      <c r="TMR408" s="813"/>
      <c r="TMS408" s="813"/>
      <c r="TMT408" s="813"/>
      <c r="TMU408" s="813"/>
      <c r="TMV408" s="813"/>
      <c r="TMW408" s="813"/>
      <c r="TMX408" s="813"/>
      <c r="TMY408" s="813"/>
      <c r="TMZ408" s="813"/>
      <c r="TNA408" s="813"/>
      <c r="TNB408" s="813"/>
      <c r="TNC408" s="813"/>
      <c r="TND408" s="813"/>
      <c r="TNE408" s="813"/>
      <c r="TNF408" s="813"/>
      <c r="TNG408" s="813"/>
      <c r="TNH408" s="813"/>
      <c r="TNI408" s="813"/>
      <c r="TNJ408" s="813"/>
      <c r="TNK408" s="813"/>
      <c r="TNL408" s="813"/>
      <c r="TNM408" s="813"/>
      <c r="TNN408" s="813"/>
      <c r="TNO408" s="813"/>
      <c r="TNP408" s="813"/>
      <c r="TNQ408" s="813"/>
      <c r="TNR408" s="813"/>
      <c r="TNS408" s="813"/>
      <c r="TNT408" s="813"/>
      <c r="TNU408" s="813"/>
      <c r="TNV408" s="813"/>
      <c r="TNW408" s="813"/>
      <c r="TNX408" s="813"/>
      <c r="TNY408" s="813"/>
      <c r="TNZ408" s="813"/>
      <c r="TOA408" s="813"/>
      <c r="TOB408" s="813"/>
      <c r="TOC408" s="813"/>
      <c r="TOD408" s="813"/>
      <c r="TOE408" s="813"/>
      <c r="TOF408" s="813"/>
      <c r="TOG408" s="813"/>
      <c r="TOH408" s="813"/>
      <c r="TOI408" s="813"/>
      <c r="TOJ408" s="813"/>
      <c r="TOK408" s="813"/>
      <c r="TOL408" s="813"/>
      <c r="TOM408" s="813"/>
      <c r="TON408" s="813"/>
      <c r="TOO408" s="813"/>
      <c r="TOP408" s="813"/>
      <c r="TOQ408" s="813"/>
      <c r="TOR408" s="813"/>
      <c r="TOS408" s="813"/>
      <c r="TOT408" s="813"/>
      <c r="TOU408" s="813"/>
      <c r="TOV408" s="813"/>
      <c r="TOW408" s="813"/>
      <c r="TOX408" s="813"/>
      <c r="TOY408" s="813"/>
      <c r="TOZ408" s="813"/>
      <c r="TPA408" s="813"/>
      <c r="TPB408" s="813"/>
      <c r="TPC408" s="813"/>
      <c r="TPD408" s="813"/>
      <c r="TPE408" s="813"/>
      <c r="TPF408" s="813"/>
      <c r="TPG408" s="813"/>
      <c r="TPH408" s="813"/>
      <c r="TPI408" s="813"/>
      <c r="TPJ408" s="813"/>
      <c r="TPK408" s="813"/>
      <c r="TPL408" s="813"/>
      <c r="TPM408" s="813"/>
      <c r="TPN408" s="813"/>
      <c r="TPO408" s="813"/>
      <c r="TPP408" s="813"/>
      <c r="TPQ408" s="813"/>
      <c r="TPR408" s="813"/>
      <c r="TPS408" s="813"/>
      <c r="TPT408" s="813"/>
      <c r="TPU408" s="813"/>
      <c r="TPV408" s="813"/>
      <c r="TPW408" s="813"/>
      <c r="TPX408" s="813"/>
      <c r="TPY408" s="813"/>
      <c r="TPZ408" s="813"/>
      <c r="TQA408" s="813"/>
      <c r="TQB408" s="813"/>
      <c r="TQC408" s="813"/>
      <c r="TQD408" s="813"/>
      <c r="TQE408" s="813"/>
      <c r="TQF408" s="813"/>
      <c r="TQG408" s="813"/>
      <c r="TQH408" s="813"/>
      <c r="TQI408" s="813"/>
      <c r="TQJ408" s="813"/>
      <c r="TQK408" s="813"/>
      <c r="TQL408" s="813"/>
      <c r="TQM408" s="813"/>
      <c r="TQN408" s="813"/>
      <c r="TQO408" s="813"/>
      <c r="TQP408" s="813"/>
      <c r="TQQ408" s="813"/>
      <c r="TQR408" s="813"/>
      <c r="TQS408" s="813"/>
      <c r="TQT408" s="813"/>
      <c r="TQU408" s="813"/>
      <c r="TQV408" s="813"/>
      <c r="TQW408" s="813"/>
      <c r="TQX408" s="813"/>
      <c r="TQY408" s="813"/>
      <c r="TQZ408" s="813"/>
      <c r="TRA408" s="813"/>
      <c r="TRB408" s="813"/>
      <c r="TRC408" s="813"/>
      <c r="TRD408" s="813"/>
      <c r="TRE408" s="813"/>
      <c r="TRF408" s="813"/>
      <c r="TRG408" s="813"/>
      <c r="TRH408" s="813"/>
      <c r="TRI408" s="813"/>
      <c r="TRJ408" s="813"/>
      <c r="TRK408" s="813"/>
      <c r="TRL408" s="813"/>
      <c r="TRM408" s="813"/>
      <c r="TRN408" s="813"/>
      <c r="TRO408" s="813"/>
      <c r="TRP408" s="813"/>
      <c r="TRQ408" s="813"/>
      <c r="TRR408" s="813"/>
      <c r="TRS408" s="813"/>
      <c r="TRT408" s="813"/>
      <c r="TRU408" s="813"/>
      <c r="TRV408" s="813"/>
      <c r="TRW408" s="813"/>
      <c r="TRX408" s="813"/>
      <c r="TRY408" s="813"/>
      <c r="TRZ408" s="813"/>
      <c r="TSA408" s="813"/>
      <c r="TSB408" s="813"/>
      <c r="TSC408" s="813"/>
      <c r="TSD408" s="813"/>
      <c r="TSE408" s="813"/>
      <c r="TSF408" s="813"/>
      <c r="TSG408" s="813"/>
      <c r="TSH408" s="813"/>
      <c r="TSI408" s="813"/>
      <c r="TSJ408" s="813"/>
      <c r="TSK408" s="813"/>
      <c r="TSL408" s="813"/>
      <c r="TSM408" s="813"/>
      <c r="TSN408" s="813"/>
      <c r="TSO408" s="813"/>
      <c r="TSP408" s="813"/>
      <c r="TSQ408" s="813"/>
      <c r="TSR408" s="813"/>
      <c r="TSS408" s="813"/>
      <c r="TST408" s="813"/>
      <c r="TSU408" s="813"/>
      <c r="TSV408" s="813"/>
      <c r="TSW408" s="813"/>
      <c r="TSX408" s="813"/>
      <c r="TSY408" s="813"/>
      <c r="TSZ408" s="813"/>
      <c r="TTA408" s="813"/>
      <c r="TTB408" s="813"/>
      <c r="TTC408" s="813"/>
      <c r="TTD408" s="813"/>
      <c r="TTE408" s="813"/>
      <c r="TTF408" s="813"/>
      <c r="TTG408" s="813"/>
      <c r="TTH408" s="813"/>
      <c r="TTI408" s="813"/>
      <c r="TTJ408" s="813"/>
      <c r="TTK408" s="813"/>
      <c r="TTL408" s="813"/>
      <c r="TTM408" s="813"/>
      <c r="TTN408" s="813"/>
      <c r="TTO408" s="813"/>
      <c r="TTP408" s="813"/>
      <c r="TTQ408" s="813"/>
      <c r="TTR408" s="813"/>
      <c r="TTS408" s="813"/>
      <c r="TTT408" s="813"/>
      <c r="TTU408" s="813"/>
      <c r="TTV408" s="813"/>
      <c r="TTW408" s="813"/>
      <c r="TTX408" s="813"/>
      <c r="TTY408" s="813"/>
      <c r="TTZ408" s="813"/>
      <c r="TUA408" s="813"/>
      <c r="TUB408" s="813"/>
      <c r="TUC408" s="813"/>
      <c r="TUD408" s="813"/>
      <c r="TUE408" s="813"/>
      <c r="TUF408" s="813"/>
      <c r="TUG408" s="813"/>
      <c r="TUH408" s="813"/>
      <c r="TUI408" s="813"/>
      <c r="TUJ408" s="813"/>
      <c r="TUK408" s="813"/>
      <c r="TUL408" s="813"/>
      <c r="TUM408" s="813"/>
      <c r="TUN408" s="813"/>
      <c r="TUO408" s="813"/>
      <c r="TUP408" s="813"/>
      <c r="TUQ408" s="813"/>
      <c r="TUR408" s="813"/>
      <c r="TUS408" s="813"/>
      <c r="TUT408" s="813"/>
      <c r="TUU408" s="813"/>
      <c r="TUV408" s="813"/>
      <c r="TUW408" s="813"/>
      <c r="TUX408" s="813"/>
      <c r="TUY408" s="813"/>
      <c r="TUZ408" s="813"/>
      <c r="TVA408" s="813"/>
      <c r="TVB408" s="813"/>
      <c r="TVC408" s="813"/>
      <c r="TVD408" s="813"/>
      <c r="TVE408" s="813"/>
      <c r="TVF408" s="813"/>
      <c r="TVG408" s="813"/>
      <c r="TVH408" s="813"/>
      <c r="TVI408" s="813"/>
      <c r="TVJ408" s="813"/>
      <c r="TVK408" s="813"/>
      <c r="TVL408" s="813"/>
      <c r="TVM408" s="813"/>
      <c r="TVN408" s="813"/>
      <c r="TVO408" s="813"/>
      <c r="TVP408" s="813"/>
      <c r="TVQ408" s="813"/>
      <c r="TVR408" s="813"/>
      <c r="TVS408" s="813"/>
      <c r="TVT408" s="813"/>
      <c r="TVU408" s="813"/>
      <c r="TVV408" s="813"/>
      <c r="TVW408" s="813"/>
      <c r="TVX408" s="813"/>
      <c r="TVY408" s="813"/>
      <c r="TVZ408" s="813"/>
      <c r="TWA408" s="813"/>
      <c r="TWB408" s="813"/>
      <c r="TWC408" s="813"/>
      <c r="TWD408" s="813"/>
      <c r="TWE408" s="813"/>
      <c r="TWF408" s="813"/>
      <c r="TWG408" s="813"/>
      <c r="TWH408" s="813"/>
      <c r="TWI408" s="813"/>
      <c r="TWJ408" s="813"/>
      <c r="TWK408" s="813"/>
      <c r="TWL408" s="813"/>
      <c r="TWM408" s="813"/>
      <c r="TWN408" s="813"/>
      <c r="TWO408" s="813"/>
      <c r="TWP408" s="813"/>
      <c r="TWQ408" s="813"/>
      <c r="TWR408" s="813"/>
      <c r="TWS408" s="813"/>
      <c r="TWT408" s="813"/>
      <c r="TWU408" s="813"/>
      <c r="TWV408" s="813"/>
      <c r="TWW408" s="813"/>
      <c r="TWX408" s="813"/>
      <c r="TWY408" s="813"/>
      <c r="TWZ408" s="813"/>
      <c r="TXA408" s="813"/>
      <c r="TXB408" s="813"/>
      <c r="TXC408" s="813"/>
      <c r="TXD408" s="813"/>
      <c r="TXE408" s="813"/>
      <c r="TXF408" s="813"/>
      <c r="TXG408" s="813"/>
      <c r="TXH408" s="813"/>
      <c r="TXI408" s="813"/>
      <c r="TXJ408" s="813"/>
      <c r="TXK408" s="813"/>
      <c r="TXL408" s="813"/>
      <c r="TXM408" s="813"/>
      <c r="TXN408" s="813"/>
      <c r="TXO408" s="813"/>
      <c r="TXP408" s="813"/>
      <c r="TXQ408" s="813"/>
      <c r="TXR408" s="813"/>
      <c r="TXS408" s="813"/>
      <c r="TXT408" s="813"/>
      <c r="TXU408" s="813"/>
      <c r="TXV408" s="813"/>
      <c r="TXW408" s="813"/>
      <c r="TXX408" s="813"/>
      <c r="TXY408" s="813"/>
      <c r="TXZ408" s="813"/>
      <c r="TYA408" s="813"/>
      <c r="TYB408" s="813"/>
      <c r="TYC408" s="813"/>
      <c r="TYD408" s="813"/>
      <c r="TYE408" s="813"/>
      <c r="TYF408" s="813"/>
      <c r="TYG408" s="813"/>
      <c r="TYH408" s="813"/>
      <c r="TYI408" s="813"/>
      <c r="TYJ408" s="813"/>
      <c r="TYK408" s="813"/>
      <c r="TYL408" s="813"/>
      <c r="TYM408" s="813"/>
      <c r="TYN408" s="813"/>
      <c r="TYO408" s="813"/>
      <c r="TYP408" s="813"/>
      <c r="TYQ408" s="813"/>
      <c r="TYR408" s="813"/>
      <c r="TYS408" s="813"/>
      <c r="TYT408" s="813"/>
      <c r="TYU408" s="813"/>
      <c r="TYV408" s="813"/>
      <c r="TYW408" s="813"/>
      <c r="TYX408" s="813"/>
      <c r="TYY408" s="813"/>
      <c r="TYZ408" s="813"/>
      <c r="TZA408" s="813"/>
      <c r="TZB408" s="813"/>
      <c r="TZC408" s="813"/>
      <c r="TZD408" s="813"/>
      <c r="TZE408" s="813"/>
      <c r="TZF408" s="813"/>
      <c r="TZG408" s="813"/>
      <c r="TZH408" s="813"/>
      <c r="TZI408" s="813"/>
      <c r="TZJ408" s="813"/>
      <c r="TZK408" s="813"/>
      <c r="TZL408" s="813"/>
      <c r="TZM408" s="813"/>
      <c r="TZN408" s="813"/>
      <c r="TZO408" s="813"/>
      <c r="TZP408" s="813"/>
      <c r="TZQ408" s="813"/>
      <c r="TZR408" s="813"/>
      <c r="TZS408" s="813"/>
      <c r="TZT408" s="813"/>
      <c r="TZU408" s="813"/>
      <c r="TZV408" s="813"/>
      <c r="TZW408" s="813"/>
      <c r="TZX408" s="813"/>
      <c r="TZY408" s="813"/>
      <c r="TZZ408" s="813"/>
      <c r="UAA408" s="813"/>
      <c r="UAB408" s="813"/>
      <c r="UAC408" s="813"/>
      <c r="UAD408" s="813"/>
      <c r="UAE408" s="813"/>
      <c r="UAF408" s="813"/>
      <c r="UAG408" s="813"/>
      <c r="UAH408" s="813"/>
      <c r="UAI408" s="813"/>
      <c r="UAJ408" s="813"/>
      <c r="UAK408" s="813"/>
      <c r="UAL408" s="813"/>
      <c r="UAM408" s="813"/>
      <c r="UAN408" s="813"/>
      <c r="UAO408" s="813"/>
      <c r="UAP408" s="813"/>
      <c r="UAQ408" s="813"/>
      <c r="UAR408" s="813"/>
      <c r="UAS408" s="813"/>
      <c r="UAT408" s="813"/>
      <c r="UAU408" s="813"/>
      <c r="UAV408" s="813"/>
      <c r="UAW408" s="813"/>
      <c r="UAX408" s="813"/>
      <c r="UAY408" s="813"/>
      <c r="UAZ408" s="813"/>
      <c r="UBA408" s="813"/>
      <c r="UBB408" s="813"/>
      <c r="UBC408" s="813"/>
      <c r="UBD408" s="813"/>
      <c r="UBE408" s="813"/>
      <c r="UBF408" s="813"/>
      <c r="UBG408" s="813"/>
      <c r="UBH408" s="813"/>
      <c r="UBI408" s="813"/>
      <c r="UBJ408" s="813"/>
      <c r="UBK408" s="813"/>
      <c r="UBL408" s="813"/>
      <c r="UBM408" s="813"/>
      <c r="UBN408" s="813"/>
      <c r="UBO408" s="813"/>
      <c r="UBP408" s="813"/>
      <c r="UBQ408" s="813"/>
      <c r="UBR408" s="813"/>
      <c r="UBS408" s="813"/>
      <c r="UBT408" s="813"/>
      <c r="UBU408" s="813"/>
      <c r="UBV408" s="813"/>
      <c r="UBW408" s="813"/>
      <c r="UBX408" s="813"/>
      <c r="UBY408" s="813"/>
      <c r="UBZ408" s="813"/>
      <c r="UCA408" s="813"/>
      <c r="UCB408" s="813"/>
      <c r="UCC408" s="813"/>
      <c r="UCD408" s="813"/>
      <c r="UCE408" s="813"/>
      <c r="UCF408" s="813"/>
      <c r="UCG408" s="813"/>
      <c r="UCH408" s="813"/>
      <c r="UCI408" s="813"/>
      <c r="UCJ408" s="813"/>
      <c r="UCK408" s="813"/>
      <c r="UCL408" s="813"/>
      <c r="UCM408" s="813"/>
      <c r="UCN408" s="813"/>
      <c r="UCO408" s="813"/>
      <c r="UCP408" s="813"/>
      <c r="UCQ408" s="813"/>
      <c r="UCR408" s="813"/>
      <c r="UCS408" s="813"/>
      <c r="UCT408" s="813"/>
      <c r="UCU408" s="813"/>
      <c r="UCV408" s="813"/>
      <c r="UCW408" s="813"/>
      <c r="UCX408" s="813"/>
      <c r="UCY408" s="813"/>
      <c r="UCZ408" s="813"/>
      <c r="UDA408" s="813"/>
      <c r="UDB408" s="813"/>
      <c r="UDC408" s="813"/>
      <c r="UDD408" s="813"/>
      <c r="UDE408" s="813"/>
      <c r="UDF408" s="813"/>
      <c r="UDG408" s="813"/>
      <c r="UDH408" s="813"/>
      <c r="UDI408" s="813"/>
      <c r="UDJ408" s="813"/>
      <c r="UDK408" s="813"/>
      <c r="UDL408" s="813"/>
      <c r="UDM408" s="813"/>
      <c r="UDN408" s="813"/>
      <c r="UDO408" s="813"/>
      <c r="UDP408" s="813"/>
      <c r="UDQ408" s="813"/>
      <c r="UDR408" s="813"/>
      <c r="UDS408" s="813"/>
      <c r="UDT408" s="813"/>
      <c r="UDU408" s="813"/>
      <c r="UDV408" s="813"/>
      <c r="UDW408" s="813"/>
      <c r="UDX408" s="813"/>
      <c r="UDY408" s="813"/>
      <c r="UDZ408" s="813"/>
      <c r="UEA408" s="813"/>
      <c r="UEB408" s="813"/>
      <c r="UEC408" s="813"/>
      <c r="UED408" s="813"/>
      <c r="UEE408" s="813"/>
      <c r="UEF408" s="813"/>
      <c r="UEG408" s="813"/>
      <c r="UEH408" s="813"/>
      <c r="UEI408" s="813"/>
      <c r="UEJ408" s="813"/>
      <c r="UEK408" s="813"/>
      <c r="UEL408" s="813"/>
      <c r="UEM408" s="813"/>
      <c r="UEN408" s="813"/>
      <c r="UEO408" s="813"/>
      <c r="UEP408" s="813"/>
      <c r="UEQ408" s="813"/>
      <c r="UER408" s="813"/>
      <c r="UES408" s="813"/>
      <c r="UET408" s="813"/>
      <c r="UEU408" s="813"/>
      <c r="UEV408" s="813"/>
      <c r="UEW408" s="813"/>
      <c r="UEX408" s="813"/>
      <c r="UEY408" s="813"/>
      <c r="UEZ408" s="813"/>
      <c r="UFA408" s="813"/>
      <c r="UFB408" s="813"/>
      <c r="UFC408" s="813"/>
      <c r="UFD408" s="813"/>
      <c r="UFE408" s="813"/>
      <c r="UFF408" s="813"/>
      <c r="UFG408" s="813"/>
      <c r="UFH408" s="813"/>
      <c r="UFI408" s="813"/>
      <c r="UFJ408" s="813"/>
      <c r="UFK408" s="813"/>
      <c r="UFL408" s="813"/>
      <c r="UFM408" s="813"/>
      <c r="UFN408" s="813"/>
      <c r="UFO408" s="813"/>
      <c r="UFP408" s="813"/>
      <c r="UFQ408" s="813"/>
      <c r="UFR408" s="813"/>
      <c r="UFS408" s="813"/>
      <c r="UFT408" s="813"/>
      <c r="UFU408" s="813"/>
      <c r="UFV408" s="813"/>
      <c r="UFW408" s="813"/>
      <c r="UFX408" s="813"/>
      <c r="UFY408" s="813"/>
      <c r="UFZ408" s="813"/>
      <c r="UGA408" s="813"/>
      <c r="UGB408" s="813"/>
      <c r="UGC408" s="813"/>
      <c r="UGD408" s="813"/>
      <c r="UGE408" s="813"/>
      <c r="UGF408" s="813"/>
      <c r="UGG408" s="813"/>
      <c r="UGH408" s="813"/>
      <c r="UGI408" s="813"/>
      <c r="UGJ408" s="813"/>
      <c r="UGK408" s="813"/>
      <c r="UGL408" s="813"/>
      <c r="UGM408" s="813"/>
      <c r="UGN408" s="813"/>
      <c r="UGO408" s="813"/>
      <c r="UGP408" s="813"/>
      <c r="UGQ408" s="813"/>
      <c r="UGR408" s="813"/>
      <c r="UGS408" s="813"/>
      <c r="UGT408" s="813"/>
      <c r="UGU408" s="813"/>
      <c r="UGV408" s="813"/>
      <c r="UGW408" s="813"/>
      <c r="UGX408" s="813"/>
      <c r="UGY408" s="813"/>
      <c r="UGZ408" s="813"/>
      <c r="UHA408" s="813"/>
      <c r="UHB408" s="813"/>
      <c r="UHC408" s="813"/>
      <c r="UHD408" s="813"/>
      <c r="UHE408" s="813"/>
      <c r="UHF408" s="813"/>
      <c r="UHG408" s="813"/>
      <c r="UHH408" s="813"/>
      <c r="UHI408" s="813"/>
      <c r="UHJ408" s="813"/>
      <c r="UHK408" s="813"/>
      <c r="UHL408" s="813"/>
      <c r="UHM408" s="813"/>
      <c r="UHN408" s="813"/>
      <c r="UHO408" s="813"/>
      <c r="UHP408" s="813"/>
      <c r="UHQ408" s="813"/>
      <c r="UHR408" s="813"/>
      <c r="UHS408" s="813"/>
      <c r="UHT408" s="813"/>
      <c r="UHU408" s="813"/>
      <c r="UHV408" s="813"/>
      <c r="UHW408" s="813"/>
      <c r="UHX408" s="813"/>
      <c r="UHY408" s="813"/>
      <c r="UHZ408" s="813"/>
      <c r="UIA408" s="813"/>
      <c r="UIB408" s="813"/>
      <c r="UIC408" s="813"/>
      <c r="UID408" s="813"/>
      <c r="UIE408" s="813"/>
      <c r="UIF408" s="813"/>
      <c r="UIG408" s="813"/>
      <c r="UIH408" s="813"/>
      <c r="UII408" s="813"/>
      <c r="UIJ408" s="813"/>
      <c r="UIK408" s="813"/>
      <c r="UIL408" s="813"/>
      <c r="UIM408" s="813"/>
      <c r="UIN408" s="813"/>
      <c r="UIO408" s="813"/>
      <c r="UIP408" s="813"/>
      <c r="UIQ408" s="813"/>
      <c r="UIR408" s="813"/>
      <c r="UIS408" s="813"/>
      <c r="UIT408" s="813"/>
      <c r="UIU408" s="813"/>
      <c r="UIV408" s="813"/>
      <c r="UIW408" s="813"/>
      <c r="UIX408" s="813"/>
      <c r="UIY408" s="813"/>
      <c r="UIZ408" s="813"/>
      <c r="UJA408" s="813"/>
      <c r="UJB408" s="813"/>
      <c r="UJC408" s="813"/>
      <c r="UJD408" s="813"/>
      <c r="UJE408" s="813"/>
      <c r="UJF408" s="813"/>
      <c r="UJG408" s="813"/>
      <c r="UJH408" s="813"/>
      <c r="UJI408" s="813"/>
      <c r="UJJ408" s="813"/>
      <c r="UJK408" s="813"/>
      <c r="UJL408" s="813"/>
      <c r="UJM408" s="813"/>
      <c r="UJN408" s="813"/>
      <c r="UJO408" s="813"/>
      <c r="UJP408" s="813"/>
      <c r="UJQ408" s="813"/>
      <c r="UJR408" s="813"/>
      <c r="UJS408" s="813"/>
      <c r="UJT408" s="813"/>
      <c r="UJU408" s="813"/>
      <c r="UJV408" s="813"/>
      <c r="UJW408" s="813"/>
      <c r="UJX408" s="813"/>
      <c r="UJY408" s="813"/>
      <c r="UJZ408" s="813"/>
      <c r="UKA408" s="813"/>
      <c r="UKB408" s="813"/>
      <c r="UKC408" s="813"/>
      <c r="UKD408" s="813"/>
      <c r="UKE408" s="813"/>
      <c r="UKF408" s="813"/>
      <c r="UKG408" s="813"/>
      <c r="UKH408" s="813"/>
      <c r="UKI408" s="813"/>
      <c r="UKJ408" s="813"/>
      <c r="UKK408" s="813"/>
      <c r="UKL408" s="813"/>
      <c r="UKM408" s="813"/>
      <c r="UKN408" s="813"/>
      <c r="UKO408" s="813"/>
      <c r="UKP408" s="813"/>
      <c r="UKQ408" s="813"/>
      <c r="UKR408" s="813"/>
      <c r="UKS408" s="813"/>
      <c r="UKT408" s="813"/>
      <c r="UKU408" s="813"/>
      <c r="UKV408" s="813"/>
      <c r="UKW408" s="813"/>
      <c r="UKX408" s="813"/>
      <c r="UKY408" s="813"/>
      <c r="UKZ408" s="813"/>
      <c r="ULA408" s="813"/>
      <c r="ULB408" s="813"/>
      <c r="ULC408" s="813"/>
      <c r="ULD408" s="813"/>
      <c r="ULE408" s="813"/>
      <c r="ULF408" s="813"/>
      <c r="ULG408" s="813"/>
      <c r="ULH408" s="813"/>
      <c r="ULI408" s="813"/>
      <c r="ULJ408" s="813"/>
      <c r="ULK408" s="813"/>
      <c r="ULL408" s="813"/>
      <c r="ULM408" s="813"/>
      <c r="ULN408" s="813"/>
      <c r="ULO408" s="813"/>
      <c r="ULP408" s="813"/>
      <c r="ULQ408" s="813"/>
      <c r="ULR408" s="813"/>
      <c r="ULS408" s="813"/>
      <c r="ULT408" s="813"/>
      <c r="ULU408" s="813"/>
      <c r="ULV408" s="813"/>
      <c r="ULW408" s="813"/>
      <c r="ULX408" s="813"/>
      <c r="ULY408" s="813"/>
      <c r="ULZ408" s="813"/>
      <c r="UMA408" s="813"/>
      <c r="UMB408" s="813"/>
      <c r="UMC408" s="813"/>
      <c r="UMD408" s="813"/>
      <c r="UME408" s="813"/>
      <c r="UMF408" s="813"/>
      <c r="UMG408" s="813"/>
      <c r="UMH408" s="813"/>
      <c r="UMI408" s="813"/>
      <c r="UMJ408" s="813"/>
      <c r="UMK408" s="813"/>
      <c r="UML408" s="813"/>
      <c r="UMM408" s="813"/>
      <c r="UMN408" s="813"/>
      <c r="UMO408" s="813"/>
      <c r="UMP408" s="813"/>
      <c r="UMQ408" s="813"/>
      <c r="UMR408" s="813"/>
      <c r="UMS408" s="813"/>
      <c r="UMT408" s="813"/>
      <c r="UMU408" s="813"/>
      <c r="UMV408" s="813"/>
      <c r="UMW408" s="813"/>
      <c r="UMX408" s="813"/>
      <c r="UMY408" s="813"/>
      <c r="UMZ408" s="813"/>
      <c r="UNA408" s="813"/>
      <c r="UNB408" s="813"/>
      <c r="UNC408" s="813"/>
      <c r="UND408" s="813"/>
      <c r="UNE408" s="813"/>
      <c r="UNF408" s="813"/>
      <c r="UNG408" s="813"/>
      <c r="UNH408" s="813"/>
      <c r="UNI408" s="813"/>
      <c r="UNJ408" s="813"/>
      <c r="UNK408" s="813"/>
      <c r="UNL408" s="813"/>
      <c r="UNM408" s="813"/>
      <c r="UNN408" s="813"/>
      <c r="UNO408" s="813"/>
      <c r="UNP408" s="813"/>
      <c r="UNQ408" s="813"/>
      <c r="UNR408" s="813"/>
      <c r="UNS408" s="813"/>
      <c r="UNT408" s="813"/>
      <c r="UNU408" s="813"/>
      <c r="UNV408" s="813"/>
      <c r="UNW408" s="813"/>
      <c r="UNX408" s="813"/>
      <c r="UNY408" s="813"/>
      <c r="UNZ408" s="813"/>
      <c r="UOA408" s="813"/>
      <c r="UOB408" s="813"/>
      <c r="UOC408" s="813"/>
      <c r="UOD408" s="813"/>
      <c r="UOE408" s="813"/>
      <c r="UOF408" s="813"/>
      <c r="UOG408" s="813"/>
      <c r="UOH408" s="813"/>
      <c r="UOI408" s="813"/>
      <c r="UOJ408" s="813"/>
      <c r="UOK408" s="813"/>
      <c r="UOL408" s="813"/>
      <c r="UOM408" s="813"/>
      <c r="UON408" s="813"/>
      <c r="UOO408" s="813"/>
      <c r="UOP408" s="813"/>
      <c r="UOQ408" s="813"/>
      <c r="UOR408" s="813"/>
      <c r="UOS408" s="813"/>
      <c r="UOT408" s="813"/>
      <c r="UOU408" s="813"/>
      <c r="UOV408" s="813"/>
      <c r="UOW408" s="813"/>
      <c r="UOX408" s="813"/>
      <c r="UOY408" s="813"/>
      <c r="UOZ408" s="813"/>
      <c r="UPA408" s="813"/>
      <c r="UPB408" s="813"/>
      <c r="UPC408" s="813"/>
      <c r="UPD408" s="813"/>
      <c r="UPE408" s="813"/>
      <c r="UPF408" s="813"/>
      <c r="UPG408" s="813"/>
      <c r="UPH408" s="813"/>
      <c r="UPI408" s="813"/>
      <c r="UPJ408" s="813"/>
      <c r="UPK408" s="813"/>
      <c r="UPL408" s="813"/>
      <c r="UPM408" s="813"/>
      <c r="UPN408" s="813"/>
      <c r="UPO408" s="813"/>
      <c r="UPP408" s="813"/>
      <c r="UPQ408" s="813"/>
      <c r="UPR408" s="813"/>
      <c r="UPS408" s="813"/>
      <c r="UPT408" s="813"/>
      <c r="UPU408" s="813"/>
      <c r="UPV408" s="813"/>
      <c r="UPW408" s="813"/>
      <c r="UPX408" s="813"/>
      <c r="UPY408" s="813"/>
      <c r="UPZ408" s="813"/>
      <c r="UQA408" s="813"/>
      <c r="UQB408" s="813"/>
      <c r="UQC408" s="813"/>
      <c r="UQD408" s="813"/>
      <c r="UQE408" s="813"/>
      <c r="UQF408" s="813"/>
      <c r="UQG408" s="813"/>
      <c r="UQH408" s="813"/>
      <c r="UQI408" s="813"/>
      <c r="UQJ408" s="813"/>
      <c r="UQK408" s="813"/>
      <c r="UQL408" s="813"/>
      <c r="UQM408" s="813"/>
      <c r="UQN408" s="813"/>
      <c r="UQO408" s="813"/>
      <c r="UQP408" s="813"/>
      <c r="UQQ408" s="813"/>
      <c r="UQR408" s="813"/>
      <c r="UQS408" s="813"/>
      <c r="UQT408" s="813"/>
      <c r="UQU408" s="813"/>
      <c r="UQV408" s="813"/>
      <c r="UQW408" s="813"/>
      <c r="UQX408" s="813"/>
      <c r="UQY408" s="813"/>
      <c r="UQZ408" s="813"/>
      <c r="URA408" s="813"/>
      <c r="URB408" s="813"/>
      <c r="URC408" s="813"/>
      <c r="URD408" s="813"/>
      <c r="URE408" s="813"/>
      <c r="URF408" s="813"/>
      <c r="URG408" s="813"/>
      <c r="URH408" s="813"/>
      <c r="URI408" s="813"/>
      <c r="URJ408" s="813"/>
      <c r="URK408" s="813"/>
      <c r="URL408" s="813"/>
      <c r="URM408" s="813"/>
      <c r="URN408" s="813"/>
      <c r="URO408" s="813"/>
      <c r="URP408" s="813"/>
      <c r="URQ408" s="813"/>
      <c r="URR408" s="813"/>
      <c r="URS408" s="813"/>
      <c r="URT408" s="813"/>
      <c r="URU408" s="813"/>
      <c r="URV408" s="813"/>
      <c r="URW408" s="813"/>
      <c r="URX408" s="813"/>
      <c r="URY408" s="813"/>
      <c r="URZ408" s="813"/>
      <c r="USA408" s="813"/>
      <c r="USB408" s="813"/>
      <c r="USC408" s="813"/>
      <c r="USD408" s="813"/>
      <c r="USE408" s="813"/>
      <c r="USF408" s="813"/>
      <c r="USG408" s="813"/>
      <c r="USH408" s="813"/>
      <c r="USI408" s="813"/>
      <c r="USJ408" s="813"/>
      <c r="USK408" s="813"/>
      <c r="USL408" s="813"/>
      <c r="USM408" s="813"/>
      <c r="USN408" s="813"/>
      <c r="USO408" s="813"/>
      <c r="USP408" s="813"/>
      <c r="USQ408" s="813"/>
      <c r="USR408" s="813"/>
      <c r="USS408" s="813"/>
      <c r="UST408" s="813"/>
      <c r="USU408" s="813"/>
      <c r="USV408" s="813"/>
      <c r="USW408" s="813"/>
      <c r="USX408" s="813"/>
      <c r="USY408" s="813"/>
      <c r="USZ408" s="813"/>
      <c r="UTA408" s="813"/>
      <c r="UTB408" s="813"/>
      <c r="UTC408" s="813"/>
      <c r="UTD408" s="813"/>
      <c r="UTE408" s="813"/>
      <c r="UTF408" s="813"/>
      <c r="UTG408" s="813"/>
      <c r="UTH408" s="813"/>
      <c r="UTI408" s="813"/>
      <c r="UTJ408" s="813"/>
      <c r="UTK408" s="813"/>
      <c r="UTL408" s="813"/>
      <c r="UTM408" s="813"/>
      <c r="UTN408" s="813"/>
      <c r="UTO408" s="813"/>
      <c r="UTP408" s="813"/>
      <c r="UTQ408" s="813"/>
      <c r="UTR408" s="813"/>
      <c r="UTS408" s="813"/>
      <c r="UTT408" s="813"/>
      <c r="UTU408" s="813"/>
      <c r="UTV408" s="813"/>
      <c r="UTW408" s="813"/>
      <c r="UTX408" s="813"/>
      <c r="UTY408" s="813"/>
      <c r="UTZ408" s="813"/>
      <c r="UUA408" s="813"/>
      <c r="UUB408" s="813"/>
      <c r="UUC408" s="813"/>
      <c r="UUD408" s="813"/>
      <c r="UUE408" s="813"/>
      <c r="UUF408" s="813"/>
      <c r="UUG408" s="813"/>
      <c r="UUH408" s="813"/>
      <c r="UUI408" s="813"/>
      <c r="UUJ408" s="813"/>
      <c r="UUK408" s="813"/>
      <c r="UUL408" s="813"/>
      <c r="UUM408" s="813"/>
      <c r="UUN408" s="813"/>
      <c r="UUO408" s="813"/>
      <c r="UUP408" s="813"/>
      <c r="UUQ408" s="813"/>
      <c r="UUR408" s="813"/>
      <c r="UUS408" s="813"/>
      <c r="UUT408" s="813"/>
      <c r="UUU408" s="813"/>
      <c r="UUV408" s="813"/>
      <c r="UUW408" s="813"/>
      <c r="UUX408" s="813"/>
      <c r="UUY408" s="813"/>
      <c r="UUZ408" s="813"/>
      <c r="UVA408" s="813"/>
      <c r="UVB408" s="813"/>
      <c r="UVC408" s="813"/>
      <c r="UVD408" s="813"/>
      <c r="UVE408" s="813"/>
      <c r="UVF408" s="813"/>
      <c r="UVG408" s="813"/>
      <c r="UVH408" s="813"/>
      <c r="UVI408" s="813"/>
      <c r="UVJ408" s="813"/>
      <c r="UVK408" s="813"/>
      <c r="UVL408" s="813"/>
      <c r="UVM408" s="813"/>
      <c r="UVN408" s="813"/>
      <c r="UVO408" s="813"/>
      <c r="UVP408" s="813"/>
      <c r="UVQ408" s="813"/>
      <c r="UVR408" s="813"/>
      <c r="UVS408" s="813"/>
      <c r="UVT408" s="813"/>
      <c r="UVU408" s="813"/>
      <c r="UVV408" s="813"/>
      <c r="UVW408" s="813"/>
      <c r="UVX408" s="813"/>
      <c r="UVY408" s="813"/>
      <c r="UVZ408" s="813"/>
      <c r="UWA408" s="813"/>
      <c r="UWB408" s="813"/>
      <c r="UWC408" s="813"/>
      <c r="UWD408" s="813"/>
      <c r="UWE408" s="813"/>
      <c r="UWF408" s="813"/>
      <c r="UWG408" s="813"/>
      <c r="UWH408" s="813"/>
      <c r="UWI408" s="813"/>
      <c r="UWJ408" s="813"/>
      <c r="UWK408" s="813"/>
      <c r="UWL408" s="813"/>
      <c r="UWM408" s="813"/>
      <c r="UWN408" s="813"/>
      <c r="UWO408" s="813"/>
      <c r="UWP408" s="813"/>
      <c r="UWQ408" s="813"/>
      <c r="UWR408" s="813"/>
      <c r="UWS408" s="813"/>
      <c r="UWT408" s="813"/>
      <c r="UWU408" s="813"/>
      <c r="UWV408" s="813"/>
      <c r="UWW408" s="813"/>
      <c r="UWX408" s="813"/>
      <c r="UWY408" s="813"/>
      <c r="UWZ408" s="813"/>
      <c r="UXA408" s="813"/>
      <c r="UXB408" s="813"/>
      <c r="UXC408" s="813"/>
      <c r="UXD408" s="813"/>
      <c r="UXE408" s="813"/>
      <c r="UXF408" s="813"/>
      <c r="UXG408" s="813"/>
      <c r="UXH408" s="813"/>
      <c r="UXI408" s="813"/>
      <c r="UXJ408" s="813"/>
      <c r="UXK408" s="813"/>
      <c r="UXL408" s="813"/>
      <c r="UXM408" s="813"/>
      <c r="UXN408" s="813"/>
      <c r="UXO408" s="813"/>
      <c r="UXP408" s="813"/>
      <c r="UXQ408" s="813"/>
      <c r="UXR408" s="813"/>
      <c r="UXS408" s="813"/>
      <c r="UXT408" s="813"/>
      <c r="UXU408" s="813"/>
      <c r="UXV408" s="813"/>
      <c r="UXW408" s="813"/>
      <c r="UXX408" s="813"/>
      <c r="UXY408" s="813"/>
      <c r="UXZ408" s="813"/>
      <c r="UYA408" s="813"/>
      <c r="UYB408" s="813"/>
      <c r="UYC408" s="813"/>
      <c r="UYD408" s="813"/>
      <c r="UYE408" s="813"/>
      <c r="UYF408" s="813"/>
      <c r="UYG408" s="813"/>
      <c r="UYH408" s="813"/>
      <c r="UYI408" s="813"/>
      <c r="UYJ408" s="813"/>
      <c r="UYK408" s="813"/>
      <c r="UYL408" s="813"/>
      <c r="UYM408" s="813"/>
      <c r="UYN408" s="813"/>
      <c r="UYO408" s="813"/>
      <c r="UYP408" s="813"/>
      <c r="UYQ408" s="813"/>
      <c r="UYR408" s="813"/>
      <c r="UYS408" s="813"/>
      <c r="UYT408" s="813"/>
      <c r="UYU408" s="813"/>
      <c r="UYV408" s="813"/>
      <c r="UYW408" s="813"/>
      <c r="UYX408" s="813"/>
      <c r="UYY408" s="813"/>
      <c r="UYZ408" s="813"/>
      <c r="UZA408" s="813"/>
      <c r="UZB408" s="813"/>
      <c r="UZC408" s="813"/>
      <c r="UZD408" s="813"/>
      <c r="UZE408" s="813"/>
      <c r="UZF408" s="813"/>
      <c r="UZG408" s="813"/>
      <c r="UZH408" s="813"/>
      <c r="UZI408" s="813"/>
      <c r="UZJ408" s="813"/>
      <c r="UZK408" s="813"/>
      <c r="UZL408" s="813"/>
      <c r="UZM408" s="813"/>
      <c r="UZN408" s="813"/>
      <c r="UZO408" s="813"/>
      <c r="UZP408" s="813"/>
      <c r="UZQ408" s="813"/>
      <c r="UZR408" s="813"/>
      <c r="UZS408" s="813"/>
      <c r="UZT408" s="813"/>
      <c r="UZU408" s="813"/>
      <c r="UZV408" s="813"/>
      <c r="UZW408" s="813"/>
      <c r="UZX408" s="813"/>
      <c r="UZY408" s="813"/>
      <c r="UZZ408" s="813"/>
      <c r="VAA408" s="813"/>
      <c r="VAB408" s="813"/>
      <c r="VAC408" s="813"/>
      <c r="VAD408" s="813"/>
      <c r="VAE408" s="813"/>
      <c r="VAF408" s="813"/>
      <c r="VAG408" s="813"/>
      <c r="VAH408" s="813"/>
      <c r="VAI408" s="813"/>
      <c r="VAJ408" s="813"/>
      <c r="VAK408" s="813"/>
      <c r="VAL408" s="813"/>
      <c r="VAM408" s="813"/>
      <c r="VAN408" s="813"/>
      <c r="VAO408" s="813"/>
      <c r="VAP408" s="813"/>
      <c r="VAQ408" s="813"/>
      <c r="VAR408" s="813"/>
      <c r="VAS408" s="813"/>
      <c r="VAT408" s="813"/>
      <c r="VAU408" s="813"/>
      <c r="VAV408" s="813"/>
      <c r="VAW408" s="813"/>
      <c r="VAX408" s="813"/>
      <c r="VAY408" s="813"/>
      <c r="VAZ408" s="813"/>
      <c r="VBA408" s="813"/>
      <c r="VBB408" s="813"/>
      <c r="VBC408" s="813"/>
      <c r="VBD408" s="813"/>
      <c r="VBE408" s="813"/>
      <c r="VBF408" s="813"/>
      <c r="VBG408" s="813"/>
      <c r="VBH408" s="813"/>
      <c r="VBI408" s="813"/>
      <c r="VBJ408" s="813"/>
      <c r="VBK408" s="813"/>
      <c r="VBL408" s="813"/>
      <c r="VBM408" s="813"/>
      <c r="VBN408" s="813"/>
      <c r="VBO408" s="813"/>
      <c r="VBP408" s="813"/>
      <c r="VBQ408" s="813"/>
      <c r="VBR408" s="813"/>
      <c r="VBS408" s="813"/>
      <c r="VBT408" s="813"/>
      <c r="VBU408" s="813"/>
      <c r="VBV408" s="813"/>
      <c r="VBW408" s="813"/>
      <c r="VBX408" s="813"/>
      <c r="VBY408" s="813"/>
      <c r="VBZ408" s="813"/>
      <c r="VCA408" s="813"/>
      <c r="VCB408" s="813"/>
      <c r="VCC408" s="813"/>
      <c r="VCD408" s="813"/>
      <c r="VCE408" s="813"/>
      <c r="VCF408" s="813"/>
      <c r="VCG408" s="813"/>
      <c r="VCH408" s="813"/>
      <c r="VCI408" s="813"/>
      <c r="VCJ408" s="813"/>
      <c r="VCK408" s="813"/>
      <c r="VCL408" s="813"/>
      <c r="VCM408" s="813"/>
      <c r="VCN408" s="813"/>
      <c r="VCO408" s="813"/>
      <c r="VCP408" s="813"/>
      <c r="VCQ408" s="813"/>
      <c r="VCR408" s="813"/>
      <c r="VCS408" s="813"/>
      <c r="VCT408" s="813"/>
      <c r="VCU408" s="813"/>
      <c r="VCV408" s="813"/>
      <c r="VCW408" s="813"/>
      <c r="VCX408" s="813"/>
      <c r="VCY408" s="813"/>
      <c r="VCZ408" s="813"/>
      <c r="VDA408" s="813"/>
      <c r="VDB408" s="813"/>
      <c r="VDC408" s="813"/>
      <c r="VDD408" s="813"/>
      <c r="VDE408" s="813"/>
      <c r="VDF408" s="813"/>
      <c r="VDG408" s="813"/>
      <c r="VDH408" s="813"/>
      <c r="VDI408" s="813"/>
      <c r="VDJ408" s="813"/>
      <c r="VDK408" s="813"/>
      <c r="VDL408" s="813"/>
      <c r="VDM408" s="813"/>
      <c r="VDN408" s="813"/>
      <c r="VDO408" s="813"/>
      <c r="VDP408" s="813"/>
      <c r="VDQ408" s="813"/>
      <c r="VDR408" s="813"/>
      <c r="VDS408" s="813"/>
      <c r="VDT408" s="813"/>
      <c r="VDU408" s="813"/>
      <c r="VDV408" s="813"/>
      <c r="VDW408" s="813"/>
      <c r="VDX408" s="813"/>
      <c r="VDY408" s="813"/>
      <c r="VDZ408" s="813"/>
      <c r="VEA408" s="813"/>
      <c r="VEB408" s="813"/>
      <c r="VEC408" s="813"/>
      <c r="VED408" s="813"/>
      <c r="VEE408" s="813"/>
      <c r="VEF408" s="813"/>
      <c r="VEG408" s="813"/>
      <c r="VEH408" s="813"/>
      <c r="VEI408" s="813"/>
      <c r="VEJ408" s="813"/>
      <c r="VEK408" s="813"/>
      <c r="VEL408" s="813"/>
      <c r="VEM408" s="813"/>
      <c r="VEN408" s="813"/>
      <c r="VEO408" s="813"/>
      <c r="VEP408" s="813"/>
      <c r="VEQ408" s="813"/>
      <c r="VER408" s="813"/>
      <c r="VES408" s="813"/>
      <c r="VET408" s="813"/>
      <c r="VEU408" s="813"/>
      <c r="VEV408" s="813"/>
      <c r="VEW408" s="813"/>
      <c r="VEX408" s="813"/>
      <c r="VEY408" s="813"/>
      <c r="VEZ408" s="813"/>
      <c r="VFA408" s="813"/>
      <c r="VFB408" s="813"/>
      <c r="VFC408" s="813"/>
      <c r="VFD408" s="813"/>
      <c r="VFE408" s="813"/>
      <c r="VFF408" s="813"/>
      <c r="VFG408" s="813"/>
      <c r="VFH408" s="813"/>
      <c r="VFI408" s="813"/>
      <c r="VFJ408" s="813"/>
      <c r="VFK408" s="813"/>
      <c r="VFL408" s="813"/>
      <c r="VFM408" s="813"/>
      <c r="VFN408" s="813"/>
      <c r="VFO408" s="813"/>
      <c r="VFP408" s="813"/>
      <c r="VFQ408" s="813"/>
      <c r="VFR408" s="813"/>
      <c r="VFS408" s="813"/>
      <c r="VFT408" s="813"/>
      <c r="VFU408" s="813"/>
      <c r="VFV408" s="813"/>
      <c r="VFW408" s="813"/>
      <c r="VFX408" s="813"/>
      <c r="VFY408" s="813"/>
      <c r="VFZ408" s="813"/>
      <c r="VGA408" s="813"/>
      <c r="VGB408" s="813"/>
      <c r="VGC408" s="813"/>
      <c r="VGD408" s="813"/>
      <c r="VGE408" s="813"/>
      <c r="VGF408" s="813"/>
      <c r="VGG408" s="813"/>
      <c r="VGH408" s="813"/>
      <c r="VGI408" s="813"/>
      <c r="VGJ408" s="813"/>
      <c r="VGK408" s="813"/>
      <c r="VGL408" s="813"/>
      <c r="VGM408" s="813"/>
      <c r="VGN408" s="813"/>
      <c r="VGO408" s="813"/>
      <c r="VGP408" s="813"/>
      <c r="VGQ408" s="813"/>
      <c r="VGR408" s="813"/>
      <c r="VGS408" s="813"/>
      <c r="VGT408" s="813"/>
      <c r="VGU408" s="813"/>
      <c r="VGV408" s="813"/>
      <c r="VGW408" s="813"/>
      <c r="VGX408" s="813"/>
      <c r="VGY408" s="813"/>
      <c r="VGZ408" s="813"/>
      <c r="VHA408" s="813"/>
      <c r="VHB408" s="813"/>
      <c r="VHC408" s="813"/>
      <c r="VHD408" s="813"/>
      <c r="VHE408" s="813"/>
      <c r="VHF408" s="813"/>
      <c r="VHG408" s="813"/>
      <c r="VHH408" s="813"/>
      <c r="VHI408" s="813"/>
      <c r="VHJ408" s="813"/>
      <c r="VHK408" s="813"/>
      <c r="VHL408" s="813"/>
      <c r="VHM408" s="813"/>
      <c r="VHN408" s="813"/>
      <c r="VHO408" s="813"/>
      <c r="VHP408" s="813"/>
      <c r="VHQ408" s="813"/>
      <c r="VHR408" s="813"/>
      <c r="VHS408" s="813"/>
      <c r="VHT408" s="813"/>
      <c r="VHU408" s="813"/>
      <c r="VHV408" s="813"/>
      <c r="VHW408" s="813"/>
      <c r="VHX408" s="813"/>
      <c r="VHY408" s="813"/>
      <c r="VHZ408" s="813"/>
      <c r="VIA408" s="813"/>
      <c r="VIB408" s="813"/>
      <c r="VIC408" s="813"/>
      <c r="VID408" s="813"/>
      <c r="VIE408" s="813"/>
      <c r="VIF408" s="813"/>
      <c r="VIG408" s="813"/>
      <c r="VIH408" s="813"/>
      <c r="VII408" s="813"/>
      <c r="VIJ408" s="813"/>
      <c r="VIK408" s="813"/>
      <c r="VIL408" s="813"/>
      <c r="VIM408" s="813"/>
      <c r="VIN408" s="813"/>
      <c r="VIO408" s="813"/>
      <c r="VIP408" s="813"/>
      <c r="VIQ408" s="813"/>
      <c r="VIR408" s="813"/>
      <c r="VIS408" s="813"/>
      <c r="VIT408" s="813"/>
      <c r="VIU408" s="813"/>
      <c r="VIV408" s="813"/>
      <c r="VIW408" s="813"/>
      <c r="VIX408" s="813"/>
      <c r="VIY408" s="813"/>
      <c r="VIZ408" s="813"/>
      <c r="VJA408" s="813"/>
      <c r="VJB408" s="813"/>
      <c r="VJC408" s="813"/>
      <c r="VJD408" s="813"/>
      <c r="VJE408" s="813"/>
      <c r="VJF408" s="813"/>
      <c r="VJG408" s="813"/>
      <c r="VJH408" s="813"/>
      <c r="VJI408" s="813"/>
      <c r="VJJ408" s="813"/>
      <c r="VJK408" s="813"/>
      <c r="VJL408" s="813"/>
      <c r="VJM408" s="813"/>
      <c r="VJN408" s="813"/>
      <c r="VJO408" s="813"/>
      <c r="VJP408" s="813"/>
      <c r="VJQ408" s="813"/>
      <c r="VJR408" s="813"/>
      <c r="VJS408" s="813"/>
      <c r="VJT408" s="813"/>
      <c r="VJU408" s="813"/>
      <c r="VJV408" s="813"/>
      <c r="VJW408" s="813"/>
      <c r="VJX408" s="813"/>
      <c r="VJY408" s="813"/>
      <c r="VJZ408" s="813"/>
      <c r="VKA408" s="813"/>
      <c r="VKB408" s="813"/>
      <c r="VKC408" s="813"/>
      <c r="VKD408" s="813"/>
      <c r="VKE408" s="813"/>
      <c r="VKF408" s="813"/>
      <c r="VKG408" s="813"/>
      <c r="VKH408" s="813"/>
      <c r="VKI408" s="813"/>
      <c r="VKJ408" s="813"/>
      <c r="VKK408" s="813"/>
      <c r="VKL408" s="813"/>
      <c r="VKM408" s="813"/>
      <c r="VKN408" s="813"/>
      <c r="VKO408" s="813"/>
      <c r="VKP408" s="813"/>
      <c r="VKQ408" s="813"/>
      <c r="VKR408" s="813"/>
      <c r="VKS408" s="813"/>
      <c r="VKT408" s="813"/>
      <c r="VKU408" s="813"/>
      <c r="VKV408" s="813"/>
      <c r="VKW408" s="813"/>
      <c r="VKX408" s="813"/>
      <c r="VKY408" s="813"/>
      <c r="VKZ408" s="813"/>
      <c r="VLA408" s="813"/>
      <c r="VLB408" s="813"/>
      <c r="VLC408" s="813"/>
      <c r="VLD408" s="813"/>
      <c r="VLE408" s="813"/>
      <c r="VLF408" s="813"/>
      <c r="VLG408" s="813"/>
      <c r="VLH408" s="813"/>
      <c r="VLI408" s="813"/>
      <c r="VLJ408" s="813"/>
      <c r="VLK408" s="813"/>
      <c r="VLL408" s="813"/>
      <c r="VLM408" s="813"/>
      <c r="VLN408" s="813"/>
      <c r="VLO408" s="813"/>
      <c r="VLP408" s="813"/>
      <c r="VLQ408" s="813"/>
      <c r="VLR408" s="813"/>
      <c r="VLS408" s="813"/>
      <c r="VLT408" s="813"/>
      <c r="VLU408" s="813"/>
      <c r="VLV408" s="813"/>
      <c r="VLW408" s="813"/>
      <c r="VLX408" s="813"/>
      <c r="VLY408" s="813"/>
      <c r="VLZ408" s="813"/>
      <c r="VMA408" s="813"/>
      <c r="VMB408" s="813"/>
      <c r="VMC408" s="813"/>
      <c r="VMD408" s="813"/>
      <c r="VME408" s="813"/>
      <c r="VMF408" s="813"/>
      <c r="VMG408" s="813"/>
      <c r="VMH408" s="813"/>
      <c r="VMI408" s="813"/>
      <c r="VMJ408" s="813"/>
      <c r="VMK408" s="813"/>
      <c r="VML408" s="813"/>
      <c r="VMM408" s="813"/>
      <c r="VMN408" s="813"/>
      <c r="VMO408" s="813"/>
      <c r="VMP408" s="813"/>
      <c r="VMQ408" s="813"/>
      <c r="VMR408" s="813"/>
      <c r="VMS408" s="813"/>
      <c r="VMT408" s="813"/>
      <c r="VMU408" s="813"/>
      <c r="VMV408" s="813"/>
      <c r="VMW408" s="813"/>
      <c r="VMX408" s="813"/>
      <c r="VMY408" s="813"/>
      <c r="VMZ408" s="813"/>
      <c r="VNA408" s="813"/>
      <c r="VNB408" s="813"/>
      <c r="VNC408" s="813"/>
      <c r="VND408" s="813"/>
      <c r="VNE408" s="813"/>
      <c r="VNF408" s="813"/>
      <c r="VNG408" s="813"/>
      <c r="VNH408" s="813"/>
      <c r="VNI408" s="813"/>
      <c r="VNJ408" s="813"/>
      <c r="VNK408" s="813"/>
      <c r="VNL408" s="813"/>
      <c r="VNM408" s="813"/>
      <c r="VNN408" s="813"/>
      <c r="VNO408" s="813"/>
      <c r="VNP408" s="813"/>
      <c r="VNQ408" s="813"/>
      <c r="VNR408" s="813"/>
      <c r="VNS408" s="813"/>
      <c r="VNT408" s="813"/>
      <c r="VNU408" s="813"/>
      <c r="VNV408" s="813"/>
      <c r="VNW408" s="813"/>
      <c r="VNX408" s="813"/>
      <c r="VNY408" s="813"/>
      <c r="VNZ408" s="813"/>
      <c r="VOA408" s="813"/>
      <c r="VOB408" s="813"/>
      <c r="VOC408" s="813"/>
      <c r="VOD408" s="813"/>
      <c r="VOE408" s="813"/>
      <c r="VOF408" s="813"/>
      <c r="VOG408" s="813"/>
      <c r="VOH408" s="813"/>
      <c r="VOI408" s="813"/>
      <c r="VOJ408" s="813"/>
      <c r="VOK408" s="813"/>
      <c r="VOL408" s="813"/>
      <c r="VOM408" s="813"/>
      <c r="VON408" s="813"/>
      <c r="VOO408" s="813"/>
      <c r="VOP408" s="813"/>
      <c r="VOQ408" s="813"/>
      <c r="VOR408" s="813"/>
      <c r="VOS408" s="813"/>
      <c r="VOT408" s="813"/>
      <c r="VOU408" s="813"/>
      <c r="VOV408" s="813"/>
      <c r="VOW408" s="813"/>
      <c r="VOX408" s="813"/>
      <c r="VOY408" s="813"/>
      <c r="VOZ408" s="813"/>
      <c r="VPA408" s="813"/>
      <c r="VPB408" s="813"/>
      <c r="VPC408" s="813"/>
      <c r="VPD408" s="813"/>
      <c r="VPE408" s="813"/>
      <c r="VPF408" s="813"/>
      <c r="VPG408" s="813"/>
      <c r="VPH408" s="813"/>
      <c r="VPI408" s="813"/>
      <c r="VPJ408" s="813"/>
      <c r="VPK408" s="813"/>
      <c r="VPL408" s="813"/>
      <c r="VPM408" s="813"/>
      <c r="VPN408" s="813"/>
      <c r="VPO408" s="813"/>
      <c r="VPP408" s="813"/>
      <c r="VPQ408" s="813"/>
      <c r="VPR408" s="813"/>
      <c r="VPS408" s="813"/>
      <c r="VPT408" s="813"/>
      <c r="VPU408" s="813"/>
      <c r="VPV408" s="813"/>
      <c r="VPW408" s="813"/>
      <c r="VPX408" s="813"/>
      <c r="VPY408" s="813"/>
      <c r="VPZ408" s="813"/>
      <c r="VQA408" s="813"/>
      <c r="VQB408" s="813"/>
      <c r="VQC408" s="813"/>
      <c r="VQD408" s="813"/>
      <c r="VQE408" s="813"/>
      <c r="VQF408" s="813"/>
      <c r="VQG408" s="813"/>
      <c r="VQH408" s="813"/>
      <c r="VQI408" s="813"/>
      <c r="VQJ408" s="813"/>
      <c r="VQK408" s="813"/>
      <c r="VQL408" s="813"/>
      <c r="VQM408" s="813"/>
      <c r="VQN408" s="813"/>
      <c r="VQO408" s="813"/>
      <c r="VQP408" s="813"/>
      <c r="VQQ408" s="813"/>
      <c r="VQR408" s="813"/>
      <c r="VQS408" s="813"/>
      <c r="VQT408" s="813"/>
      <c r="VQU408" s="813"/>
      <c r="VQV408" s="813"/>
      <c r="VQW408" s="813"/>
      <c r="VQX408" s="813"/>
      <c r="VQY408" s="813"/>
      <c r="VQZ408" s="813"/>
      <c r="VRA408" s="813"/>
      <c r="VRB408" s="813"/>
      <c r="VRC408" s="813"/>
      <c r="VRD408" s="813"/>
      <c r="VRE408" s="813"/>
      <c r="VRF408" s="813"/>
      <c r="VRG408" s="813"/>
      <c r="VRH408" s="813"/>
      <c r="VRI408" s="813"/>
      <c r="VRJ408" s="813"/>
      <c r="VRK408" s="813"/>
      <c r="VRL408" s="813"/>
      <c r="VRM408" s="813"/>
      <c r="VRN408" s="813"/>
      <c r="VRO408" s="813"/>
      <c r="VRP408" s="813"/>
      <c r="VRQ408" s="813"/>
      <c r="VRR408" s="813"/>
      <c r="VRS408" s="813"/>
      <c r="VRT408" s="813"/>
      <c r="VRU408" s="813"/>
      <c r="VRV408" s="813"/>
      <c r="VRW408" s="813"/>
      <c r="VRX408" s="813"/>
      <c r="VRY408" s="813"/>
      <c r="VRZ408" s="813"/>
      <c r="VSA408" s="813"/>
      <c r="VSB408" s="813"/>
      <c r="VSC408" s="813"/>
      <c r="VSD408" s="813"/>
      <c r="VSE408" s="813"/>
      <c r="VSF408" s="813"/>
      <c r="VSG408" s="813"/>
      <c r="VSH408" s="813"/>
      <c r="VSI408" s="813"/>
      <c r="VSJ408" s="813"/>
      <c r="VSK408" s="813"/>
      <c r="VSL408" s="813"/>
      <c r="VSM408" s="813"/>
      <c r="VSN408" s="813"/>
      <c r="VSO408" s="813"/>
      <c r="VSP408" s="813"/>
      <c r="VSQ408" s="813"/>
      <c r="VSR408" s="813"/>
      <c r="VSS408" s="813"/>
      <c r="VST408" s="813"/>
      <c r="VSU408" s="813"/>
      <c r="VSV408" s="813"/>
      <c r="VSW408" s="813"/>
      <c r="VSX408" s="813"/>
      <c r="VSY408" s="813"/>
      <c r="VSZ408" s="813"/>
      <c r="VTA408" s="813"/>
      <c r="VTB408" s="813"/>
      <c r="VTC408" s="813"/>
      <c r="VTD408" s="813"/>
      <c r="VTE408" s="813"/>
      <c r="VTF408" s="813"/>
      <c r="VTG408" s="813"/>
      <c r="VTH408" s="813"/>
      <c r="VTI408" s="813"/>
      <c r="VTJ408" s="813"/>
      <c r="VTK408" s="813"/>
      <c r="VTL408" s="813"/>
      <c r="VTM408" s="813"/>
      <c r="VTN408" s="813"/>
      <c r="VTO408" s="813"/>
      <c r="VTP408" s="813"/>
      <c r="VTQ408" s="813"/>
      <c r="VTR408" s="813"/>
      <c r="VTS408" s="813"/>
      <c r="VTT408" s="813"/>
      <c r="VTU408" s="813"/>
      <c r="VTV408" s="813"/>
      <c r="VTW408" s="813"/>
      <c r="VTX408" s="813"/>
      <c r="VTY408" s="813"/>
      <c r="VTZ408" s="813"/>
      <c r="VUA408" s="813"/>
      <c r="VUB408" s="813"/>
      <c r="VUC408" s="813"/>
      <c r="VUD408" s="813"/>
      <c r="VUE408" s="813"/>
      <c r="VUF408" s="813"/>
      <c r="VUG408" s="813"/>
      <c r="VUH408" s="813"/>
      <c r="VUI408" s="813"/>
      <c r="VUJ408" s="813"/>
      <c r="VUK408" s="813"/>
      <c r="VUL408" s="813"/>
      <c r="VUM408" s="813"/>
      <c r="VUN408" s="813"/>
      <c r="VUO408" s="813"/>
      <c r="VUP408" s="813"/>
      <c r="VUQ408" s="813"/>
      <c r="VUR408" s="813"/>
      <c r="VUS408" s="813"/>
      <c r="VUT408" s="813"/>
      <c r="VUU408" s="813"/>
      <c r="VUV408" s="813"/>
      <c r="VUW408" s="813"/>
      <c r="VUX408" s="813"/>
      <c r="VUY408" s="813"/>
      <c r="VUZ408" s="813"/>
      <c r="VVA408" s="813"/>
      <c r="VVB408" s="813"/>
      <c r="VVC408" s="813"/>
      <c r="VVD408" s="813"/>
      <c r="VVE408" s="813"/>
      <c r="VVF408" s="813"/>
      <c r="VVG408" s="813"/>
      <c r="VVH408" s="813"/>
      <c r="VVI408" s="813"/>
      <c r="VVJ408" s="813"/>
      <c r="VVK408" s="813"/>
      <c r="VVL408" s="813"/>
      <c r="VVM408" s="813"/>
      <c r="VVN408" s="813"/>
      <c r="VVO408" s="813"/>
      <c r="VVP408" s="813"/>
      <c r="VVQ408" s="813"/>
      <c r="VVR408" s="813"/>
      <c r="VVS408" s="813"/>
      <c r="VVT408" s="813"/>
      <c r="VVU408" s="813"/>
      <c r="VVV408" s="813"/>
      <c r="VVW408" s="813"/>
      <c r="VVX408" s="813"/>
      <c r="VVY408" s="813"/>
      <c r="VVZ408" s="813"/>
      <c r="VWA408" s="813"/>
      <c r="VWB408" s="813"/>
      <c r="VWC408" s="813"/>
      <c r="VWD408" s="813"/>
      <c r="VWE408" s="813"/>
      <c r="VWF408" s="813"/>
      <c r="VWG408" s="813"/>
      <c r="VWH408" s="813"/>
      <c r="VWI408" s="813"/>
      <c r="VWJ408" s="813"/>
      <c r="VWK408" s="813"/>
      <c r="VWL408" s="813"/>
      <c r="VWM408" s="813"/>
      <c r="VWN408" s="813"/>
      <c r="VWO408" s="813"/>
      <c r="VWP408" s="813"/>
      <c r="VWQ408" s="813"/>
      <c r="VWR408" s="813"/>
      <c r="VWS408" s="813"/>
      <c r="VWT408" s="813"/>
      <c r="VWU408" s="813"/>
      <c r="VWV408" s="813"/>
      <c r="VWW408" s="813"/>
      <c r="VWX408" s="813"/>
      <c r="VWY408" s="813"/>
      <c r="VWZ408" s="813"/>
      <c r="VXA408" s="813"/>
      <c r="VXB408" s="813"/>
      <c r="VXC408" s="813"/>
      <c r="VXD408" s="813"/>
      <c r="VXE408" s="813"/>
      <c r="VXF408" s="813"/>
      <c r="VXG408" s="813"/>
      <c r="VXH408" s="813"/>
      <c r="VXI408" s="813"/>
      <c r="VXJ408" s="813"/>
      <c r="VXK408" s="813"/>
      <c r="VXL408" s="813"/>
      <c r="VXM408" s="813"/>
      <c r="VXN408" s="813"/>
      <c r="VXO408" s="813"/>
      <c r="VXP408" s="813"/>
      <c r="VXQ408" s="813"/>
      <c r="VXR408" s="813"/>
      <c r="VXS408" s="813"/>
      <c r="VXT408" s="813"/>
      <c r="VXU408" s="813"/>
      <c r="VXV408" s="813"/>
      <c r="VXW408" s="813"/>
      <c r="VXX408" s="813"/>
      <c r="VXY408" s="813"/>
      <c r="VXZ408" s="813"/>
      <c r="VYA408" s="813"/>
      <c r="VYB408" s="813"/>
      <c r="VYC408" s="813"/>
      <c r="VYD408" s="813"/>
      <c r="VYE408" s="813"/>
      <c r="VYF408" s="813"/>
      <c r="VYG408" s="813"/>
      <c r="VYH408" s="813"/>
      <c r="VYI408" s="813"/>
      <c r="VYJ408" s="813"/>
      <c r="VYK408" s="813"/>
      <c r="VYL408" s="813"/>
      <c r="VYM408" s="813"/>
      <c r="VYN408" s="813"/>
      <c r="VYO408" s="813"/>
      <c r="VYP408" s="813"/>
      <c r="VYQ408" s="813"/>
      <c r="VYR408" s="813"/>
      <c r="VYS408" s="813"/>
      <c r="VYT408" s="813"/>
      <c r="VYU408" s="813"/>
      <c r="VYV408" s="813"/>
      <c r="VYW408" s="813"/>
      <c r="VYX408" s="813"/>
      <c r="VYY408" s="813"/>
      <c r="VYZ408" s="813"/>
      <c r="VZA408" s="813"/>
      <c r="VZB408" s="813"/>
      <c r="VZC408" s="813"/>
      <c r="VZD408" s="813"/>
      <c r="VZE408" s="813"/>
      <c r="VZF408" s="813"/>
      <c r="VZG408" s="813"/>
      <c r="VZH408" s="813"/>
      <c r="VZI408" s="813"/>
      <c r="VZJ408" s="813"/>
      <c r="VZK408" s="813"/>
      <c r="VZL408" s="813"/>
      <c r="VZM408" s="813"/>
      <c r="VZN408" s="813"/>
      <c r="VZO408" s="813"/>
      <c r="VZP408" s="813"/>
      <c r="VZQ408" s="813"/>
      <c r="VZR408" s="813"/>
      <c r="VZS408" s="813"/>
      <c r="VZT408" s="813"/>
      <c r="VZU408" s="813"/>
      <c r="VZV408" s="813"/>
      <c r="VZW408" s="813"/>
      <c r="VZX408" s="813"/>
      <c r="VZY408" s="813"/>
      <c r="VZZ408" s="813"/>
      <c r="WAA408" s="813"/>
      <c r="WAB408" s="813"/>
      <c r="WAC408" s="813"/>
      <c r="WAD408" s="813"/>
      <c r="WAE408" s="813"/>
      <c r="WAF408" s="813"/>
      <c r="WAG408" s="813"/>
      <c r="WAH408" s="813"/>
      <c r="WAI408" s="813"/>
      <c r="WAJ408" s="813"/>
      <c r="WAK408" s="813"/>
      <c r="WAL408" s="813"/>
      <c r="WAM408" s="813"/>
      <c r="WAN408" s="813"/>
      <c r="WAO408" s="813"/>
      <c r="WAP408" s="813"/>
      <c r="WAQ408" s="813"/>
      <c r="WAR408" s="813"/>
      <c r="WAS408" s="813"/>
      <c r="WAT408" s="813"/>
      <c r="WAU408" s="813"/>
      <c r="WAV408" s="813"/>
      <c r="WAW408" s="813"/>
      <c r="WAX408" s="813"/>
      <c r="WAY408" s="813"/>
      <c r="WAZ408" s="813"/>
      <c r="WBA408" s="813"/>
      <c r="WBB408" s="813"/>
      <c r="WBC408" s="813"/>
      <c r="WBD408" s="813"/>
      <c r="WBE408" s="813"/>
      <c r="WBF408" s="813"/>
      <c r="WBG408" s="813"/>
      <c r="WBH408" s="813"/>
      <c r="WBI408" s="813"/>
      <c r="WBJ408" s="813"/>
      <c r="WBK408" s="813"/>
      <c r="WBL408" s="813"/>
      <c r="WBM408" s="813"/>
      <c r="WBN408" s="813"/>
      <c r="WBO408" s="813"/>
      <c r="WBP408" s="813"/>
      <c r="WBQ408" s="813"/>
      <c r="WBR408" s="813"/>
      <c r="WBS408" s="813"/>
      <c r="WBT408" s="813"/>
      <c r="WBU408" s="813"/>
      <c r="WBV408" s="813"/>
      <c r="WBW408" s="813"/>
      <c r="WBX408" s="813"/>
      <c r="WBY408" s="813"/>
      <c r="WBZ408" s="813"/>
      <c r="WCA408" s="813"/>
      <c r="WCB408" s="813"/>
      <c r="WCC408" s="813"/>
      <c r="WCD408" s="813"/>
      <c r="WCE408" s="813"/>
      <c r="WCF408" s="813"/>
      <c r="WCG408" s="813"/>
      <c r="WCH408" s="813"/>
      <c r="WCI408" s="813"/>
      <c r="WCJ408" s="813"/>
      <c r="WCK408" s="813"/>
      <c r="WCL408" s="813"/>
      <c r="WCM408" s="813"/>
      <c r="WCN408" s="813"/>
      <c r="WCO408" s="813"/>
      <c r="WCP408" s="813"/>
      <c r="WCQ408" s="813"/>
      <c r="WCR408" s="813"/>
      <c r="WCS408" s="813"/>
      <c r="WCT408" s="813"/>
      <c r="WCU408" s="813"/>
      <c r="WCV408" s="813"/>
      <c r="WCW408" s="813"/>
      <c r="WCX408" s="813"/>
      <c r="WCY408" s="813"/>
      <c r="WCZ408" s="813"/>
      <c r="WDA408" s="813"/>
      <c r="WDB408" s="813"/>
      <c r="WDC408" s="813"/>
      <c r="WDD408" s="813"/>
      <c r="WDE408" s="813"/>
      <c r="WDF408" s="813"/>
      <c r="WDG408" s="813"/>
      <c r="WDH408" s="813"/>
      <c r="WDI408" s="813"/>
      <c r="WDJ408" s="813"/>
      <c r="WDK408" s="813"/>
      <c r="WDL408" s="813"/>
      <c r="WDM408" s="813"/>
      <c r="WDN408" s="813"/>
      <c r="WDO408" s="813"/>
      <c r="WDP408" s="813"/>
      <c r="WDQ408" s="813"/>
      <c r="WDR408" s="813"/>
      <c r="WDS408" s="813"/>
      <c r="WDT408" s="813"/>
      <c r="WDU408" s="813"/>
      <c r="WDV408" s="813"/>
      <c r="WDW408" s="813"/>
      <c r="WDX408" s="813"/>
      <c r="WDY408" s="813"/>
      <c r="WDZ408" s="813"/>
      <c r="WEA408" s="813"/>
      <c r="WEB408" s="813"/>
      <c r="WEC408" s="813"/>
      <c r="WED408" s="813"/>
      <c r="WEE408" s="813"/>
      <c r="WEF408" s="813"/>
      <c r="WEG408" s="813"/>
      <c r="WEH408" s="813"/>
      <c r="WEI408" s="813"/>
      <c r="WEJ408" s="813"/>
      <c r="WEK408" s="813"/>
      <c r="WEL408" s="813"/>
      <c r="WEM408" s="813"/>
      <c r="WEN408" s="813"/>
      <c r="WEO408" s="813"/>
      <c r="WEP408" s="813"/>
      <c r="WEQ408" s="813"/>
      <c r="WER408" s="813"/>
      <c r="WES408" s="813"/>
      <c r="WET408" s="813"/>
      <c r="WEU408" s="813"/>
      <c r="WEV408" s="813"/>
      <c r="WEW408" s="813"/>
      <c r="WEX408" s="813"/>
      <c r="WEY408" s="813"/>
      <c r="WEZ408" s="813"/>
      <c r="WFA408" s="813"/>
      <c r="WFB408" s="813"/>
      <c r="WFC408" s="813"/>
      <c r="WFD408" s="813"/>
      <c r="WFE408" s="813"/>
      <c r="WFF408" s="813"/>
      <c r="WFG408" s="813"/>
      <c r="WFH408" s="813"/>
      <c r="WFI408" s="813"/>
      <c r="WFJ408" s="813"/>
      <c r="WFK408" s="813"/>
      <c r="WFL408" s="813"/>
      <c r="WFM408" s="813"/>
      <c r="WFN408" s="813"/>
      <c r="WFO408" s="813"/>
      <c r="WFP408" s="813"/>
      <c r="WFQ408" s="813"/>
      <c r="WFR408" s="813"/>
      <c r="WFS408" s="813"/>
      <c r="WFT408" s="813"/>
      <c r="WFU408" s="813"/>
      <c r="WFV408" s="813"/>
      <c r="WFW408" s="813"/>
      <c r="WFX408" s="813"/>
      <c r="WFY408" s="813"/>
      <c r="WFZ408" s="813"/>
      <c r="WGA408" s="813"/>
      <c r="WGB408" s="813"/>
      <c r="WGC408" s="813"/>
      <c r="WGD408" s="813"/>
      <c r="WGE408" s="813"/>
      <c r="WGF408" s="813"/>
      <c r="WGG408" s="813"/>
      <c r="WGH408" s="813"/>
      <c r="WGI408" s="813"/>
      <c r="WGJ408" s="813"/>
      <c r="WGK408" s="813"/>
      <c r="WGL408" s="813"/>
      <c r="WGM408" s="813"/>
      <c r="WGN408" s="813"/>
      <c r="WGO408" s="813"/>
      <c r="WGP408" s="813"/>
      <c r="WGQ408" s="813"/>
      <c r="WGR408" s="813"/>
      <c r="WGS408" s="813"/>
      <c r="WGT408" s="813"/>
      <c r="WGU408" s="813"/>
      <c r="WGV408" s="813"/>
      <c r="WGW408" s="813"/>
      <c r="WGX408" s="813"/>
      <c r="WGY408" s="813"/>
      <c r="WGZ408" s="813"/>
      <c r="WHA408" s="813"/>
      <c r="WHB408" s="813"/>
      <c r="WHC408" s="813"/>
      <c r="WHD408" s="813"/>
      <c r="WHE408" s="813"/>
      <c r="WHF408" s="813"/>
      <c r="WHG408" s="813"/>
      <c r="WHH408" s="813"/>
      <c r="WHI408" s="813"/>
      <c r="WHJ408" s="813"/>
      <c r="WHK408" s="813"/>
      <c r="WHL408" s="813"/>
      <c r="WHM408" s="813"/>
      <c r="WHN408" s="813"/>
      <c r="WHO408" s="813"/>
      <c r="WHP408" s="813"/>
      <c r="WHQ408" s="813"/>
      <c r="WHR408" s="813"/>
      <c r="WHS408" s="813"/>
      <c r="WHT408" s="813"/>
      <c r="WHU408" s="813"/>
      <c r="WHV408" s="813"/>
      <c r="WHW408" s="813"/>
      <c r="WHX408" s="813"/>
      <c r="WHY408" s="813"/>
      <c r="WHZ408" s="813"/>
      <c r="WIA408" s="813"/>
      <c r="WIB408" s="813"/>
      <c r="WIC408" s="813"/>
      <c r="WID408" s="813"/>
      <c r="WIE408" s="813"/>
      <c r="WIF408" s="813"/>
      <c r="WIG408" s="813"/>
      <c r="WIH408" s="813"/>
      <c r="WII408" s="813"/>
      <c r="WIJ408" s="813"/>
      <c r="WIK408" s="813"/>
      <c r="WIL408" s="813"/>
      <c r="WIM408" s="813"/>
      <c r="WIN408" s="813"/>
      <c r="WIO408" s="813"/>
      <c r="WIP408" s="813"/>
      <c r="WIQ408" s="813"/>
      <c r="WIR408" s="813"/>
      <c r="WIS408" s="813"/>
      <c r="WIT408" s="813"/>
      <c r="WIU408" s="813"/>
      <c r="WIV408" s="813"/>
      <c r="WIW408" s="813"/>
      <c r="WIX408" s="813"/>
      <c r="WIY408" s="813"/>
      <c r="WIZ408" s="813"/>
      <c r="WJA408" s="813"/>
      <c r="WJB408" s="813"/>
      <c r="WJC408" s="813"/>
      <c r="WJD408" s="813"/>
      <c r="WJE408" s="813"/>
      <c r="WJF408" s="813"/>
      <c r="WJG408" s="813"/>
      <c r="WJH408" s="813"/>
      <c r="WJI408" s="813"/>
      <c r="WJJ408" s="813"/>
      <c r="WJK408" s="813"/>
      <c r="WJL408" s="813"/>
      <c r="WJM408" s="813"/>
      <c r="WJN408" s="813"/>
      <c r="WJO408" s="813"/>
      <c r="WJP408" s="813"/>
      <c r="WJQ408" s="813"/>
      <c r="WJR408" s="813"/>
      <c r="WJS408" s="813"/>
      <c r="WJT408" s="813"/>
      <c r="WJU408" s="813"/>
      <c r="WJV408" s="813"/>
      <c r="WJW408" s="813"/>
      <c r="WJX408" s="813"/>
      <c r="WJY408" s="813"/>
      <c r="WJZ408" s="813"/>
      <c r="WKA408" s="813"/>
      <c r="WKB408" s="813"/>
      <c r="WKC408" s="813"/>
      <c r="WKD408" s="813"/>
      <c r="WKE408" s="813"/>
      <c r="WKF408" s="813"/>
      <c r="WKG408" s="813"/>
      <c r="WKH408" s="813"/>
      <c r="WKI408" s="813"/>
      <c r="WKJ408" s="813"/>
      <c r="WKK408" s="813"/>
      <c r="WKL408" s="813"/>
      <c r="WKM408" s="813"/>
      <c r="WKN408" s="813"/>
      <c r="WKO408" s="813"/>
      <c r="WKP408" s="813"/>
      <c r="WKQ408" s="813"/>
      <c r="WKR408" s="813"/>
      <c r="WKS408" s="813"/>
      <c r="WKT408" s="813"/>
      <c r="WKU408" s="813"/>
      <c r="WKV408" s="813"/>
      <c r="WKW408" s="813"/>
      <c r="WKX408" s="813"/>
      <c r="WKY408" s="813"/>
      <c r="WKZ408" s="813"/>
      <c r="WLA408" s="813"/>
      <c r="WLB408" s="813"/>
      <c r="WLC408" s="813"/>
      <c r="WLD408" s="813"/>
      <c r="WLE408" s="813"/>
      <c r="WLF408" s="813"/>
      <c r="WLG408" s="813"/>
      <c r="WLH408" s="813"/>
      <c r="WLI408" s="813"/>
      <c r="WLJ408" s="813"/>
      <c r="WLK408" s="813"/>
      <c r="WLL408" s="813"/>
      <c r="WLM408" s="813"/>
      <c r="WLN408" s="813"/>
      <c r="WLO408" s="813"/>
      <c r="WLP408" s="813"/>
      <c r="WLQ408" s="813"/>
      <c r="WLR408" s="813"/>
      <c r="WLS408" s="813"/>
      <c r="WLT408" s="813"/>
      <c r="WLU408" s="813"/>
      <c r="WLV408" s="813"/>
      <c r="WLW408" s="813"/>
      <c r="WLX408" s="813"/>
      <c r="WLY408" s="813"/>
      <c r="WLZ408" s="813"/>
      <c r="WMA408" s="813"/>
      <c r="WMB408" s="813"/>
      <c r="WMC408" s="813"/>
      <c r="WMD408" s="813"/>
      <c r="WME408" s="813"/>
      <c r="WMF408" s="813"/>
      <c r="WMG408" s="813"/>
      <c r="WMH408" s="813"/>
      <c r="WMI408" s="813"/>
      <c r="WMJ408" s="813"/>
      <c r="WMK408" s="813"/>
      <c r="WML408" s="813"/>
      <c r="WMM408" s="813"/>
      <c r="WMN408" s="813"/>
      <c r="WMO408" s="813"/>
      <c r="WMP408" s="813"/>
      <c r="WMQ408" s="813"/>
      <c r="WMR408" s="813"/>
      <c r="WMS408" s="813"/>
      <c r="WMT408" s="813"/>
      <c r="WMU408" s="813"/>
      <c r="WMV408" s="813"/>
      <c r="WMW408" s="813"/>
      <c r="WMX408" s="813"/>
      <c r="WMY408" s="813"/>
      <c r="WMZ408" s="813"/>
      <c r="WNA408" s="813"/>
      <c r="WNB408" s="813"/>
      <c r="WNC408" s="813"/>
      <c r="WND408" s="813"/>
      <c r="WNE408" s="813"/>
      <c r="WNF408" s="813"/>
      <c r="WNG408" s="813"/>
      <c r="WNH408" s="813"/>
      <c r="WNI408" s="813"/>
      <c r="WNJ408" s="813"/>
      <c r="WNK408" s="813"/>
      <c r="WNL408" s="813"/>
      <c r="WNM408" s="813"/>
      <c r="WNN408" s="813"/>
      <c r="WNO408" s="813"/>
      <c r="WNP408" s="813"/>
      <c r="WNQ408" s="813"/>
      <c r="WNR408" s="813"/>
      <c r="WNS408" s="813"/>
      <c r="WNT408" s="813"/>
      <c r="WNU408" s="813"/>
      <c r="WNV408" s="813"/>
      <c r="WNW408" s="813"/>
      <c r="WNX408" s="813"/>
      <c r="WNY408" s="813"/>
      <c r="WNZ408" s="813"/>
      <c r="WOA408" s="813"/>
      <c r="WOB408" s="813"/>
      <c r="WOC408" s="813"/>
      <c r="WOD408" s="813"/>
      <c r="WOE408" s="813"/>
      <c r="WOF408" s="813"/>
      <c r="WOG408" s="813"/>
      <c r="WOH408" s="813"/>
      <c r="WOI408" s="813"/>
      <c r="WOJ408" s="813"/>
      <c r="WOK408" s="813"/>
      <c r="WOL408" s="813"/>
      <c r="WOM408" s="813"/>
      <c r="WON408" s="813"/>
      <c r="WOO408" s="813"/>
      <c r="WOP408" s="813"/>
      <c r="WOQ408" s="813"/>
      <c r="WOR408" s="813"/>
      <c r="WOS408" s="813"/>
      <c r="WOT408" s="813"/>
      <c r="WOU408" s="813"/>
      <c r="WOV408" s="813"/>
      <c r="WOW408" s="813"/>
      <c r="WOX408" s="813"/>
      <c r="WOY408" s="813"/>
      <c r="WOZ408" s="813"/>
      <c r="WPA408" s="813"/>
      <c r="WPB408" s="813"/>
      <c r="WPC408" s="813"/>
      <c r="WPD408" s="813"/>
      <c r="WPE408" s="813"/>
      <c r="WPF408" s="813"/>
      <c r="WPG408" s="813"/>
      <c r="WPH408" s="813"/>
      <c r="WPI408" s="813"/>
      <c r="WPJ408" s="813"/>
      <c r="WPK408" s="813"/>
      <c r="WPL408" s="813"/>
      <c r="WPM408" s="813"/>
      <c r="WPN408" s="813"/>
      <c r="WPO408" s="813"/>
      <c r="WPP408" s="813"/>
      <c r="WPQ408" s="813"/>
      <c r="WPR408" s="813"/>
      <c r="WPS408" s="813"/>
      <c r="WPT408" s="813"/>
      <c r="WPU408" s="813"/>
      <c r="WPV408" s="813"/>
      <c r="WPW408" s="813"/>
      <c r="WPX408" s="813"/>
      <c r="WPY408" s="813"/>
      <c r="WPZ408" s="813"/>
      <c r="WQA408" s="813"/>
      <c r="WQB408" s="813"/>
      <c r="WQC408" s="813"/>
      <c r="WQD408" s="813"/>
      <c r="WQE408" s="813"/>
      <c r="WQF408" s="813"/>
      <c r="WQG408" s="813"/>
      <c r="WQH408" s="813"/>
      <c r="WQI408" s="813"/>
      <c r="WQJ408" s="813"/>
      <c r="WQK408" s="813"/>
      <c r="WQL408" s="813"/>
      <c r="WQM408" s="813"/>
      <c r="WQN408" s="813"/>
      <c r="WQO408" s="813"/>
      <c r="WQP408" s="813"/>
      <c r="WQQ408" s="813"/>
      <c r="WQR408" s="813"/>
      <c r="WQS408" s="813"/>
      <c r="WQT408" s="813"/>
      <c r="WQU408" s="813"/>
      <c r="WQV408" s="813"/>
      <c r="WQW408" s="813"/>
      <c r="WQX408" s="813"/>
      <c r="WQY408" s="813"/>
      <c r="WQZ408" s="813"/>
      <c r="WRA408" s="813"/>
      <c r="WRB408" s="813"/>
      <c r="WRC408" s="813"/>
      <c r="WRD408" s="813"/>
      <c r="WRE408" s="813"/>
      <c r="WRF408" s="813"/>
      <c r="WRG408" s="813"/>
      <c r="WRH408" s="813"/>
      <c r="WRI408" s="813"/>
      <c r="WRJ408" s="813"/>
      <c r="WRK408" s="813"/>
      <c r="WRL408" s="813"/>
      <c r="WRM408" s="813"/>
      <c r="WRN408" s="813"/>
      <c r="WRO408" s="813"/>
      <c r="WRP408" s="813"/>
      <c r="WRQ408" s="813"/>
      <c r="WRR408" s="813"/>
      <c r="WRS408" s="813"/>
      <c r="WRT408" s="813"/>
      <c r="WRU408" s="813"/>
      <c r="WRV408" s="813"/>
      <c r="WRW408" s="813"/>
      <c r="WRX408" s="813"/>
      <c r="WRY408" s="813"/>
      <c r="WRZ408" s="813"/>
      <c r="WSA408" s="813"/>
      <c r="WSB408" s="813"/>
      <c r="WSC408" s="813"/>
      <c r="WSD408" s="813"/>
      <c r="WSE408" s="813"/>
      <c r="WSF408" s="813"/>
      <c r="WSG408" s="813"/>
      <c r="WSH408" s="813"/>
      <c r="WSI408" s="813"/>
      <c r="WSJ408" s="813"/>
      <c r="WSK408" s="813"/>
      <c r="WSL408" s="813"/>
      <c r="WSM408" s="813"/>
      <c r="WSN408" s="813"/>
      <c r="WSO408" s="813"/>
      <c r="WSP408" s="813"/>
      <c r="WSQ408" s="813"/>
      <c r="WSR408" s="813"/>
      <c r="WSS408" s="813"/>
      <c r="WST408" s="813"/>
      <c r="WSU408" s="813"/>
      <c r="WSV408" s="813"/>
      <c r="WSW408" s="813"/>
      <c r="WSX408" s="813"/>
      <c r="WSY408" s="813"/>
      <c r="WSZ408" s="813"/>
      <c r="WTA408" s="813"/>
      <c r="WTB408" s="813"/>
      <c r="WTC408" s="813"/>
      <c r="WTD408" s="813"/>
      <c r="WTE408" s="813"/>
      <c r="WTF408" s="813"/>
      <c r="WTG408" s="813"/>
      <c r="WTH408" s="813"/>
      <c r="WTI408" s="813"/>
      <c r="WTJ408" s="813"/>
      <c r="WTK408" s="813"/>
      <c r="WTL408" s="813"/>
      <c r="WTM408" s="813"/>
      <c r="WTN408" s="813"/>
      <c r="WTO408" s="813"/>
      <c r="WTP408" s="813"/>
      <c r="WTQ408" s="813"/>
      <c r="WTR408" s="813"/>
      <c r="WTS408" s="813"/>
      <c r="WTT408" s="813"/>
      <c r="WTU408" s="813"/>
      <c r="WTV408" s="813"/>
      <c r="WTW408" s="813"/>
      <c r="WTX408" s="813"/>
      <c r="WTY408" s="813"/>
      <c r="WTZ408" s="813"/>
      <c r="WUA408" s="813"/>
      <c r="WUB408" s="813"/>
      <c r="WUC408" s="813"/>
      <c r="WUD408" s="813"/>
      <c r="WUE408" s="813"/>
      <c r="WUF408" s="813"/>
      <c r="WUG408" s="813"/>
      <c r="WUH408" s="813"/>
      <c r="WUI408" s="813"/>
      <c r="WUJ408" s="813"/>
      <c r="WUK408" s="813"/>
      <c r="WUL408" s="813"/>
      <c r="WUM408" s="813"/>
      <c r="WUN408" s="813"/>
      <c r="WUO408" s="813"/>
      <c r="WUP408" s="813"/>
      <c r="WUQ408" s="813"/>
      <c r="WUR408" s="813"/>
      <c r="WUS408" s="813"/>
      <c r="WUT408" s="813"/>
      <c r="WUU408" s="813"/>
      <c r="WUV408" s="813"/>
      <c r="WUW408" s="813"/>
      <c r="WUX408" s="813"/>
      <c r="WUY408" s="813"/>
      <c r="WUZ408" s="813"/>
      <c r="WVA408" s="813"/>
      <c r="WVB408" s="813"/>
      <c r="WVC408" s="813"/>
      <c r="WVD408" s="813"/>
      <c r="WVE408" s="813"/>
      <c r="WVF408" s="813"/>
      <c r="WVG408" s="813"/>
      <c r="WVH408" s="813"/>
      <c r="WVI408" s="813"/>
      <c r="WVJ408" s="813"/>
      <c r="WVK408" s="813"/>
      <c r="WVL408" s="813"/>
      <c r="WVM408" s="813"/>
      <c r="WVN408" s="813"/>
      <c r="WVO408" s="813"/>
      <c r="WVP408" s="813"/>
      <c r="WVQ408" s="813"/>
      <c r="WVR408" s="813"/>
      <c r="WVS408" s="813"/>
      <c r="WVT408" s="813"/>
      <c r="WVU408" s="813"/>
      <c r="WVV408" s="813"/>
      <c r="WVW408" s="813"/>
      <c r="WVX408" s="813"/>
      <c r="WVY408" s="813"/>
      <c r="WVZ408" s="813"/>
      <c r="WWA408" s="813"/>
      <c r="WWB408" s="813"/>
      <c r="WWC408" s="813"/>
      <c r="WWD408" s="813"/>
      <c r="WWE408" s="813"/>
      <c r="WWF408" s="813"/>
      <c r="WWG408" s="813"/>
      <c r="WWH408" s="813"/>
      <c r="WWI408" s="813"/>
      <c r="WWJ408" s="813"/>
      <c r="WWK408" s="813"/>
      <c r="WWL408" s="813"/>
      <c r="WWM408" s="813"/>
      <c r="WWN408" s="813"/>
      <c r="WWO408" s="813"/>
      <c r="WWP408" s="813"/>
      <c r="WWQ408" s="813"/>
      <c r="WWR408" s="813"/>
      <c r="WWS408" s="813"/>
      <c r="WWT408" s="813"/>
      <c r="WWU408" s="813"/>
      <c r="WWV408" s="813"/>
      <c r="WWW408" s="813"/>
      <c r="WWX408" s="813"/>
      <c r="WWY408" s="813"/>
      <c r="WWZ408" s="813"/>
      <c r="WXA408" s="813"/>
      <c r="WXB408" s="813"/>
      <c r="WXC408" s="813"/>
      <c r="WXD408" s="813"/>
      <c r="WXE408" s="813"/>
      <c r="WXF408" s="813"/>
      <c r="WXG408" s="813"/>
      <c r="WXH408" s="813"/>
      <c r="WXI408" s="813"/>
      <c r="WXJ408" s="813"/>
      <c r="WXK408" s="813"/>
      <c r="WXL408" s="813"/>
      <c r="WXM408" s="813"/>
      <c r="WXN408" s="813"/>
      <c r="WXO408" s="813"/>
      <c r="WXP408" s="813"/>
      <c r="WXQ408" s="813"/>
      <c r="WXR408" s="813"/>
      <c r="WXS408" s="813"/>
      <c r="WXT408" s="813"/>
      <c r="WXU408" s="813"/>
      <c r="WXV408" s="813"/>
      <c r="WXW408" s="813"/>
      <c r="WXX408" s="813"/>
      <c r="WXY408" s="813"/>
      <c r="WXZ408" s="813"/>
      <c r="WYA408" s="813"/>
      <c r="WYB408" s="813"/>
      <c r="WYC408" s="813"/>
      <c r="WYD408" s="813"/>
      <c r="WYE408" s="813"/>
      <c r="WYF408" s="813"/>
      <c r="WYG408" s="813"/>
      <c r="WYH408" s="813"/>
      <c r="WYI408" s="813"/>
      <c r="WYJ408" s="813"/>
      <c r="WYK408" s="813"/>
      <c r="WYL408" s="813"/>
      <c r="WYM408" s="813"/>
      <c r="WYN408" s="813"/>
      <c r="WYO408" s="813"/>
      <c r="WYP408" s="813"/>
      <c r="WYQ408" s="813"/>
      <c r="WYR408" s="813"/>
      <c r="WYS408" s="813"/>
      <c r="WYT408" s="813"/>
      <c r="WYU408" s="813"/>
      <c r="WYV408" s="813"/>
      <c r="WYW408" s="813"/>
      <c r="WYX408" s="813"/>
      <c r="WYY408" s="813"/>
      <c r="WYZ408" s="813"/>
      <c r="WZA408" s="813"/>
      <c r="WZB408" s="813"/>
      <c r="WZC408" s="813"/>
      <c r="WZD408" s="813"/>
      <c r="WZE408" s="813"/>
      <c r="WZF408" s="813"/>
      <c r="WZG408" s="813"/>
      <c r="WZH408" s="813"/>
      <c r="WZI408" s="813"/>
      <c r="WZJ408" s="813"/>
      <c r="WZK408" s="813"/>
      <c r="WZL408" s="813"/>
      <c r="WZM408" s="813"/>
      <c r="WZN408" s="813"/>
      <c r="WZO408" s="813"/>
      <c r="WZP408" s="813"/>
      <c r="WZQ408" s="813"/>
      <c r="WZR408" s="813"/>
      <c r="WZS408" s="813"/>
      <c r="WZT408" s="813"/>
      <c r="WZU408" s="813"/>
      <c r="WZV408" s="813"/>
      <c r="WZW408" s="813"/>
      <c r="WZX408" s="813"/>
      <c r="WZY408" s="813"/>
      <c r="WZZ408" s="813"/>
      <c r="XAA408" s="813"/>
      <c r="XAB408" s="813"/>
      <c r="XAC408" s="813"/>
      <c r="XAD408" s="813"/>
      <c r="XAE408" s="813"/>
      <c r="XAF408" s="813"/>
      <c r="XAG408" s="813"/>
      <c r="XAH408" s="813"/>
      <c r="XAI408" s="813"/>
      <c r="XAJ408" s="813"/>
      <c r="XAK408" s="813"/>
      <c r="XAL408" s="813"/>
      <c r="XAM408" s="813"/>
      <c r="XAN408" s="813"/>
      <c r="XAO408" s="813"/>
      <c r="XAP408" s="813"/>
      <c r="XAQ408" s="813"/>
      <c r="XAR408" s="813"/>
      <c r="XAS408" s="813"/>
      <c r="XAT408" s="813"/>
      <c r="XAU408" s="813"/>
      <c r="XAV408" s="813"/>
      <c r="XAW408" s="813"/>
      <c r="XAX408" s="813"/>
      <c r="XAY408" s="813"/>
      <c r="XAZ408" s="813"/>
      <c r="XBA408" s="813"/>
      <c r="XBB408" s="813"/>
      <c r="XBC408" s="813"/>
      <c r="XBD408" s="813"/>
      <c r="XBE408" s="813"/>
      <c r="XBF408" s="813"/>
      <c r="XBG408" s="813"/>
      <c r="XBH408" s="813"/>
      <c r="XBI408" s="813"/>
      <c r="XBJ408" s="813"/>
      <c r="XBK408" s="813"/>
      <c r="XBL408" s="813"/>
      <c r="XBM408" s="813"/>
      <c r="XBN408" s="813"/>
      <c r="XBO408" s="813"/>
      <c r="XBP408" s="813"/>
      <c r="XBQ408" s="813"/>
      <c r="XBR408" s="813"/>
      <c r="XBS408" s="813"/>
      <c r="XBT408" s="813"/>
      <c r="XBU408" s="813"/>
      <c r="XBV408" s="813"/>
      <c r="XBW408" s="813"/>
      <c r="XBX408" s="813"/>
      <c r="XBY408" s="813"/>
      <c r="XBZ408" s="813"/>
      <c r="XCA408" s="813"/>
      <c r="XCB408" s="813"/>
      <c r="XCC408" s="813"/>
      <c r="XCD408" s="813"/>
      <c r="XCE408" s="813"/>
      <c r="XCF408" s="813"/>
      <c r="XCG408" s="813"/>
      <c r="XCH408" s="813"/>
      <c r="XCI408" s="813"/>
    </row>
  </sheetData>
  <protectedRanges>
    <protectedRange sqref="E71 D31:E33 D29:E29 D24:E25 D42:E45 E27:E28 D16:E22" name="Rango1_3_2_1_1"/>
    <protectedRange sqref="F100:F103 F106" name="Rango1_1_1_1_1_1_3"/>
    <protectedRange sqref="F103" name="Rango1_1_1_1_1_1_1_2"/>
    <protectedRange sqref="F105" name="Rango1_1_1_1_1_3_2"/>
    <protectedRange sqref="F111" name="Rango1_1_1_1_1_1_2_2"/>
    <protectedRange sqref="F104" name="Rango1_1_1_1_1_1_3_1"/>
    <protectedRange sqref="F104" name="Rango1_1_1_1_1_1_1_2_1"/>
    <protectedRange sqref="F107:F110" name="Rango1_1_1_1_1_1_2_2_1"/>
    <protectedRange sqref="E47:E48 E51:E55 E66" name="Rango1_2_1_1_2"/>
  </protectedRanges>
  <mergeCells count="63">
    <mergeCell ref="B2:E2"/>
    <mergeCell ref="B5:H5"/>
    <mergeCell ref="B6:H6"/>
    <mergeCell ref="B7:H7"/>
    <mergeCell ref="B8:H10"/>
    <mergeCell ref="H11:H12"/>
    <mergeCell ref="B14:H14"/>
    <mergeCell ref="B11:B12"/>
    <mergeCell ref="C11:C13"/>
    <mergeCell ref="D11:D12"/>
    <mergeCell ref="E11:E12"/>
    <mergeCell ref="F11:F12"/>
    <mergeCell ref="G11:G12"/>
    <mergeCell ref="B34:G34"/>
    <mergeCell ref="B35:G35"/>
    <mergeCell ref="B36:G36"/>
    <mergeCell ref="B37:B38"/>
    <mergeCell ref="C37:C39"/>
    <mergeCell ref="D37:D39"/>
    <mergeCell ref="E37:E38"/>
    <mergeCell ref="F37:F38"/>
    <mergeCell ref="G37:G38"/>
    <mergeCell ref="B65:H65"/>
    <mergeCell ref="H37:H38"/>
    <mergeCell ref="B40:H40"/>
    <mergeCell ref="B41:H41"/>
    <mergeCell ref="B46:H46"/>
    <mergeCell ref="B50:H50"/>
    <mergeCell ref="G56:G57"/>
    <mergeCell ref="H56:H57"/>
    <mergeCell ref="B59:H59"/>
    <mergeCell ref="B62:B63"/>
    <mergeCell ref="C62:C64"/>
    <mergeCell ref="D62:D64"/>
    <mergeCell ref="E62:E63"/>
    <mergeCell ref="F62:G64"/>
    <mergeCell ref="H62:H63"/>
    <mergeCell ref="B56:B57"/>
    <mergeCell ref="C56:C58"/>
    <mergeCell ref="D56:D58"/>
    <mergeCell ref="E56:E57"/>
    <mergeCell ref="F56:F57"/>
    <mergeCell ref="F66:G69"/>
    <mergeCell ref="B70:H70"/>
    <mergeCell ref="F71:G76"/>
    <mergeCell ref="B77:G77"/>
    <mergeCell ref="B79:G79"/>
    <mergeCell ref="B78:G78"/>
    <mergeCell ref="B80:G80"/>
    <mergeCell ref="B82:C82"/>
    <mergeCell ref="B90:C90"/>
    <mergeCell ref="B100:H100"/>
    <mergeCell ref="B110:H110"/>
    <mergeCell ref="B111:H111"/>
    <mergeCell ref="C87:E88"/>
    <mergeCell ref="F87:H87"/>
    <mergeCell ref="B102:H102"/>
    <mergeCell ref="B103:H103"/>
    <mergeCell ref="B104:H104"/>
    <mergeCell ref="B105:H105"/>
    <mergeCell ref="B106:H106"/>
    <mergeCell ref="B107:H107"/>
    <mergeCell ref="B101:H101"/>
  </mergeCells>
  <conditionalFormatting sqref="B34:B36 H34:H36 B70:H70 B67:E69 B65:H65 B62:F62 B63:E64 H62:H64 B71:B74 B11:H14 B47:D48 D51:D53 B54:D55 B66 D66 B29:H29 B37:H41 F47:H48 B49:H50 F51:H55 B56:H61 H66:H69 H71:H76 B31:H33 B27:B28 G27:H28 B43:H46 B42 D42:H42 B24:H25 B51:B53 E27:E28 D71:E74 B16:H22">
    <cfRule type="containsBlanks" dxfId="16" priority="18">
      <formula>LEN(TRIM(B11))=0</formula>
    </cfRule>
  </conditionalFormatting>
  <conditionalFormatting sqref="F66">
    <cfRule type="containsBlanks" dxfId="15" priority="17">
      <formula>LEN(TRIM(F66))=0</formula>
    </cfRule>
  </conditionalFormatting>
  <conditionalFormatting sqref="F71">
    <cfRule type="containsBlanks" dxfId="14" priority="16">
      <formula>LEN(TRIM(F71))=0</formula>
    </cfRule>
  </conditionalFormatting>
  <conditionalFormatting sqref="B8">
    <cfRule type="containsBlanks" dxfId="13" priority="15">
      <formula>LEN(TRIM(B8))=0</formula>
    </cfRule>
  </conditionalFormatting>
  <conditionalFormatting sqref="B77:B79 H77:H80">
    <cfRule type="containsBlanks" dxfId="12" priority="13">
      <formula>LEN(TRIM(B77))=0</formula>
    </cfRule>
  </conditionalFormatting>
  <conditionalFormatting sqref="B80">
    <cfRule type="containsBlanks" dxfId="11" priority="12">
      <formula>LEN(TRIM(B80))=0</formula>
    </cfRule>
  </conditionalFormatting>
  <conditionalFormatting sqref="D75:E75 B75">
    <cfRule type="containsBlanks" dxfId="10" priority="11">
      <formula>LEN(TRIM(B75))=0</formula>
    </cfRule>
  </conditionalFormatting>
  <conditionalFormatting sqref="B76 D76:E76">
    <cfRule type="containsBlanks" dxfId="9" priority="10">
      <formula>LEN(TRIM(B76))=0</formula>
    </cfRule>
  </conditionalFormatting>
  <conditionalFormatting sqref="E47">
    <cfRule type="containsBlanks" dxfId="8" priority="9">
      <formula>LEN(TRIM(E47))=0</formula>
    </cfRule>
  </conditionalFormatting>
  <conditionalFormatting sqref="E48">
    <cfRule type="containsBlanks" dxfId="7" priority="8">
      <formula>LEN(TRIM(E48))=0</formula>
    </cfRule>
  </conditionalFormatting>
  <conditionalFormatting sqref="C66">
    <cfRule type="containsBlanks" dxfId="6" priority="1">
      <formula>LEN(TRIM(C66))=0</formula>
    </cfRule>
  </conditionalFormatting>
  <conditionalFormatting sqref="E51:E52">
    <cfRule type="containsBlanks" dxfId="5" priority="7">
      <formula>LEN(TRIM(E51))=0</formula>
    </cfRule>
  </conditionalFormatting>
  <conditionalFormatting sqref="E66">
    <cfRule type="containsBlanks" dxfId="4" priority="2">
      <formula>LEN(TRIM(E66))=0</formula>
    </cfRule>
  </conditionalFormatting>
  <conditionalFormatting sqref="C51:C53">
    <cfRule type="containsBlanks" dxfId="3" priority="6">
      <formula>LEN(TRIM(C51))=0</formula>
    </cfRule>
  </conditionalFormatting>
  <conditionalFormatting sqref="E53">
    <cfRule type="containsBlanks" dxfId="2" priority="5">
      <formula>LEN(TRIM(E53))=0</formula>
    </cfRule>
  </conditionalFormatting>
  <conditionalFormatting sqref="E54">
    <cfRule type="containsBlanks" dxfId="1" priority="4">
      <formula>LEN(TRIM(E54))=0</formula>
    </cfRule>
  </conditionalFormatting>
  <conditionalFormatting sqref="E55">
    <cfRule type="containsBlanks" dxfId="0" priority="3">
      <formula>LEN(TRIM(E55))=0</formula>
    </cfRule>
  </conditionalFormatting>
  <printOptions horizontalCentered="1" verticalCentered="1"/>
  <pageMargins left="0.70866141732283472" right="0.70866141732283472" top="0.74803149606299213" bottom="0.74803149606299213" header="0.31496062992125984" footer="0.31496062992125984"/>
  <pageSetup scale="67" fitToHeight="0" orientation="portrait" r:id="rId1"/>
  <rowBreaks count="2" manualBreakCount="2">
    <brk id="55" max="8" man="1"/>
    <brk id="104"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A1:H77"/>
  <sheetViews>
    <sheetView workbookViewId="0">
      <selection sqref="A1:H1"/>
    </sheetView>
  </sheetViews>
  <sheetFormatPr baseColWidth="10" defaultColWidth="11.42578125" defaultRowHeight="12.75" x14ac:dyDescent="0.2"/>
  <cols>
    <col min="1" max="1" width="13.140625" customWidth="1"/>
    <col min="2" max="2" width="12.42578125" customWidth="1"/>
    <col min="3" max="3" width="12.85546875" customWidth="1"/>
    <col min="6" max="6" width="15.42578125" customWidth="1"/>
    <col min="7" max="7" width="17" customWidth="1"/>
    <col min="8" max="8" width="16.42578125" customWidth="1"/>
  </cols>
  <sheetData>
    <row r="1" spans="1:8" ht="35.1" customHeight="1" x14ac:dyDescent="0.2">
      <c r="A1" s="1141" t="s">
        <v>1581</v>
      </c>
      <c r="B1" s="1141"/>
      <c r="C1" s="1141"/>
      <c r="D1" s="1141"/>
      <c r="E1" s="1141"/>
      <c r="F1" s="1141"/>
      <c r="G1" s="1141"/>
      <c r="H1" s="1141"/>
    </row>
    <row r="2" spans="1:8" x14ac:dyDescent="0.2">
      <c r="A2" s="1142" t="s">
        <v>1582</v>
      </c>
      <c r="B2" s="1142"/>
      <c r="C2" s="1142"/>
      <c r="D2" s="1142"/>
      <c r="E2" s="1142"/>
      <c r="F2" s="1142"/>
      <c r="G2" s="1142"/>
      <c r="H2" s="1142"/>
    </row>
    <row r="3" spans="1:8" x14ac:dyDescent="0.2">
      <c r="A3" s="433" t="s">
        <v>1583</v>
      </c>
      <c r="B3" s="433" t="s">
        <v>1584</v>
      </c>
      <c r="C3" s="433"/>
      <c r="D3" s="433"/>
      <c r="E3" s="434"/>
      <c r="F3" s="433"/>
      <c r="G3" s="433"/>
      <c r="H3" s="438"/>
    </row>
    <row r="4" spans="1:8" x14ac:dyDescent="0.2">
      <c r="A4" s="433" t="s">
        <v>1585</v>
      </c>
      <c r="B4" s="433" t="s">
        <v>1586</v>
      </c>
      <c r="C4" s="433"/>
      <c r="D4" s="433"/>
      <c r="E4" s="434"/>
      <c r="F4" s="433"/>
      <c r="G4" s="433"/>
      <c r="H4" s="438"/>
    </row>
    <row r="5" spans="1:8" x14ac:dyDescent="0.2">
      <c r="A5" s="433" t="s">
        <v>1587</v>
      </c>
      <c r="B5" s="433" t="s">
        <v>1588</v>
      </c>
      <c r="C5" s="433"/>
      <c r="D5" s="433"/>
      <c r="E5" s="434"/>
      <c r="F5" s="433"/>
      <c r="G5" s="433"/>
      <c r="H5" s="438"/>
    </row>
    <row r="6" spans="1:8" x14ac:dyDescent="0.2">
      <c r="A6" s="433" t="s">
        <v>1589</v>
      </c>
      <c r="B6" s="433" t="s">
        <v>1590</v>
      </c>
      <c r="C6" s="433"/>
      <c r="D6" s="433"/>
      <c r="E6" s="434"/>
      <c r="F6" s="433"/>
      <c r="G6" s="433"/>
      <c r="H6" s="438"/>
    </row>
    <row r="7" spans="1:8" x14ac:dyDescent="0.2">
      <c r="E7" s="435"/>
      <c r="H7" s="439"/>
    </row>
    <row r="8" spans="1:8" s="568" customFormat="1" ht="27.75" customHeight="1" x14ac:dyDescent="0.2">
      <c r="A8" s="577" t="s">
        <v>1591</v>
      </c>
      <c r="B8" s="577" t="s">
        <v>1592</v>
      </c>
      <c r="C8" s="577" t="s">
        <v>1593</v>
      </c>
      <c r="D8" s="577" t="s">
        <v>1594</v>
      </c>
      <c r="E8" s="577" t="s">
        <v>1595</v>
      </c>
      <c r="F8" s="577" t="s">
        <v>1596</v>
      </c>
      <c r="G8" s="577" t="s">
        <v>1597</v>
      </c>
      <c r="H8" s="578" t="s">
        <v>216</v>
      </c>
    </row>
    <row r="9" spans="1:8" hidden="1" x14ac:dyDescent="0.2">
      <c r="A9" s="436" t="s">
        <v>1598</v>
      </c>
      <c r="B9" s="436" t="s">
        <v>1599</v>
      </c>
      <c r="C9" s="436" t="s">
        <v>1600</v>
      </c>
      <c r="D9" s="436" t="s">
        <v>1489</v>
      </c>
      <c r="E9" s="437" t="s">
        <v>1601</v>
      </c>
      <c r="F9" s="436">
        <v>895171.85919300001</v>
      </c>
      <c r="G9" s="436">
        <v>1214933.2312400001</v>
      </c>
      <c r="H9" s="502">
        <v>77</v>
      </c>
    </row>
    <row r="10" spans="1:8" ht="9" hidden="1" customHeight="1" x14ac:dyDescent="0.2">
      <c r="A10" s="436" t="s">
        <v>1598</v>
      </c>
      <c r="B10" s="436" t="s">
        <v>1599</v>
      </c>
      <c r="C10" s="436" t="s">
        <v>1602</v>
      </c>
      <c r="D10" s="436" t="s">
        <v>1489</v>
      </c>
      <c r="E10" s="437" t="s">
        <v>1601</v>
      </c>
      <c r="F10" s="436">
        <v>895157.74432199995</v>
      </c>
      <c r="G10" s="436">
        <v>1214942.76144</v>
      </c>
      <c r="H10" s="502">
        <v>94</v>
      </c>
    </row>
    <row r="11" spans="1:8" x14ac:dyDescent="0.2">
      <c r="A11" s="436" t="s">
        <v>1579</v>
      </c>
      <c r="B11" s="436" t="s">
        <v>1599</v>
      </c>
      <c r="C11" s="436" t="s">
        <v>1602</v>
      </c>
      <c r="D11" s="436" t="s">
        <v>1489</v>
      </c>
      <c r="E11" s="437" t="s">
        <v>1601</v>
      </c>
      <c r="F11" s="436">
        <v>895101.64479699999</v>
      </c>
      <c r="G11" s="436">
        <v>1214969.36512</v>
      </c>
      <c r="H11" s="440">
        <v>155</v>
      </c>
    </row>
    <row r="12" spans="1:8" x14ac:dyDescent="0.2">
      <c r="A12" s="436" t="s">
        <v>1579</v>
      </c>
      <c r="B12" s="436" t="s">
        <v>1599</v>
      </c>
      <c r="C12" s="436" t="s">
        <v>1603</v>
      </c>
      <c r="D12" s="436" t="s">
        <v>1489</v>
      </c>
      <c r="E12" s="437" t="s">
        <v>1601</v>
      </c>
      <c r="F12" s="436">
        <v>895085.390717</v>
      </c>
      <c r="G12" s="436">
        <v>1214988.00948</v>
      </c>
      <c r="H12" s="440">
        <v>181</v>
      </c>
    </row>
    <row r="13" spans="1:8" x14ac:dyDescent="0.2">
      <c r="A13" s="436" t="s">
        <v>1598</v>
      </c>
      <c r="B13" s="436" t="s">
        <v>1604</v>
      </c>
      <c r="C13" s="436" t="s">
        <v>1605</v>
      </c>
      <c r="D13" s="436" t="s">
        <v>1606</v>
      </c>
      <c r="E13" s="437" t="s">
        <v>1601</v>
      </c>
      <c r="F13" s="436">
        <v>895046.55685699999</v>
      </c>
      <c r="G13" s="436">
        <v>1215027.20426</v>
      </c>
      <c r="H13" s="440">
        <v>236</v>
      </c>
    </row>
    <row r="14" spans="1:8" x14ac:dyDescent="0.2">
      <c r="A14" s="436" t="s">
        <v>1598</v>
      </c>
      <c r="B14" s="436" t="s">
        <v>1599</v>
      </c>
      <c r="C14" s="436" t="s">
        <v>1607</v>
      </c>
      <c r="D14" s="436" t="s">
        <v>1489</v>
      </c>
      <c r="E14" s="437" t="s">
        <v>1601</v>
      </c>
      <c r="F14" s="436">
        <v>895022.69640300004</v>
      </c>
      <c r="G14" s="436">
        <v>1215044.39289</v>
      </c>
      <c r="H14" s="440">
        <v>266</v>
      </c>
    </row>
    <row r="15" spans="1:8" x14ac:dyDescent="0.2">
      <c r="A15" s="436" t="s">
        <v>1579</v>
      </c>
      <c r="B15" s="436" t="s">
        <v>1599</v>
      </c>
      <c r="C15" s="436" t="s">
        <v>1607</v>
      </c>
      <c r="D15" s="436" t="s">
        <v>1489</v>
      </c>
      <c r="E15" s="437" t="s">
        <v>1601</v>
      </c>
      <c r="F15" s="436">
        <v>894981.64353</v>
      </c>
      <c r="G15" s="436">
        <v>1215095.23759</v>
      </c>
      <c r="H15" s="440">
        <v>332</v>
      </c>
    </row>
    <row r="16" spans="1:8" x14ac:dyDescent="0.2">
      <c r="A16" s="436" t="s">
        <v>1579</v>
      </c>
      <c r="B16" s="436" t="s">
        <v>1604</v>
      </c>
      <c r="C16" s="436" t="s">
        <v>1605</v>
      </c>
      <c r="D16" s="436" t="s">
        <v>1606</v>
      </c>
      <c r="E16" s="437" t="s">
        <v>1601</v>
      </c>
      <c r="F16" s="436">
        <v>894972.36688999995</v>
      </c>
      <c r="G16" s="436">
        <v>1215124.7124099999</v>
      </c>
      <c r="H16" s="440">
        <v>364</v>
      </c>
    </row>
    <row r="17" spans="1:8" x14ac:dyDescent="0.2">
      <c r="A17" s="436" t="s">
        <v>1598</v>
      </c>
      <c r="B17" s="436" t="s">
        <v>1599</v>
      </c>
      <c r="C17" s="436" t="s">
        <v>1600</v>
      </c>
      <c r="D17" s="436" t="s">
        <v>1489</v>
      </c>
      <c r="E17" s="437" t="s">
        <v>1601</v>
      </c>
      <c r="F17" s="436">
        <v>894881.38547900005</v>
      </c>
      <c r="G17" s="436">
        <v>1215181.73587</v>
      </c>
      <c r="H17" s="440">
        <v>475</v>
      </c>
    </row>
    <row r="18" spans="1:8" x14ac:dyDescent="0.2">
      <c r="A18" s="436" t="s">
        <v>1579</v>
      </c>
      <c r="B18" s="436" t="s">
        <v>1599</v>
      </c>
      <c r="C18" s="436" t="s">
        <v>1603</v>
      </c>
      <c r="D18" s="436" t="s">
        <v>1489</v>
      </c>
      <c r="E18" s="437" t="s">
        <v>1601</v>
      </c>
      <c r="F18" s="436">
        <v>894829.51339800004</v>
      </c>
      <c r="G18" s="436">
        <v>1215214.52376</v>
      </c>
      <c r="H18" s="440">
        <v>543</v>
      </c>
    </row>
    <row r="19" spans="1:8" x14ac:dyDescent="0.2">
      <c r="A19" s="436" t="s">
        <v>1598</v>
      </c>
      <c r="B19" s="436" t="s">
        <v>1599</v>
      </c>
      <c r="C19" s="436" t="s">
        <v>1608</v>
      </c>
      <c r="D19" s="436" t="s">
        <v>1489</v>
      </c>
      <c r="E19" s="437" t="s">
        <v>1601</v>
      </c>
      <c r="F19" s="436">
        <v>894825.87323899998</v>
      </c>
      <c r="G19" s="436">
        <v>1215255.24575</v>
      </c>
      <c r="H19" s="440">
        <v>584</v>
      </c>
    </row>
    <row r="20" spans="1:8" x14ac:dyDescent="0.2">
      <c r="A20" s="436" t="s">
        <v>1598</v>
      </c>
      <c r="B20" s="436" t="s">
        <v>1599</v>
      </c>
      <c r="C20" s="436" t="s">
        <v>1609</v>
      </c>
      <c r="D20" s="436" t="s">
        <v>1489</v>
      </c>
      <c r="E20" s="437" t="s">
        <v>1601</v>
      </c>
      <c r="F20" s="436">
        <v>894738.25341</v>
      </c>
      <c r="G20" s="436">
        <v>1215259.8819299999</v>
      </c>
      <c r="H20" s="440">
        <v>716</v>
      </c>
    </row>
    <row r="21" spans="1:8" x14ac:dyDescent="0.2">
      <c r="A21" s="436" t="s">
        <v>1579</v>
      </c>
      <c r="B21" s="436" t="s">
        <v>1599</v>
      </c>
      <c r="C21" s="436" t="s">
        <v>1610</v>
      </c>
      <c r="D21" s="436" t="s">
        <v>1489</v>
      </c>
      <c r="E21" s="437" t="s">
        <v>1601</v>
      </c>
      <c r="F21" s="436">
        <v>894740.76893200004</v>
      </c>
      <c r="G21" s="436">
        <v>1215252.0862400001</v>
      </c>
      <c r="H21" s="440">
        <v>723</v>
      </c>
    </row>
    <row r="22" spans="1:8" x14ac:dyDescent="0.2">
      <c r="A22" s="436" t="s">
        <v>1579</v>
      </c>
      <c r="B22" s="436" t="s">
        <v>1599</v>
      </c>
      <c r="C22" s="436" t="s">
        <v>1609</v>
      </c>
      <c r="D22" s="436" t="s">
        <v>1489</v>
      </c>
      <c r="E22" s="437" t="s">
        <v>1601</v>
      </c>
      <c r="F22" s="436">
        <v>894617.83230799995</v>
      </c>
      <c r="G22" s="436">
        <v>1215185.6229999999</v>
      </c>
      <c r="H22" s="440">
        <v>867</v>
      </c>
    </row>
    <row r="23" spans="1:8" x14ac:dyDescent="0.2">
      <c r="A23" s="436" t="s">
        <v>1598</v>
      </c>
      <c r="B23" s="436" t="s">
        <v>1599</v>
      </c>
      <c r="C23" s="436" t="s">
        <v>1609</v>
      </c>
      <c r="D23" s="436" t="s">
        <v>1489</v>
      </c>
      <c r="E23" s="437" t="s">
        <v>1601</v>
      </c>
      <c r="F23" s="436">
        <v>894591.69082699995</v>
      </c>
      <c r="G23" s="436">
        <v>1215174.7140800001</v>
      </c>
      <c r="H23" s="440">
        <v>895</v>
      </c>
    </row>
    <row r="24" spans="1:8" x14ac:dyDescent="0.2">
      <c r="A24" s="436" t="s">
        <v>1579</v>
      </c>
      <c r="B24" s="436" t="s">
        <v>1599</v>
      </c>
      <c r="C24" s="436" t="s">
        <v>1609</v>
      </c>
      <c r="D24" s="436" t="s">
        <v>1489</v>
      </c>
      <c r="E24" s="437" t="s">
        <v>1601</v>
      </c>
      <c r="F24" s="436">
        <v>894488.38602800004</v>
      </c>
      <c r="G24" s="436">
        <v>1215120.80067</v>
      </c>
      <c r="H24" s="440">
        <v>1018</v>
      </c>
    </row>
    <row r="25" spans="1:8" x14ac:dyDescent="0.2">
      <c r="A25" s="436" t="s">
        <v>1598</v>
      </c>
      <c r="B25" s="436" t="s">
        <v>1599</v>
      </c>
      <c r="C25" s="436" t="s">
        <v>1611</v>
      </c>
      <c r="D25" s="436" t="s">
        <v>1489</v>
      </c>
      <c r="E25" s="437" t="s">
        <v>1601</v>
      </c>
      <c r="F25" s="436">
        <v>894468.80319799995</v>
      </c>
      <c r="G25" s="436">
        <v>1215104.82761</v>
      </c>
      <c r="H25" s="440">
        <v>1043</v>
      </c>
    </row>
    <row r="26" spans="1:8" x14ac:dyDescent="0.2">
      <c r="A26" s="436" t="s">
        <v>1579</v>
      </c>
      <c r="B26" s="436" t="s">
        <v>1599</v>
      </c>
      <c r="C26" s="436" t="s">
        <v>1612</v>
      </c>
      <c r="D26" s="436" t="s">
        <v>1489</v>
      </c>
      <c r="E26" s="437" t="s">
        <v>1601</v>
      </c>
      <c r="F26" s="436">
        <v>894439.01389099995</v>
      </c>
      <c r="G26" s="436">
        <v>1215185.3745899999</v>
      </c>
      <c r="H26" s="440">
        <v>1211</v>
      </c>
    </row>
    <row r="27" spans="1:8" x14ac:dyDescent="0.2">
      <c r="A27" s="436" t="s">
        <v>1598</v>
      </c>
      <c r="B27" s="436" t="s">
        <v>1599</v>
      </c>
      <c r="C27" s="436" t="s">
        <v>1608</v>
      </c>
      <c r="D27" s="436" t="s">
        <v>1489</v>
      </c>
      <c r="E27" s="437" t="s">
        <v>1601</v>
      </c>
      <c r="F27" s="436">
        <v>894497.48763500003</v>
      </c>
      <c r="G27" s="436">
        <v>1215209.4633599999</v>
      </c>
      <c r="H27" s="440">
        <v>1275</v>
      </c>
    </row>
    <row r="28" spans="1:8" x14ac:dyDescent="0.2">
      <c r="A28" s="436" t="s">
        <v>1579</v>
      </c>
      <c r="B28" s="436" t="s">
        <v>1599</v>
      </c>
      <c r="C28" s="436" t="s">
        <v>1610</v>
      </c>
      <c r="D28" s="436" t="s">
        <v>1489</v>
      </c>
      <c r="E28" s="437" t="s">
        <v>1601</v>
      </c>
      <c r="F28" s="436">
        <v>894569.58211700001</v>
      </c>
      <c r="G28" s="436">
        <v>1215377.3102599999</v>
      </c>
      <c r="H28" s="440">
        <v>1465</v>
      </c>
    </row>
    <row r="29" spans="1:8" x14ac:dyDescent="0.2">
      <c r="A29" s="436" t="s">
        <v>1598</v>
      </c>
      <c r="B29" s="436" t="s">
        <v>1599</v>
      </c>
      <c r="C29" s="436" t="s">
        <v>1600</v>
      </c>
      <c r="D29" s="436" t="s">
        <v>1489</v>
      </c>
      <c r="E29" s="437" t="s">
        <v>1601</v>
      </c>
      <c r="F29" s="436">
        <v>894587.54336300003</v>
      </c>
      <c r="G29" s="436">
        <v>1215428.3216299999</v>
      </c>
      <c r="H29" s="440">
        <v>1518</v>
      </c>
    </row>
    <row r="30" spans="1:8" x14ac:dyDescent="0.2">
      <c r="A30" s="436" t="s">
        <v>1579</v>
      </c>
      <c r="B30" s="436" t="s">
        <v>1599</v>
      </c>
      <c r="C30" s="436" t="s">
        <v>1603</v>
      </c>
      <c r="D30" s="436" t="s">
        <v>1489</v>
      </c>
      <c r="E30" s="437" t="s">
        <v>1601</v>
      </c>
      <c r="F30" s="436">
        <v>894637.65465399995</v>
      </c>
      <c r="G30" s="436">
        <v>1215506.1049299999</v>
      </c>
      <c r="H30" s="440">
        <v>1613</v>
      </c>
    </row>
    <row r="31" spans="1:8" x14ac:dyDescent="0.2">
      <c r="A31" s="436" t="s">
        <v>1598</v>
      </c>
      <c r="B31" s="436" t="s">
        <v>1599</v>
      </c>
      <c r="C31" s="436" t="s">
        <v>1613</v>
      </c>
      <c r="D31" s="436" t="s">
        <v>1489</v>
      </c>
      <c r="E31" s="437" t="s">
        <v>1601</v>
      </c>
      <c r="F31" s="436">
        <v>894692.63595999999</v>
      </c>
      <c r="G31" s="436">
        <v>1215536.3733900001</v>
      </c>
      <c r="H31" s="440">
        <v>1676</v>
      </c>
    </row>
    <row r="32" spans="1:8" x14ac:dyDescent="0.2">
      <c r="A32" s="436" t="s">
        <v>1579</v>
      </c>
      <c r="B32" s="436" t="s">
        <v>1599</v>
      </c>
      <c r="C32" s="436" t="s">
        <v>1613</v>
      </c>
      <c r="D32" s="436" t="s">
        <v>1489</v>
      </c>
      <c r="E32" s="437" t="s">
        <v>1601</v>
      </c>
      <c r="F32" s="436">
        <v>894775.41373200004</v>
      </c>
      <c r="G32" s="436">
        <v>1215647.6669099999</v>
      </c>
      <c r="H32" s="440">
        <v>1816</v>
      </c>
    </row>
    <row r="33" spans="1:8" x14ac:dyDescent="0.2">
      <c r="A33" s="436" t="s">
        <v>1598</v>
      </c>
      <c r="B33" s="436" t="s">
        <v>1599</v>
      </c>
      <c r="C33" s="436" t="s">
        <v>1614</v>
      </c>
      <c r="D33" s="436" t="s">
        <v>1489</v>
      </c>
      <c r="E33" s="437" t="s">
        <v>1601</v>
      </c>
      <c r="F33" s="436">
        <v>894805.43258999998</v>
      </c>
      <c r="G33" s="436">
        <v>1215679.0320900001</v>
      </c>
      <c r="H33" s="440">
        <v>1859</v>
      </c>
    </row>
    <row r="34" spans="1:8" x14ac:dyDescent="0.2">
      <c r="A34" s="436" t="s">
        <v>1579</v>
      </c>
      <c r="B34" s="436" t="s">
        <v>1599</v>
      </c>
      <c r="C34" s="436" t="s">
        <v>1615</v>
      </c>
      <c r="D34" s="436" t="s">
        <v>1489</v>
      </c>
      <c r="E34" s="437" t="s">
        <v>1601</v>
      </c>
      <c r="F34" s="436">
        <v>894821.02136000001</v>
      </c>
      <c r="G34" s="436">
        <v>1215673.9443900001</v>
      </c>
      <c r="H34" s="440">
        <v>1976</v>
      </c>
    </row>
    <row r="35" spans="1:8" x14ac:dyDescent="0.2">
      <c r="A35" s="436" t="s">
        <v>1598</v>
      </c>
      <c r="B35" s="436" t="s">
        <v>1599</v>
      </c>
      <c r="C35" s="436" t="s">
        <v>1608</v>
      </c>
      <c r="D35" s="436" t="s">
        <v>1489</v>
      </c>
      <c r="E35" s="437" t="s">
        <v>1601</v>
      </c>
      <c r="F35" s="436">
        <v>894809.88239699998</v>
      </c>
      <c r="G35" s="436">
        <v>1215653.42371</v>
      </c>
      <c r="H35" s="440">
        <v>1999</v>
      </c>
    </row>
    <row r="36" spans="1:8" x14ac:dyDescent="0.2">
      <c r="A36" s="436" t="s">
        <v>1579</v>
      </c>
      <c r="B36" s="436" t="s">
        <v>1599</v>
      </c>
      <c r="C36" s="436" t="s">
        <v>1608</v>
      </c>
      <c r="D36" s="436" t="s">
        <v>1489</v>
      </c>
      <c r="E36" s="437" t="s">
        <v>1601</v>
      </c>
      <c r="F36" s="436">
        <v>895000.91865600005</v>
      </c>
      <c r="G36" s="436">
        <v>1215572.51569</v>
      </c>
      <c r="H36" s="440">
        <v>2247</v>
      </c>
    </row>
    <row r="37" spans="1:8" x14ac:dyDescent="0.2">
      <c r="A37" s="436" t="s">
        <v>1598</v>
      </c>
      <c r="B37" s="436" t="s">
        <v>1599</v>
      </c>
      <c r="C37" s="436" t="s">
        <v>1608</v>
      </c>
      <c r="D37" s="436" t="s">
        <v>1489</v>
      </c>
      <c r="E37" s="437" t="s">
        <v>1601</v>
      </c>
      <c r="F37" s="436">
        <v>895006.53455999994</v>
      </c>
      <c r="G37" s="436">
        <v>1215525.73233</v>
      </c>
      <c r="H37" s="440">
        <v>2294</v>
      </c>
    </row>
    <row r="38" spans="1:8" x14ac:dyDescent="0.2">
      <c r="A38" s="436" t="s">
        <v>1579</v>
      </c>
      <c r="B38" s="436" t="s">
        <v>1599</v>
      </c>
      <c r="C38" s="436" t="s">
        <v>1610</v>
      </c>
      <c r="D38" s="436" t="s">
        <v>1489</v>
      </c>
      <c r="E38" s="437" t="s">
        <v>1601</v>
      </c>
      <c r="F38" s="436">
        <v>895234.58789199998</v>
      </c>
      <c r="G38" s="436">
        <v>1215443.1317799999</v>
      </c>
      <c r="H38" s="440">
        <v>2561</v>
      </c>
    </row>
    <row r="39" spans="1:8" x14ac:dyDescent="0.2">
      <c r="A39" s="436" t="s">
        <v>1598</v>
      </c>
      <c r="B39" s="436" t="s">
        <v>1604</v>
      </c>
      <c r="C39" s="436" t="s">
        <v>1605</v>
      </c>
      <c r="D39" s="436" t="s">
        <v>1605</v>
      </c>
      <c r="E39" s="437" t="s">
        <v>1601</v>
      </c>
      <c r="F39" s="436">
        <v>895283.07505999994</v>
      </c>
      <c r="G39" s="436">
        <v>1215449.1871499999</v>
      </c>
      <c r="H39" s="440">
        <v>2609</v>
      </c>
    </row>
    <row r="40" spans="1:8" x14ac:dyDescent="0.2">
      <c r="A40" s="436" t="s">
        <v>1598</v>
      </c>
      <c r="B40" s="436" t="s">
        <v>1599</v>
      </c>
      <c r="C40" s="436" t="s">
        <v>1609</v>
      </c>
      <c r="D40" s="436" t="s">
        <v>1489</v>
      </c>
      <c r="E40" s="437" t="s">
        <v>1601</v>
      </c>
      <c r="F40" s="436">
        <v>895308.50621899997</v>
      </c>
      <c r="G40" s="436">
        <v>1215460.48336</v>
      </c>
      <c r="H40" s="440">
        <v>2637</v>
      </c>
    </row>
    <row r="41" spans="1:8" x14ac:dyDescent="0.2">
      <c r="A41" s="436" t="s">
        <v>1579</v>
      </c>
      <c r="B41" s="436" t="s">
        <v>1604</v>
      </c>
      <c r="C41" s="436" t="s">
        <v>1605</v>
      </c>
      <c r="D41" s="436" t="s">
        <v>1605</v>
      </c>
      <c r="E41" s="437" t="s">
        <v>1601</v>
      </c>
      <c r="F41" s="436">
        <v>895323.14763300004</v>
      </c>
      <c r="G41" s="436">
        <v>1215472.19878</v>
      </c>
      <c r="H41" s="440">
        <v>2655</v>
      </c>
    </row>
    <row r="42" spans="1:8" x14ac:dyDescent="0.2">
      <c r="A42" s="436" t="s">
        <v>1579</v>
      </c>
      <c r="B42" s="436" t="s">
        <v>1599</v>
      </c>
      <c r="C42" s="436" t="s">
        <v>1609</v>
      </c>
      <c r="D42" s="436" t="s">
        <v>1489</v>
      </c>
      <c r="E42" s="437" t="s">
        <v>1601</v>
      </c>
      <c r="F42" s="436">
        <v>895393.26388099999</v>
      </c>
      <c r="G42" s="436">
        <v>1215523.6238800001</v>
      </c>
      <c r="H42" s="440">
        <v>2774</v>
      </c>
    </row>
    <row r="43" spans="1:8" x14ac:dyDescent="0.2">
      <c r="A43" s="436" t="s">
        <v>1598</v>
      </c>
      <c r="B43" s="436" t="s">
        <v>1599</v>
      </c>
      <c r="C43" s="436" t="s">
        <v>1610</v>
      </c>
      <c r="D43" s="436" t="s">
        <v>1489</v>
      </c>
      <c r="E43" s="437" t="s">
        <v>1601</v>
      </c>
      <c r="F43" s="436">
        <v>895392.69062000001</v>
      </c>
      <c r="G43" s="436">
        <v>1215530.5950199999</v>
      </c>
      <c r="H43" s="440">
        <v>2779</v>
      </c>
    </row>
    <row r="44" spans="1:8" x14ac:dyDescent="0.2">
      <c r="A44" s="436" t="s">
        <v>1579</v>
      </c>
      <c r="B44" s="436" t="s">
        <v>1599</v>
      </c>
      <c r="C44" s="436" t="s">
        <v>1610</v>
      </c>
      <c r="D44" s="436" t="s">
        <v>1489</v>
      </c>
      <c r="E44" s="437" t="s">
        <v>1601</v>
      </c>
      <c r="F44" s="436">
        <v>895349.05162899999</v>
      </c>
      <c r="G44" s="436">
        <v>1215653.7584200001</v>
      </c>
      <c r="H44" s="440">
        <v>2915</v>
      </c>
    </row>
    <row r="45" spans="1:8" x14ac:dyDescent="0.2">
      <c r="A45" s="436" t="s">
        <v>1598</v>
      </c>
      <c r="B45" s="436" t="s">
        <v>1599</v>
      </c>
      <c r="C45" s="436" t="s">
        <v>1600</v>
      </c>
      <c r="D45" s="436" t="s">
        <v>1489</v>
      </c>
      <c r="E45" s="437" t="s">
        <v>1601</v>
      </c>
      <c r="F45" s="436">
        <v>895343.34558299999</v>
      </c>
      <c r="G45" s="436">
        <v>1215670.2386700001</v>
      </c>
      <c r="H45" s="440">
        <v>2932</v>
      </c>
    </row>
    <row r="46" spans="1:8" x14ac:dyDescent="0.2">
      <c r="A46" s="436" t="s">
        <v>1579</v>
      </c>
      <c r="B46" s="436" t="s">
        <v>1599</v>
      </c>
      <c r="C46" s="436" t="s">
        <v>1603</v>
      </c>
      <c r="D46" s="436" t="s">
        <v>1489</v>
      </c>
      <c r="E46" s="437" t="s">
        <v>1601</v>
      </c>
      <c r="F46" s="436">
        <v>895344.33650400001</v>
      </c>
      <c r="G46" s="436">
        <v>1215730.1144300001</v>
      </c>
      <c r="H46" s="440">
        <v>3001</v>
      </c>
    </row>
    <row r="47" spans="1:8" x14ac:dyDescent="0.2">
      <c r="A47" s="436" t="s">
        <v>1598</v>
      </c>
      <c r="B47" s="436" t="s">
        <v>1599</v>
      </c>
      <c r="C47" s="436" t="s">
        <v>1600</v>
      </c>
      <c r="D47" s="436" t="s">
        <v>1489</v>
      </c>
      <c r="E47" s="437" t="s">
        <v>1601</v>
      </c>
      <c r="F47" s="436">
        <v>895354.93532799999</v>
      </c>
      <c r="G47" s="436">
        <v>1215735.29743</v>
      </c>
      <c r="H47" s="440">
        <v>3012</v>
      </c>
    </row>
    <row r="48" spans="1:8" x14ac:dyDescent="0.2">
      <c r="A48" s="436" t="s">
        <v>1579</v>
      </c>
      <c r="B48" s="436" t="s">
        <v>1599</v>
      </c>
      <c r="C48" s="436" t="s">
        <v>1603</v>
      </c>
      <c r="D48" s="436" t="s">
        <v>1489</v>
      </c>
      <c r="E48" s="437" t="s">
        <v>1601</v>
      </c>
      <c r="F48" s="436">
        <v>895390.48655499995</v>
      </c>
      <c r="G48" s="436">
        <v>1215761.2117999999</v>
      </c>
      <c r="H48" s="440">
        <v>3058</v>
      </c>
    </row>
    <row r="49" spans="1:8" x14ac:dyDescent="0.2">
      <c r="A49" s="436" t="s">
        <v>1598</v>
      </c>
      <c r="B49" s="436" t="s">
        <v>1599</v>
      </c>
      <c r="C49" s="436" t="s">
        <v>1600</v>
      </c>
      <c r="D49" s="436" t="s">
        <v>1489</v>
      </c>
      <c r="E49" s="437" t="s">
        <v>1601</v>
      </c>
      <c r="F49" s="436">
        <v>895413.077682</v>
      </c>
      <c r="G49" s="436">
        <v>1215761.0342699999</v>
      </c>
      <c r="H49" s="440">
        <v>3081</v>
      </c>
    </row>
    <row r="50" spans="1:8" x14ac:dyDescent="0.2">
      <c r="A50" s="436" t="s">
        <v>1579</v>
      </c>
      <c r="B50" s="436" t="s">
        <v>1599</v>
      </c>
      <c r="C50" s="436" t="s">
        <v>1603</v>
      </c>
      <c r="D50" s="436" t="s">
        <v>1489</v>
      </c>
      <c r="E50" s="437" t="s">
        <v>1601</v>
      </c>
      <c r="F50" s="436">
        <v>895455.74302499997</v>
      </c>
      <c r="G50" s="436">
        <v>1215756.61017</v>
      </c>
      <c r="H50" s="440">
        <v>3124</v>
      </c>
    </row>
    <row r="51" spans="1:8" x14ac:dyDescent="0.2">
      <c r="A51" s="436" t="s">
        <v>1598</v>
      </c>
      <c r="B51" s="436" t="s">
        <v>1599</v>
      </c>
      <c r="C51" s="436" t="s">
        <v>1608</v>
      </c>
      <c r="D51" s="436" t="s">
        <v>1489</v>
      </c>
      <c r="E51" s="437" t="s">
        <v>1601</v>
      </c>
      <c r="F51" s="436">
        <v>895458.63541600003</v>
      </c>
      <c r="G51" s="436">
        <v>1215751.3946499999</v>
      </c>
      <c r="H51" s="440">
        <v>3129</v>
      </c>
    </row>
    <row r="52" spans="1:8" x14ac:dyDescent="0.2">
      <c r="A52" s="436" t="s">
        <v>1579</v>
      </c>
      <c r="B52" s="436" t="s">
        <v>1599</v>
      </c>
      <c r="C52" s="436" t="s">
        <v>1608</v>
      </c>
      <c r="D52" s="436" t="s">
        <v>1489</v>
      </c>
      <c r="E52" s="437" t="s">
        <v>1601</v>
      </c>
      <c r="F52" s="436">
        <v>895642.30379200005</v>
      </c>
      <c r="G52" s="436">
        <v>1215774.6683</v>
      </c>
      <c r="H52" s="440">
        <v>3351</v>
      </c>
    </row>
    <row r="53" spans="1:8" x14ac:dyDescent="0.2">
      <c r="A53" s="436" t="s">
        <v>1598</v>
      </c>
      <c r="B53" s="436" t="s">
        <v>1599</v>
      </c>
      <c r="C53" s="436" t="s">
        <v>1603</v>
      </c>
      <c r="D53" s="436" t="s">
        <v>1489</v>
      </c>
      <c r="E53" s="437" t="s">
        <v>1601</v>
      </c>
      <c r="F53" s="436">
        <v>895657.80888999999</v>
      </c>
      <c r="G53" s="436">
        <v>1215762.93196</v>
      </c>
      <c r="H53" s="440">
        <v>3370</v>
      </c>
    </row>
    <row r="54" spans="1:8" x14ac:dyDescent="0.2">
      <c r="A54" s="436" t="s">
        <v>1579</v>
      </c>
      <c r="B54" s="436" t="s">
        <v>1599</v>
      </c>
      <c r="C54" s="436" t="s">
        <v>1600</v>
      </c>
      <c r="D54" s="436" t="s">
        <v>1489</v>
      </c>
      <c r="E54" s="437" t="s">
        <v>1601</v>
      </c>
      <c r="F54" s="436">
        <v>895713.31950300001</v>
      </c>
      <c r="G54" s="436">
        <v>1215780.48939</v>
      </c>
      <c r="H54" s="440">
        <v>3445</v>
      </c>
    </row>
    <row r="55" spans="1:8" x14ac:dyDescent="0.2">
      <c r="A55" s="436" t="s">
        <v>1598</v>
      </c>
      <c r="B55" s="436" t="s">
        <v>1599</v>
      </c>
      <c r="C55" s="436" t="s">
        <v>1613</v>
      </c>
      <c r="D55" s="436" t="s">
        <v>1489</v>
      </c>
      <c r="E55" s="437" t="s">
        <v>1601</v>
      </c>
      <c r="F55" s="436">
        <v>895727.33255399996</v>
      </c>
      <c r="G55" s="436">
        <v>1215814.8489999999</v>
      </c>
      <c r="H55" s="440">
        <v>3482</v>
      </c>
    </row>
    <row r="56" spans="1:8" x14ac:dyDescent="0.2">
      <c r="A56" s="436" t="s">
        <v>1579</v>
      </c>
      <c r="B56" s="436" t="s">
        <v>1599</v>
      </c>
      <c r="C56" s="436" t="s">
        <v>1613</v>
      </c>
      <c r="D56" s="436" t="s">
        <v>1489</v>
      </c>
      <c r="E56" s="437" t="s">
        <v>1601</v>
      </c>
      <c r="F56" s="436">
        <v>895675.13078999997</v>
      </c>
      <c r="G56" s="436">
        <v>1215918.8162499999</v>
      </c>
      <c r="H56" s="440">
        <v>3620</v>
      </c>
    </row>
    <row r="57" spans="1:8" x14ac:dyDescent="0.2">
      <c r="A57" s="436" t="s">
        <v>1598</v>
      </c>
      <c r="B57" s="436" t="s">
        <v>1599</v>
      </c>
      <c r="C57" s="436" t="s">
        <v>1616</v>
      </c>
      <c r="D57" s="436" t="s">
        <v>1489</v>
      </c>
      <c r="E57" s="437" t="s">
        <v>1601</v>
      </c>
      <c r="F57" s="436">
        <v>895676.98806100001</v>
      </c>
      <c r="G57" s="436">
        <v>1215970.4455599999</v>
      </c>
      <c r="H57" s="440">
        <v>3673</v>
      </c>
    </row>
    <row r="58" spans="1:8" x14ac:dyDescent="0.2">
      <c r="A58" s="436" t="s">
        <v>1579</v>
      </c>
      <c r="B58" s="436" t="s">
        <v>1599</v>
      </c>
      <c r="C58" s="436" t="s">
        <v>1616</v>
      </c>
      <c r="D58" s="436" t="s">
        <v>1489</v>
      </c>
      <c r="E58" s="437" t="s">
        <v>1601</v>
      </c>
      <c r="F58" s="436">
        <v>895578.59340699995</v>
      </c>
      <c r="G58" s="436">
        <v>1216051.0286300001</v>
      </c>
      <c r="H58" s="440">
        <v>3828</v>
      </c>
    </row>
    <row r="59" spans="1:8" x14ac:dyDescent="0.2">
      <c r="A59" s="436" t="s">
        <v>1598</v>
      </c>
      <c r="B59" s="436" t="s">
        <v>1599</v>
      </c>
      <c r="C59" s="436" t="s">
        <v>1600</v>
      </c>
      <c r="D59" s="436" t="s">
        <v>1489</v>
      </c>
      <c r="E59" s="437" t="s">
        <v>1601</v>
      </c>
      <c r="F59" s="436">
        <v>895581.409216</v>
      </c>
      <c r="G59" s="436">
        <v>1216064.2548400001</v>
      </c>
      <c r="H59" s="440">
        <v>3840</v>
      </c>
    </row>
    <row r="60" spans="1:8" x14ac:dyDescent="0.2">
      <c r="A60" s="436" t="s">
        <v>1579</v>
      </c>
      <c r="B60" s="436" t="s">
        <v>1599</v>
      </c>
      <c r="C60" s="436" t="s">
        <v>1603</v>
      </c>
      <c r="D60" s="436" t="s">
        <v>1489</v>
      </c>
      <c r="E60" s="437" t="s">
        <v>1601</v>
      </c>
      <c r="F60" s="436">
        <v>895621.04697899998</v>
      </c>
      <c r="G60" s="436">
        <v>1216110.8998499999</v>
      </c>
      <c r="H60" s="440">
        <v>3911</v>
      </c>
    </row>
    <row r="61" spans="1:8" x14ac:dyDescent="0.2">
      <c r="A61" s="436" t="s">
        <v>1598</v>
      </c>
      <c r="B61" s="436" t="s">
        <v>1599</v>
      </c>
      <c r="C61" s="436" t="s">
        <v>1603</v>
      </c>
      <c r="D61" s="436" t="s">
        <v>1489</v>
      </c>
      <c r="E61" s="437" t="s">
        <v>1601</v>
      </c>
      <c r="F61" s="436">
        <v>895643.17828500003</v>
      </c>
      <c r="G61" s="436">
        <v>1216109.23095</v>
      </c>
      <c r="H61" s="440">
        <v>3933</v>
      </c>
    </row>
    <row r="62" spans="1:8" x14ac:dyDescent="0.2">
      <c r="A62" s="436" t="s">
        <v>1579</v>
      </c>
      <c r="B62" s="436" t="s">
        <v>1599</v>
      </c>
      <c r="C62" s="436" t="s">
        <v>1600</v>
      </c>
      <c r="D62" s="436" t="s">
        <v>1489</v>
      </c>
      <c r="E62" s="437" t="s">
        <v>1601</v>
      </c>
      <c r="F62" s="436">
        <v>895683.54115499998</v>
      </c>
      <c r="G62" s="436">
        <v>1216158.53036</v>
      </c>
      <c r="H62" s="440">
        <v>4005</v>
      </c>
    </row>
    <row r="63" spans="1:8" x14ac:dyDescent="0.2">
      <c r="A63" s="436" t="s">
        <v>1598</v>
      </c>
      <c r="B63" s="436" t="s">
        <v>1599</v>
      </c>
      <c r="C63" s="436" t="s">
        <v>1600</v>
      </c>
      <c r="D63" s="436" t="s">
        <v>1489</v>
      </c>
      <c r="E63" s="437" t="s">
        <v>1601</v>
      </c>
      <c r="F63" s="436">
        <v>895692.26943900005</v>
      </c>
      <c r="G63" s="436">
        <v>1216193.2978300001</v>
      </c>
      <c r="H63" s="440">
        <v>4041</v>
      </c>
    </row>
    <row r="64" spans="1:8" x14ac:dyDescent="0.2">
      <c r="A64" s="436" t="s">
        <v>1579</v>
      </c>
      <c r="B64" s="436" t="s">
        <v>1599</v>
      </c>
      <c r="C64" s="436" t="s">
        <v>1603</v>
      </c>
      <c r="D64" s="436" t="s">
        <v>1489</v>
      </c>
      <c r="E64" s="437" t="s">
        <v>1601</v>
      </c>
      <c r="F64" s="436">
        <v>895724.47436999995</v>
      </c>
      <c r="G64" s="436">
        <v>1216252.20199</v>
      </c>
      <c r="H64" s="440">
        <v>4133</v>
      </c>
    </row>
    <row r="65" spans="1:8" x14ac:dyDescent="0.2">
      <c r="A65" s="436" t="s">
        <v>1598</v>
      </c>
      <c r="B65" s="436" t="s">
        <v>1599</v>
      </c>
      <c r="C65" s="436" t="s">
        <v>1608</v>
      </c>
      <c r="D65" s="436" t="s">
        <v>1489</v>
      </c>
      <c r="E65" s="437" t="s">
        <v>1601</v>
      </c>
      <c r="F65" s="436">
        <v>895739.88239200006</v>
      </c>
      <c r="G65" s="436">
        <v>1216245.7249799999</v>
      </c>
      <c r="H65" s="440">
        <v>4149</v>
      </c>
    </row>
    <row r="66" spans="1:8" x14ac:dyDescent="0.2">
      <c r="A66" s="436" t="s">
        <v>1579</v>
      </c>
      <c r="B66" s="436" t="s">
        <v>1599</v>
      </c>
      <c r="C66" s="436" t="s">
        <v>1608</v>
      </c>
      <c r="D66" s="436" t="s">
        <v>1489</v>
      </c>
      <c r="E66" s="437" t="s">
        <v>1601</v>
      </c>
      <c r="F66" s="436">
        <v>895794.80368500005</v>
      </c>
      <c r="G66" s="436">
        <v>1216405.4197499999</v>
      </c>
      <c r="H66" s="440">
        <v>4352</v>
      </c>
    </row>
    <row r="67" spans="1:8" x14ac:dyDescent="0.2">
      <c r="A67" s="436" t="s">
        <v>1598</v>
      </c>
      <c r="B67" s="436" t="s">
        <v>1599</v>
      </c>
      <c r="C67" s="436" t="s">
        <v>1609</v>
      </c>
      <c r="D67" s="436" t="s">
        <v>1489</v>
      </c>
      <c r="E67" s="437" t="s">
        <v>1601</v>
      </c>
      <c r="F67" s="436">
        <v>895818.69263399998</v>
      </c>
      <c r="G67" s="436">
        <v>1216421.77192</v>
      </c>
      <c r="H67" s="440">
        <v>4381</v>
      </c>
    </row>
    <row r="68" spans="1:8" x14ac:dyDescent="0.2">
      <c r="A68" s="436" t="s">
        <v>1579</v>
      </c>
      <c r="B68" s="436" t="s">
        <v>1599</v>
      </c>
      <c r="C68" s="436" t="s">
        <v>1609</v>
      </c>
      <c r="D68" s="436" t="s">
        <v>1489</v>
      </c>
      <c r="E68" s="437" t="s">
        <v>1601</v>
      </c>
      <c r="F68" s="436">
        <v>895917.18287100003</v>
      </c>
      <c r="G68" s="436">
        <v>1216453.8719599999</v>
      </c>
      <c r="H68" s="440">
        <v>4494</v>
      </c>
    </row>
    <row r="69" spans="1:8" x14ac:dyDescent="0.2">
      <c r="A69" s="436" t="s">
        <v>1598</v>
      </c>
      <c r="B69" s="436" t="s">
        <v>1599</v>
      </c>
      <c r="C69" s="436" t="s">
        <v>1608</v>
      </c>
      <c r="D69" s="436" t="s">
        <v>1489</v>
      </c>
      <c r="E69" s="437" t="s">
        <v>1601</v>
      </c>
      <c r="F69" s="436">
        <v>895966.65462599997</v>
      </c>
      <c r="G69" s="436">
        <v>1216479.4997700001</v>
      </c>
      <c r="H69" s="440">
        <v>4550</v>
      </c>
    </row>
    <row r="70" spans="1:8" x14ac:dyDescent="0.2">
      <c r="A70" s="436" t="s">
        <v>1579</v>
      </c>
      <c r="B70" s="436" t="s">
        <v>1599</v>
      </c>
      <c r="C70" s="436" t="s">
        <v>1608</v>
      </c>
      <c r="D70" s="436" t="s">
        <v>1489</v>
      </c>
      <c r="E70" s="437" t="s">
        <v>1601</v>
      </c>
      <c r="F70" s="436">
        <v>896119.79251199996</v>
      </c>
      <c r="G70" s="436">
        <v>1216532.6074399999</v>
      </c>
      <c r="H70" s="440">
        <v>4722</v>
      </c>
    </row>
    <row r="71" spans="1:8" x14ac:dyDescent="0.2">
      <c r="A71" s="436" t="s">
        <v>1598</v>
      </c>
      <c r="B71" s="436" t="s">
        <v>1599</v>
      </c>
      <c r="C71" s="436" t="s">
        <v>1616</v>
      </c>
      <c r="D71" s="436" t="s">
        <v>1489</v>
      </c>
      <c r="E71" s="437" t="s">
        <v>1601</v>
      </c>
      <c r="F71" s="436">
        <v>896144.90917100001</v>
      </c>
      <c r="G71" s="436">
        <v>1216522.4276099999</v>
      </c>
      <c r="H71" s="440">
        <v>4749</v>
      </c>
    </row>
    <row r="72" spans="1:8" x14ac:dyDescent="0.2">
      <c r="A72" s="436" t="s">
        <v>1579</v>
      </c>
      <c r="B72" s="436" t="s">
        <v>1599</v>
      </c>
      <c r="C72" s="436" t="s">
        <v>1616</v>
      </c>
      <c r="D72" s="436" t="s">
        <v>1489</v>
      </c>
      <c r="E72" s="437" t="s">
        <v>1601</v>
      </c>
      <c r="F72" s="436">
        <v>896337.740644</v>
      </c>
      <c r="G72" s="436">
        <v>1216596.04822</v>
      </c>
      <c r="H72" s="440">
        <v>4984</v>
      </c>
    </row>
    <row r="73" spans="1:8" x14ac:dyDescent="0.2">
      <c r="A73" s="436" t="s">
        <v>1598</v>
      </c>
      <c r="B73" s="436" t="s">
        <v>1599</v>
      </c>
      <c r="C73" s="436" t="s">
        <v>1612</v>
      </c>
      <c r="D73" s="436" t="s">
        <v>1489</v>
      </c>
      <c r="E73" s="437" t="s">
        <v>1601</v>
      </c>
      <c r="F73" s="436">
        <v>896360.73125299998</v>
      </c>
      <c r="G73" s="436">
        <v>1216576.1561799999</v>
      </c>
      <c r="H73" s="440">
        <v>5014</v>
      </c>
    </row>
    <row r="74" spans="1:8" x14ac:dyDescent="0.2">
      <c r="A74" s="436" t="s">
        <v>1598</v>
      </c>
      <c r="B74" s="436" t="s">
        <v>1599</v>
      </c>
      <c r="C74" s="436" t="s">
        <v>1610</v>
      </c>
      <c r="D74" s="436" t="s">
        <v>1489</v>
      </c>
      <c r="E74" s="437" t="s">
        <v>1601</v>
      </c>
      <c r="F74" s="436">
        <v>896415.96381700004</v>
      </c>
      <c r="G74" s="436">
        <v>1216625.84595</v>
      </c>
      <c r="H74" s="440">
        <v>5143</v>
      </c>
    </row>
    <row r="75" spans="1:8" hidden="1" x14ac:dyDescent="0.2">
      <c r="A75" s="436" t="s">
        <v>1579</v>
      </c>
      <c r="B75" s="436" t="s">
        <v>1599</v>
      </c>
      <c r="C75" s="436" t="s">
        <v>1610</v>
      </c>
      <c r="D75" s="436" t="s">
        <v>1489</v>
      </c>
      <c r="E75" s="437" t="s">
        <v>1601</v>
      </c>
      <c r="F75" s="436">
        <v>896454.284002</v>
      </c>
      <c r="G75" s="436">
        <v>1216789.3395700001</v>
      </c>
      <c r="H75" s="502">
        <v>5351</v>
      </c>
    </row>
    <row r="76" spans="1:8" hidden="1" x14ac:dyDescent="0.2">
      <c r="A76" s="436" t="s">
        <v>1598</v>
      </c>
      <c r="B76" s="436" t="s">
        <v>1599</v>
      </c>
      <c r="C76" s="436" t="s">
        <v>1617</v>
      </c>
      <c r="D76" s="436" t="s">
        <v>1489</v>
      </c>
      <c r="E76" s="437" t="s">
        <v>1601</v>
      </c>
      <c r="F76" s="436">
        <v>896463.86978900002</v>
      </c>
      <c r="G76" s="436">
        <v>1216789.3774999999</v>
      </c>
      <c r="H76" s="502">
        <v>5360</v>
      </c>
    </row>
    <row r="77" spans="1:8" x14ac:dyDescent="0.2">
      <c r="G77" s="436" t="s">
        <v>1578</v>
      </c>
      <c r="H77" s="440">
        <v>64</v>
      </c>
    </row>
  </sheetData>
  <mergeCells count="2">
    <mergeCell ref="A1:H1"/>
    <mergeCell ref="A2:H2"/>
  </mergeCells>
  <pageMargins left="0.70866141732283472" right="0.70866141732283472" top="0.74803149606299213" bottom="0.74803149606299213" header="0.31496062992125984" footer="0.31496062992125984"/>
  <pageSetup scale="83"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A1:S252"/>
  <sheetViews>
    <sheetView workbookViewId="0"/>
  </sheetViews>
  <sheetFormatPr baseColWidth="10" defaultColWidth="9.140625" defaultRowHeight="15" x14ac:dyDescent="0.2"/>
  <cols>
    <col min="1" max="1" width="11.42578125" style="186" customWidth="1"/>
    <col min="2" max="2" width="54" style="186" customWidth="1"/>
    <col min="3" max="3" width="15.42578125" style="186" customWidth="1"/>
    <col min="4" max="4" width="23.7109375" style="186" customWidth="1"/>
    <col min="5" max="5" width="24.28515625" style="186" customWidth="1"/>
    <col min="6" max="6" width="17.140625" style="186" customWidth="1"/>
    <col min="7" max="7" width="17.42578125" style="262" customWidth="1"/>
    <col min="8" max="8" width="12.140625" style="186" customWidth="1"/>
    <col min="9" max="9" width="61.28515625" style="186" customWidth="1"/>
    <col min="10" max="10" width="18.7109375" style="186" customWidth="1"/>
    <col min="11" max="11" width="11.42578125" style="210" customWidth="1"/>
    <col min="12" max="12" width="23" style="186" bestFit="1" customWidth="1"/>
    <col min="13" max="13" width="11.42578125" style="186" customWidth="1"/>
    <col min="14" max="14" width="16.28515625" style="186" bestFit="1" customWidth="1"/>
    <col min="15" max="15" width="11.42578125" style="186" customWidth="1"/>
    <col min="16" max="16" width="16" style="186" customWidth="1"/>
    <col min="17" max="17" width="11.42578125" style="186" customWidth="1"/>
    <col min="18" max="18" width="19.28515625" style="186" customWidth="1"/>
    <col min="19" max="227" width="11.42578125" style="186" customWidth="1"/>
    <col min="228" max="16384" width="9.140625" style="186"/>
  </cols>
  <sheetData>
    <row r="1" spans="1:11" ht="21.75" customHeight="1" x14ac:dyDescent="0.2"/>
    <row r="2" spans="1:11" ht="21.75" customHeight="1" x14ac:dyDescent="0.2"/>
    <row r="3" spans="1:11" ht="74.099999999999994" customHeight="1" x14ac:dyDescent="0.2"/>
    <row r="4" spans="1:11" ht="25.5" customHeight="1" x14ac:dyDescent="0.2">
      <c r="A4" s="1180" t="s">
        <v>1618</v>
      </c>
      <c r="B4" s="1181"/>
      <c r="C4" s="1181"/>
      <c r="D4" s="1181"/>
      <c r="E4" s="1181"/>
      <c r="F4" s="1181"/>
      <c r="G4" s="1181"/>
      <c r="H4" s="1181"/>
      <c r="I4" s="1181"/>
      <c r="J4" s="244"/>
    </row>
    <row r="5" spans="1:11" ht="25.5" customHeight="1" x14ac:dyDescent="0.2">
      <c r="A5" s="1180" t="s">
        <v>1619</v>
      </c>
      <c r="B5" s="1181"/>
      <c r="C5" s="1181"/>
      <c r="D5" s="1181"/>
      <c r="E5" s="1181"/>
      <c r="F5" s="1181"/>
      <c r="G5" s="1181"/>
      <c r="H5" s="1181"/>
      <c r="I5" s="1181"/>
      <c r="J5" s="244"/>
    </row>
    <row r="6" spans="1:11" ht="36.75" customHeight="1" x14ac:dyDescent="0.2">
      <c r="A6" s="1180" t="e">
        <f>+#REF!</f>
        <v>#REF!</v>
      </c>
      <c r="B6" s="1181"/>
      <c r="C6" s="1181"/>
      <c r="D6" s="1181"/>
      <c r="E6" s="1181"/>
      <c r="F6" s="1181"/>
      <c r="G6" s="1181"/>
      <c r="H6" s="1181"/>
      <c r="I6" s="1181"/>
      <c r="J6" s="245"/>
    </row>
    <row r="7" spans="1:11" ht="25.5" customHeight="1" thickBot="1" x14ac:dyDescent="0.25">
      <c r="A7" s="1182" t="s">
        <v>1620</v>
      </c>
      <c r="B7" s="1183"/>
      <c r="C7" s="1183"/>
      <c r="D7" s="1183"/>
      <c r="E7" s="1183"/>
      <c r="F7" s="1183"/>
      <c r="G7" s="1183"/>
      <c r="H7" s="1183"/>
      <c r="I7" s="1183"/>
      <c r="J7" s="245"/>
    </row>
    <row r="8" spans="1:11" ht="23.25" customHeight="1" x14ac:dyDescent="0.2">
      <c r="A8" s="1184" t="s">
        <v>1621</v>
      </c>
      <c r="B8" s="1185"/>
      <c r="C8" s="414">
        <f>C210</f>
        <v>5017</v>
      </c>
      <c r="D8" s="1186" t="s">
        <v>1622</v>
      </c>
      <c r="E8" s="1186"/>
      <c r="F8" s="1186"/>
      <c r="G8" s="1186"/>
      <c r="H8" s="1187"/>
      <c r="I8" s="516" t="s">
        <v>1580</v>
      </c>
      <c r="J8" s="246"/>
    </row>
    <row r="9" spans="1:11" ht="31.5" x14ac:dyDescent="0.2">
      <c r="A9" s="188" t="s">
        <v>56</v>
      </c>
      <c r="B9" s="189" t="s">
        <v>1623</v>
      </c>
      <c r="C9" s="277" t="s">
        <v>1624</v>
      </c>
      <c r="D9" s="277" t="s">
        <v>1625</v>
      </c>
      <c r="E9" s="277" t="s">
        <v>1626</v>
      </c>
      <c r="F9" s="277" t="s">
        <v>1627</v>
      </c>
      <c r="G9" s="404" t="s">
        <v>1263</v>
      </c>
      <c r="H9" s="487" t="s">
        <v>1534</v>
      </c>
      <c r="I9" s="530"/>
      <c r="J9" s="247"/>
    </row>
    <row r="10" spans="1:11" ht="15.75" x14ac:dyDescent="0.25">
      <c r="A10" s="191"/>
      <c r="B10" s="1171" t="s">
        <v>1628</v>
      </c>
      <c r="C10" s="1171"/>
      <c r="D10" s="1171"/>
      <c r="E10" s="1171"/>
      <c r="F10" s="192"/>
      <c r="G10" s="399"/>
      <c r="H10" s="444"/>
      <c r="I10" s="445"/>
      <c r="J10" s="247"/>
    </row>
    <row r="11" spans="1:11" s="204" customFormat="1" ht="54" customHeight="1" x14ac:dyDescent="0.2">
      <c r="A11" s="456" t="s">
        <v>63</v>
      </c>
      <c r="B11" s="507" t="s">
        <v>1629</v>
      </c>
      <c r="C11" s="562"/>
      <c r="D11" s="562"/>
      <c r="E11" s="562"/>
      <c r="F11" s="555">
        <v>1797.7699999999995</v>
      </c>
      <c r="G11" s="560">
        <f>ROUND(F11,0)</f>
        <v>1798</v>
      </c>
      <c r="H11" s="190"/>
      <c r="I11" s="489" t="s">
        <v>1630</v>
      </c>
      <c r="J11" s="247"/>
      <c r="K11" s="211"/>
    </row>
    <row r="12" spans="1:11" ht="60.75" customHeight="1" x14ac:dyDescent="0.2">
      <c r="A12" s="413" t="s">
        <v>66</v>
      </c>
      <c r="B12" s="554" t="e">
        <f>#REF!</f>
        <v>#REF!</v>
      </c>
      <c r="D12" s="532"/>
      <c r="E12" s="532"/>
      <c r="F12" s="555">
        <f>ROUND(G81+G104,0)</f>
        <v>3419</v>
      </c>
      <c r="G12" s="556">
        <f>ROUND(F12,0)</f>
        <v>3419</v>
      </c>
      <c r="H12" s="536" t="s">
        <v>1631</v>
      </c>
      <c r="I12" s="415" t="s">
        <v>1632</v>
      </c>
      <c r="J12" s="211"/>
    </row>
    <row r="13" spans="1:11" ht="15.75" x14ac:dyDescent="0.2">
      <c r="A13" s="193"/>
      <c r="B13" s="417"/>
      <c r="C13" s="283" t="s">
        <v>1633</v>
      </c>
      <c r="D13" s="456" t="s">
        <v>1634</v>
      </c>
      <c r="E13" s="456" t="s">
        <v>1635</v>
      </c>
      <c r="F13" s="410"/>
      <c r="G13" s="273"/>
      <c r="H13" s="411"/>
      <c r="I13" s="489"/>
      <c r="J13" s="211"/>
    </row>
    <row r="14" spans="1:11" ht="30" x14ac:dyDescent="0.2">
      <c r="A14" s="193" t="s">
        <v>69</v>
      </c>
      <c r="B14" s="194" t="s">
        <v>70</v>
      </c>
      <c r="C14" s="456"/>
      <c r="D14" s="456"/>
      <c r="E14" s="456"/>
      <c r="F14" s="456"/>
      <c r="G14" s="457">
        <f>ROUND(SUM(G15:G21),0)</f>
        <v>816</v>
      </c>
      <c r="H14" s="411" t="s">
        <v>1631</v>
      </c>
      <c r="I14" s="1143" t="s">
        <v>1636</v>
      </c>
      <c r="J14" s="211"/>
    </row>
    <row r="15" spans="1:11" x14ac:dyDescent="0.2">
      <c r="A15" s="193"/>
      <c r="B15" s="200" t="s">
        <v>1637</v>
      </c>
      <c r="C15" s="456">
        <f>1.5*3</f>
        <v>4.5</v>
      </c>
      <c r="D15" s="456">
        <v>0.2</v>
      </c>
      <c r="E15" s="456">
        <v>2.75</v>
      </c>
      <c r="F15" s="456">
        <f>+$E$214</f>
        <v>30</v>
      </c>
      <c r="G15" s="184">
        <f>ROUND(C15*D15*E15*F15,0)</f>
        <v>74</v>
      </c>
      <c r="H15" s="411" t="s">
        <v>1631</v>
      </c>
      <c r="I15" s="1144"/>
      <c r="J15" s="506"/>
    </row>
    <row r="16" spans="1:11" x14ac:dyDescent="0.2">
      <c r="A16" s="193"/>
      <c r="B16" s="200" t="s">
        <v>1638</v>
      </c>
      <c r="C16" s="456">
        <f>+C212+0.2*2</f>
        <v>5.4</v>
      </c>
      <c r="D16" s="456">
        <v>1.1000000000000001</v>
      </c>
      <c r="E16" s="456">
        <v>1</v>
      </c>
      <c r="F16" s="456">
        <f>+$E$214</f>
        <v>30</v>
      </c>
      <c r="G16" s="184">
        <f>ROUND(C16*D16*E16*F16,0)</f>
        <v>178</v>
      </c>
      <c r="H16" s="411" t="s">
        <v>1631</v>
      </c>
      <c r="I16" s="1144"/>
      <c r="J16" s="506"/>
    </row>
    <row r="17" spans="1:12" x14ac:dyDescent="0.2">
      <c r="A17" s="193"/>
      <c r="B17" s="200" t="s">
        <v>1639</v>
      </c>
      <c r="C17" s="456">
        <f>2.02+0.2+0.2+2.02</f>
        <v>4.4400000000000004</v>
      </c>
      <c r="D17" s="456">
        <v>0.2</v>
      </c>
      <c r="E17" s="456">
        <v>2.75</v>
      </c>
      <c r="F17" s="456">
        <f>+$E$214</f>
        <v>30</v>
      </c>
      <c r="G17" s="184">
        <f>ROUND(C17*D17*E17*F17,0)</f>
        <v>73</v>
      </c>
      <c r="H17" s="411" t="s">
        <v>1631</v>
      </c>
      <c r="I17" s="1144"/>
      <c r="J17" s="506"/>
    </row>
    <row r="18" spans="1:12" x14ac:dyDescent="0.2">
      <c r="A18" s="193"/>
      <c r="B18" s="200" t="s">
        <v>1640</v>
      </c>
      <c r="C18" s="185">
        <f>C185</f>
        <v>5386</v>
      </c>
      <c r="D18" s="456">
        <v>0.6</v>
      </c>
      <c r="E18" s="456">
        <v>0.15</v>
      </c>
      <c r="F18" s="456"/>
      <c r="G18" s="184">
        <f>C18*D18*E18</f>
        <v>484.73999999999995</v>
      </c>
      <c r="H18" s="411" t="s">
        <v>1631</v>
      </c>
      <c r="I18" s="1144"/>
      <c r="J18" s="506"/>
    </row>
    <row r="19" spans="1:12" x14ac:dyDescent="0.2">
      <c r="A19" s="193"/>
      <c r="B19" s="200"/>
      <c r="C19" s="456" t="s">
        <v>1633</v>
      </c>
      <c r="D19" s="456" t="s">
        <v>1641</v>
      </c>
      <c r="E19" s="456" t="s">
        <v>1635</v>
      </c>
      <c r="F19" s="456"/>
      <c r="G19" s="184"/>
      <c r="H19" s="411"/>
      <c r="I19" s="1144"/>
      <c r="J19" s="211"/>
    </row>
    <row r="20" spans="1:12" x14ac:dyDescent="0.2">
      <c r="A20" s="193"/>
      <c r="B20" s="200" t="s">
        <v>1642</v>
      </c>
      <c r="C20" s="456">
        <f>E224</f>
        <v>5.4</v>
      </c>
      <c r="D20" s="456">
        <f>E226+(0.25*2)</f>
        <v>2</v>
      </c>
      <c r="E20" s="456">
        <f>0.3-0.031</f>
        <v>0.26900000000000002</v>
      </c>
      <c r="F20" s="456"/>
      <c r="G20" s="428">
        <f>C20*D20*E20</f>
        <v>2.9052000000000002</v>
      </c>
      <c r="H20" s="411" t="s">
        <v>1631</v>
      </c>
      <c r="I20" s="1144"/>
      <c r="J20" s="211"/>
    </row>
    <row r="21" spans="1:12" x14ac:dyDescent="0.2">
      <c r="A21" s="193"/>
      <c r="B21" s="200" t="s">
        <v>1643</v>
      </c>
      <c r="C21" s="456">
        <f>E229</f>
        <v>5.4</v>
      </c>
      <c r="D21" s="213">
        <f>E231+(0.25*2)</f>
        <v>2.5</v>
      </c>
      <c r="E21" s="456">
        <f>0.3-0.031</f>
        <v>0.26900000000000002</v>
      </c>
      <c r="F21" s="456"/>
      <c r="G21" s="428">
        <f>C21*D21*E21</f>
        <v>3.6315000000000004</v>
      </c>
      <c r="H21" s="411" t="s">
        <v>1631</v>
      </c>
      <c r="I21" s="1145"/>
      <c r="J21" s="211"/>
    </row>
    <row r="22" spans="1:12" x14ac:dyDescent="0.2">
      <c r="A22" s="193"/>
      <c r="B22" s="200"/>
      <c r="C22" s="272"/>
      <c r="D22" s="272"/>
      <c r="E22" s="456"/>
      <c r="F22" s="456"/>
      <c r="G22" s="184"/>
      <c r="H22" s="411"/>
      <c r="I22" s="279"/>
      <c r="J22" s="211"/>
    </row>
    <row r="23" spans="1:12" ht="37.5" customHeight="1" x14ac:dyDescent="0.2">
      <c r="A23" s="193" t="s">
        <v>71</v>
      </c>
      <c r="B23" s="507" t="s">
        <v>1644</v>
      </c>
      <c r="C23" s="272"/>
      <c r="D23" s="272"/>
      <c r="E23" s="456"/>
      <c r="F23" s="456">
        <f>F11</f>
        <v>1797.7699999999995</v>
      </c>
      <c r="G23" s="273">
        <f>ROUND(F23,0)</f>
        <v>1798</v>
      </c>
      <c r="H23" s="185" t="str">
        <f>H24</f>
        <v>m³</v>
      </c>
      <c r="I23" s="1148" t="s">
        <v>1645</v>
      </c>
      <c r="J23" s="211"/>
    </row>
    <row r="24" spans="1:12" ht="34.5" customHeight="1" x14ac:dyDescent="0.2">
      <c r="A24" s="193" t="s">
        <v>72</v>
      </c>
      <c r="B24" s="558" t="e">
        <f>#REF!</f>
        <v>#REF!</v>
      </c>
      <c r="C24" s="456"/>
      <c r="D24" s="456"/>
      <c r="E24" s="456"/>
      <c r="F24" s="456">
        <f>3583.91-F23</f>
        <v>1786.1400000000003</v>
      </c>
      <c r="G24" s="273">
        <f>ROUND(F24,0)</f>
        <v>1786</v>
      </c>
      <c r="H24" s="185" t="s">
        <v>65</v>
      </c>
      <c r="I24" s="1149"/>
      <c r="J24" s="211"/>
    </row>
    <row r="25" spans="1:12" x14ac:dyDescent="0.2">
      <c r="A25" s="193"/>
      <c r="B25" s="558"/>
      <c r="C25" s="456" t="s">
        <v>1646</v>
      </c>
      <c r="D25" s="456" t="s">
        <v>1634</v>
      </c>
      <c r="E25" s="456"/>
      <c r="F25" s="456"/>
      <c r="G25" s="184"/>
      <c r="H25" s="185"/>
      <c r="I25" s="559"/>
      <c r="J25" s="211"/>
    </row>
    <row r="26" spans="1:12" ht="96.75" customHeight="1" x14ac:dyDescent="0.2">
      <c r="A26" s="193" t="s">
        <v>78</v>
      </c>
      <c r="B26" s="194" t="s">
        <v>80</v>
      </c>
      <c r="C26" s="185">
        <f>+$C$8</f>
        <v>5017</v>
      </c>
      <c r="D26" s="456">
        <f>C212</f>
        <v>5</v>
      </c>
      <c r="E26" s="456"/>
      <c r="F26" s="456"/>
      <c r="G26" s="273">
        <f>ROUND(C26*D26,0)</f>
        <v>25085</v>
      </c>
      <c r="H26" s="456" t="s">
        <v>1647</v>
      </c>
      <c r="I26" s="491" t="s">
        <v>1648</v>
      </c>
      <c r="J26" s="211"/>
    </row>
    <row r="27" spans="1:12" ht="90.95" customHeight="1" x14ac:dyDescent="0.2">
      <c r="A27" s="193" t="s">
        <v>82</v>
      </c>
      <c r="B27" s="417" t="e">
        <f>#REF!</f>
        <v>#REF!</v>
      </c>
      <c r="C27" s="326"/>
      <c r="D27" s="412"/>
      <c r="E27" s="243"/>
      <c r="F27" s="456"/>
      <c r="G27" s="273">
        <f>ROUND(SUM(G28:G31),0)</f>
        <v>5047</v>
      </c>
      <c r="H27" s="411" t="s">
        <v>1647</v>
      </c>
      <c r="I27" s="1150" t="s">
        <v>1649</v>
      </c>
      <c r="J27" s="211"/>
    </row>
    <row r="28" spans="1:12" ht="21" customHeight="1" x14ac:dyDescent="0.2">
      <c r="A28" s="193"/>
      <c r="B28" s="194" t="str">
        <f t="shared" ref="B28:C31" si="0">B38</f>
        <v>Tramo 1. Km 0+133 al Km 1+000</v>
      </c>
      <c r="C28" s="326">
        <f t="shared" si="0"/>
        <v>867</v>
      </c>
      <c r="D28" s="190">
        <v>1.3</v>
      </c>
      <c r="E28" s="243"/>
      <c r="F28" s="456"/>
      <c r="G28" s="184">
        <f>C28*D28</f>
        <v>1127.1000000000001</v>
      </c>
      <c r="H28" s="411" t="s">
        <v>1647</v>
      </c>
      <c r="I28" s="1151"/>
      <c r="J28" s="211"/>
    </row>
    <row r="29" spans="1:12" ht="21" customHeight="1" x14ac:dyDescent="0.2">
      <c r="A29" s="193"/>
      <c r="B29" s="194" t="str">
        <f t="shared" si="0"/>
        <v>Tramo 2. Km 1+000 al Km 3+000</v>
      </c>
      <c r="C29" s="326">
        <f t="shared" si="0"/>
        <v>2000</v>
      </c>
      <c r="D29" s="190">
        <v>1.1000000000000001</v>
      </c>
      <c r="E29" s="243"/>
      <c r="F29" s="456"/>
      <c r="G29" s="184">
        <f>C29*D29</f>
        <v>2200</v>
      </c>
      <c r="H29" s="411" t="s">
        <v>1647</v>
      </c>
      <c r="I29" s="1151"/>
      <c r="J29" s="211"/>
    </row>
    <row r="30" spans="1:12" ht="21" customHeight="1" x14ac:dyDescent="0.2">
      <c r="A30" s="193"/>
      <c r="B30" s="194" t="str">
        <f t="shared" si="0"/>
        <v>Tramo 3. Km 3+000 al Km 5+000</v>
      </c>
      <c r="C30" s="326">
        <f t="shared" si="0"/>
        <v>2000</v>
      </c>
      <c r="D30" s="190">
        <v>0.8</v>
      </c>
      <c r="E30" s="243"/>
      <c r="F30" s="456"/>
      <c r="G30" s="184">
        <f>C30*D30</f>
        <v>1600</v>
      </c>
      <c r="H30" s="411" t="s">
        <v>1647</v>
      </c>
      <c r="I30" s="1151"/>
      <c r="J30" s="211"/>
    </row>
    <row r="31" spans="1:12" ht="21" customHeight="1" x14ac:dyDescent="0.2">
      <c r="A31" s="193"/>
      <c r="B31" s="194" t="str">
        <f t="shared" si="0"/>
        <v>Tramo 4. Km 5+000 al Km 6+300</v>
      </c>
      <c r="C31" s="326">
        <f t="shared" si="0"/>
        <v>150</v>
      </c>
      <c r="D31" s="190">
        <v>0.8</v>
      </c>
      <c r="E31" s="243"/>
      <c r="F31" s="456"/>
      <c r="G31" s="184">
        <f>C31*D31</f>
        <v>120</v>
      </c>
      <c r="H31" s="411" t="s">
        <v>1647</v>
      </c>
      <c r="I31" s="1153"/>
      <c r="J31" s="211"/>
    </row>
    <row r="32" spans="1:12" ht="24.75" customHeight="1" x14ac:dyDescent="0.2">
      <c r="A32" s="195"/>
      <c r="B32" s="1179" t="s">
        <v>85</v>
      </c>
      <c r="C32" s="1179"/>
      <c r="D32" s="1179"/>
      <c r="E32" s="1179"/>
      <c r="F32" s="196"/>
      <c r="G32" s="400"/>
      <c r="H32" s="429"/>
      <c r="I32" s="405"/>
      <c r="J32" s="211"/>
      <c r="L32" s="199"/>
    </row>
    <row r="33" spans="1:12" ht="15.75" x14ac:dyDescent="0.2">
      <c r="A33" s="250"/>
      <c r="B33" s="251"/>
      <c r="C33" s="456" t="s">
        <v>1646</v>
      </c>
      <c r="D33" s="456" t="s">
        <v>1641</v>
      </c>
      <c r="E33" s="456" t="s">
        <v>1650</v>
      </c>
      <c r="F33" s="252"/>
      <c r="G33" s="184"/>
      <c r="H33" s="411"/>
      <c r="I33" s="418"/>
      <c r="J33" s="211"/>
      <c r="L33" s="199"/>
    </row>
    <row r="34" spans="1:12" ht="45" x14ac:dyDescent="0.2">
      <c r="A34" s="193" t="s">
        <v>86</v>
      </c>
      <c r="B34" s="194" t="s">
        <v>1651</v>
      </c>
      <c r="C34" s="456"/>
      <c r="D34" s="456"/>
      <c r="E34" s="456"/>
      <c r="F34" s="456"/>
      <c r="G34" s="273">
        <f>ROUND(SUM(G35:G35),0)</f>
        <v>2509</v>
      </c>
      <c r="H34" s="411" t="s">
        <v>1631</v>
      </c>
      <c r="I34" s="1143" t="s">
        <v>1652</v>
      </c>
      <c r="J34" s="211"/>
    </row>
    <row r="35" spans="1:12" x14ac:dyDescent="0.2">
      <c r="A35" s="193"/>
      <c r="B35" s="248" t="s">
        <v>1653</v>
      </c>
      <c r="C35" s="456">
        <f>+$C$8</f>
        <v>5017</v>
      </c>
      <c r="D35" s="456">
        <f>+$C$212</f>
        <v>5</v>
      </c>
      <c r="E35" s="456">
        <v>0.1</v>
      </c>
      <c r="F35" s="456"/>
      <c r="G35" s="184">
        <f>ROUND(+C35*D35*E35,0)</f>
        <v>2509</v>
      </c>
      <c r="H35" s="411" t="s">
        <v>1631</v>
      </c>
      <c r="I35" s="1145"/>
      <c r="J35" s="211"/>
    </row>
    <row r="36" spans="1:12" x14ac:dyDescent="0.2">
      <c r="A36" s="193"/>
      <c r="B36" s="248"/>
      <c r="C36" s="456" t="s">
        <v>1646</v>
      </c>
      <c r="D36" s="456" t="s">
        <v>1641</v>
      </c>
      <c r="E36" s="456" t="s">
        <v>1650</v>
      </c>
      <c r="F36" s="190"/>
      <c r="G36" s="184"/>
      <c r="H36" s="411"/>
      <c r="I36" s="432"/>
      <c r="J36" s="211"/>
    </row>
    <row r="37" spans="1:12" ht="37.5" customHeight="1" x14ac:dyDescent="0.2">
      <c r="A37" s="193" t="s">
        <v>88</v>
      </c>
      <c r="B37" s="249" t="s">
        <v>1654</v>
      </c>
      <c r="C37" s="456"/>
      <c r="D37" s="456"/>
      <c r="E37" s="456"/>
      <c r="F37" s="201"/>
      <c r="G37" s="420">
        <f>ROUND(SUM(G38:G41),0)</f>
        <v>6171</v>
      </c>
      <c r="H37" s="411" t="s">
        <v>1631</v>
      </c>
      <c r="I37" s="1150" t="s">
        <v>1655</v>
      </c>
      <c r="J37" s="211"/>
    </row>
    <row r="38" spans="1:12" ht="20.25" customHeight="1" x14ac:dyDescent="0.2">
      <c r="A38" s="193"/>
      <c r="B38" s="249" t="s">
        <v>1656</v>
      </c>
      <c r="C38" s="456">
        <f>C190</f>
        <v>867</v>
      </c>
      <c r="D38" s="456">
        <v>5</v>
      </c>
      <c r="E38" s="456">
        <v>0.25</v>
      </c>
      <c r="F38" s="201"/>
      <c r="G38" s="421">
        <f>C38*D38*E38</f>
        <v>1083.75</v>
      </c>
      <c r="H38" s="456" t="s">
        <v>1631</v>
      </c>
      <c r="I38" s="1151"/>
      <c r="J38" s="211"/>
    </row>
    <row r="39" spans="1:12" ht="20.25" customHeight="1" x14ac:dyDescent="0.2">
      <c r="A39" s="193"/>
      <c r="B39" s="249" t="s">
        <v>1657</v>
      </c>
      <c r="C39" s="456">
        <f>C191</f>
        <v>2000</v>
      </c>
      <c r="D39" s="456">
        <v>5</v>
      </c>
      <c r="E39" s="456">
        <v>0.24</v>
      </c>
      <c r="F39" s="201"/>
      <c r="G39" s="421">
        <f>C39*D39*E39</f>
        <v>2400</v>
      </c>
      <c r="H39" s="456" t="s">
        <v>1631</v>
      </c>
      <c r="I39" s="1151"/>
      <c r="J39" s="211"/>
    </row>
    <row r="40" spans="1:12" ht="20.25" customHeight="1" x14ac:dyDescent="0.2">
      <c r="A40" s="193"/>
      <c r="B40" s="249" t="s">
        <v>1658</v>
      </c>
      <c r="C40" s="456">
        <f>C192</f>
        <v>2000</v>
      </c>
      <c r="D40" s="456">
        <v>5</v>
      </c>
      <c r="E40" s="456">
        <v>0.25</v>
      </c>
      <c r="F40" s="201"/>
      <c r="G40" s="421">
        <f>C40*D40*E40</f>
        <v>2500</v>
      </c>
      <c r="H40" s="456" t="s">
        <v>1631</v>
      </c>
      <c r="I40" s="1151"/>
      <c r="J40" s="211"/>
    </row>
    <row r="41" spans="1:12" ht="20.25" customHeight="1" x14ac:dyDescent="0.2">
      <c r="A41" s="193"/>
      <c r="B41" s="249" t="s">
        <v>1659</v>
      </c>
      <c r="C41" s="456">
        <f>C193</f>
        <v>150</v>
      </c>
      <c r="D41" s="456">
        <v>5</v>
      </c>
      <c r="E41" s="456">
        <f>E38</f>
        <v>0.25</v>
      </c>
      <c r="F41" s="201"/>
      <c r="G41" s="421">
        <f>C41*D41*E41</f>
        <v>187.5</v>
      </c>
      <c r="H41" s="456" t="s">
        <v>1631</v>
      </c>
      <c r="I41" s="1153"/>
      <c r="J41" s="211"/>
    </row>
    <row r="42" spans="1:12" ht="15.75" x14ac:dyDescent="0.25">
      <c r="A42" s="191"/>
      <c r="B42" s="1171" t="s">
        <v>1660</v>
      </c>
      <c r="C42" s="1171"/>
      <c r="D42" s="1171"/>
      <c r="E42" s="1171"/>
      <c r="F42" s="198"/>
      <c r="G42" s="422"/>
      <c r="H42" s="423"/>
      <c r="I42" s="197"/>
      <c r="J42" s="211"/>
    </row>
    <row r="43" spans="1:12" ht="15.75" x14ac:dyDescent="0.25">
      <c r="A43" s="258"/>
      <c r="B43" s="259"/>
      <c r="C43" s="283" t="s">
        <v>1661</v>
      </c>
      <c r="D43" s="446"/>
      <c r="E43" s="447"/>
      <c r="F43" s="448" t="s">
        <v>1662</v>
      </c>
      <c r="G43" s="449"/>
      <c r="H43" s="456"/>
      <c r="I43" s="279"/>
      <c r="J43" s="211"/>
    </row>
    <row r="44" spans="1:12" ht="34.5" customHeight="1" x14ac:dyDescent="0.2">
      <c r="A44" s="1166" t="s">
        <v>93</v>
      </c>
      <c r="B44" s="1168" t="s">
        <v>1663</v>
      </c>
      <c r="C44" s="185">
        <f>(G12*1.3)+G11</f>
        <v>6242.7</v>
      </c>
      <c r="D44" s="1164" t="s">
        <v>1664</v>
      </c>
      <c r="E44" s="1165"/>
      <c r="F44" s="213">
        <v>12.3</v>
      </c>
      <c r="G44" s="1160">
        <f>ROUND((C44*F44)+(C45*F45)+(C46*F46),0)</f>
        <v>840961</v>
      </c>
      <c r="H44" s="1154" t="s">
        <v>1665</v>
      </c>
      <c r="I44" s="443" t="s">
        <v>1666</v>
      </c>
      <c r="J44" s="211"/>
    </row>
    <row r="45" spans="1:12" ht="34.5" customHeight="1" x14ac:dyDescent="0.2">
      <c r="A45" s="1166"/>
      <c r="B45" s="1168"/>
      <c r="C45" s="185">
        <f>G34+G37</f>
        <v>8680</v>
      </c>
      <c r="D45" s="1164" t="s">
        <v>1667</v>
      </c>
      <c r="E45" s="1165"/>
      <c r="F45" s="213">
        <v>74.3</v>
      </c>
      <c r="G45" s="1161"/>
      <c r="H45" s="1154"/>
      <c r="I45" s="1174" t="s">
        <v>1668</v>
      </c>
      <c r="J45" s="211"/>
    </row>
    <row r="46" spans="1:12" ht="86.25" customHeight="1" thickBot="1" x14ac:dyDescent="0.25">
      <c r="A46" s="1167"/>
      <c r="B46" s="1169"/>
      <c r="C46" s="477">
        <f>G188</f>
        <v>1605</v>
      </c>
      <c r="D46" s="1162" t="s">
        <v>1669</v>
      </c>
      <c r="E46" s="1163"/>
      <c r="F46" s="533">
        <v>74.3</v>
      </c>
      <c r="G46" s="1161"/>
      <c r="H46" s="1155"/>
      <c r="I46" s="1175"/>
      <c r="J46" s="211"/>
    </row>
    <row r="47" spans="1:12" ht="15.75" customHeight="1" x14ac:dyDescent="0.2">
      <c r="A47" s="537"/>
      <c r="B47" s="1170" t="s">
        <v>97</v>
      </c>
      <c r="C47" s="1170"/>
      <c r="D47" s="1170"/>
      <c r="E47" s="1170"/>
      <c r="F47" s="538"/>
      <c r="G47" s="539"/>
      <c r="H47" s="540"/>
      <c r="I47" s="541"/>
      <c r="J47" s="211"/>
    </row>
    <row r="48" spans="1:12" ht="52.5" customHeight="1" x14ac:dyDescent="0.2">
      <c r="A48" s="193" t="s">
        <v>98</v>
      </c>
      <c r="B48" s="194" t="s">
        <v>1670</v>
      </c>
      <c r="C48" s="456"/>
      <c r="D48" s="456"/>
      <c r="E48" s="456"/>
      <c r="F48" s="456"/>
      <c r="G48" s="457">
        <f>ROUND(SUM(G50:G78),0)</f>
        <v>32708</v>
      </c>
      <c r="H48" s="411" t="s">
        <v>101</v>
      </c>
      <c r="I48" s="431" t="s">
        <v>1671</v>
      </c>
      <c r="J48" s="211"/>
    </row>
    <row r="49" spans="1:10" ht="15.75" x14ac:dyDescent="0.2">
      <c r="A49" s="193"/>
      <c r="B49" s="194"/>
      <c r="C49" s="456" t="s">
        <v>1633</v>
      </c>
      <c r="D49" s="456" t="s">
        <v>1672</v>
      </c>
      <c r="E49" s="456" t="s">
        <v>1673</v>
      </c>
      <c r="F49" s="456" t="s">
        <v>1674</v>
      </c>
      <c r="G49" s="457"/>
      <c r="H49" s="411"/>
      <c r="I49" s="509"/>
      <c r="J49" s="211"/>
    </row>
    <row r="50" spans="1:10" ht="25.5" customHeight="1" x14ac:dyDescent="0.2">
      <c r="A50" s="193"/>
      <c r="B50" s="200" t="s">
        <v>1637</v>
      </c>
      <c r="C50" s="456">
        <v>2.36</v>
      </c>
      <c r="D50" s="456">
        <v>0.99399999999999999</v>
      </c>
      <c r="E50" s="510">
        <f>ROUND(((1.5-(0.05*2))/0.2)*4,0)</f>
        <v>28</v>
      </c>
      <c r="F50" s="456">
        <f t="shared" ref="F50:F56" si="1">+$E$214</f>
        <v>30</v>
      </c>
      <c r="G50" s="511">
        <f>+ROUND(C50*D50*F50*E50,0)</f>
        <v>1971</v>
      </c>
      <c r="H50" s="411"/>
      <c r="I50" s="493" t="s">
        <v>1675</v>
      </c>
      <c r="J50" s="211"/>
    </row>
    <row r="51" spans="1:10" ht="25.5" customHeight="1" x14ac:dyDescent="0.2">
      <c r="A51" s="193"/>
      <c r="B51" s="200"/>
      <c r="C51" s="456">
        <v>3.05</v>
      </c>
      <c r="D51" s="456">
        <v>0.99399999999999999</v>
      </c>
      <c r="E51" s="510">
        <f>ROUND(((1.5-(0.05*2))/0.2)*4,0)</f>
        <v>28</v>
      </c>
      <c r="F51" s="456">
        <f t="shared" si="1"/>
        <v>30</v>
      </c>
      <c r="G51" s="511">
        <f t="shared" ref="G51:G65" si="2">+ROUND(C51*D51*F51*E51,0)</f>
        <v>2547</v>
      </c>
      <c r="H51" s="411"/>
      <c r="I51" s="519"/>
      <c r="J51" s="211"/>
    </row>
    <row r="52" spans="1:10" ht="25.5" customHeight="1" x14ac:dyDescent="0.2">
      <c r="A52" s="193"/>
      <c r="B52" s="200"/>
      <c r="C52" s="456">
        <v>1.8</v>
      </c>
      <c r="D52" s="456">
        <v>0.99399999999999999</v>
      </c>
      <c r="E52" s="510">
        <f>ROUND(((1.5-(0.05*2))/0.2)*4,0)</f>
        <v>28</v>
      </c>
      <c r="F52" s="456">
        <f t="shared" si="1"/>
        <v>30</v>
      </c>
      <c r="G52" s="511">
        <f t="shared" si="2"/>
        <v>1503</v>
      </c>
      <c r="H52" s="411"/>
      <c r="I52" s="519"/>
      <c r="J52" s="211"/>
    </row>
    <row r="53" spans="1:10" ht="25.5" customHeight="1" x14ac:dyDescent="0.2">
      <c r="A53" s="193"/>
      <c r="B53" s="200"/>
      <c r="C53" s="456">
        <v>3.8</v>
      </c>
      <c r="D53" s="456">
        <v>0.99399999999999999</v>
      </c>
      <c r="E53" s="510">
        <f>ROUND(((1.5-(0.05*2))/0.2)*4,0)</f>
        <v>28</v>
      </c>
      <c r="F53" s="456">
        <f t="shared" si="1"/>
        <v>30</v>
      </c>
      <c r="G53" s="511">
        <f t="shared" si="2"/>
        <v>3173</v>
      </c>
      <c r="H53" s="411"/>
      <c r="I53" s="519"/>
      <c r="J53" s="211"/>
    </row>
    <row r="54" spans="1:10" ht="25.5" customHeight="1" x14ac:dyDescent="0.2">
      <c r="A54" s="193"/>
      <c r="B54" s="200"/>
      <c r="C54" s="456">
        <v>4.5999999999999996</v>
      </c>
      <c r="D54" s="456">
        <v>0.99399999999999999</v>
      </c>
      <c r="E54" s="510">
        <f>ROUND(((2.75-(0.05*2))/0.3)*4,0)</f>
        <v>35</v>
      </c>
      <c r="F54" s="456">
        <f t="shared" si="1"/>
        <v>30</v>
      </c>
      <c r="G54" s="511">
        <f t="shared" si="2"/>
        <v>4801</v>
      </c>
      <c r="H54" s="479"/>
      <c r="I54" s="519"/>
      <c r="J54" s="211"/>
    </row>
    <row r="55" spans="1:10" ht="25.5" customHeight="1" x14ac:dyDescent="0.2">
      <c r="A55" s="193"/>
      <c r="B55" s="200"/>
      <c r="C55" s="456">
        <v>4</v>
      </c>
      <c r="D55" s="456">
        <v>0.99399999999999999</v>
      </c>
      <c r="E55" s="510">
        <f>ROUND(((2.75-(0.05*2))/0.3)*4,0)</f>
        <v>35</v>
      </c>
      <c r="F55" s="456">
        <f t="shared" si="1"/>
        <v>30</v>
      </c>
      <c r="G55" s="531">
        <f t="shared" si="2"/>
        <v>4175</v>
      </c>
      <c r="H55" s="456"/>
      <c r="I55" s="542"/>
      <c r="J55" s="211"/>
    </row>
    <row r="56" spans="1:10" ht="23.25" customHeight="1" thickBot="1" x14ac:dyDescent="0.25">
      <c r="A56" s="543"/>
      <c r="B56" s="544"/>
      <c r="C56" s="545">
        <v>4.5999999999999996</v>
      </c>
      <c r="D56" s="545">
        <f>D55</f>
        <v>0.99399999999999999</v>
      </c>
      <c r="E56" s="546">
        <f>ROUND(((2.75-(0.05*2))/0.3)*4,0)</f>
        <v>35</v>
      </c>
      <c r="F56" s="545">
        <f t="shared" si="1"/>
        <v>30</v>
      </c>
      <c r="G56" s="547">
        <f t="shared" si="2"/>
        <v>4801</v>
      </c>
      <c r="H56" s="548"/>
      <c r="I56" s="209"/>
      <c r="J56" s="211"/>
    </row>
    <row r="57" spans="1:10" ht="43.5" customHeight="1" x14ac:dyDescent="0.2">
      <c r="A57" s="413"/>
      <c r="B57" s="534"/>
      <c r="C57" s="532"/>
      <c r="D57" s="532" t="s">
        <v>1676</v>
      </c>
      <c r="E57" s="532"/>
      <c r="F57" s="532"/>
      <c r="G57" s="535"/>
      <c r="H57" s="536"/>
      <c r="I57" s="451" t="s">
        <v>1675</v>
      </c>
      <c r="J57" s="211"/>
    </row>
    <row r="58" spans="1:10" ht="54" customHeight="1" x14ac:dyDescent="0.2">
      <c r="A58" s="193"/>
      <c r="B58" s="200" t="s">
        <v>1677</v>
      </c>
      <c r="C58" s="456">
        <f>2.25-0.1</f>
        <v>2.15</v>
      </c>
      <c r="D58" s="456">
        <v>0.99399999999999999</v>
      </c>
      <c r="E58" s="456">
        <f>1.6/0.2</f>
        <v>8</v>
      </c>
      <c r="F58" s="456">
        <f>+$E$214</f>
        <v>30</v>
      </c>
      <c r="G58" s="184">
        <f t="shared" si="2"/>
        <v>513</v>
      </c>
      <c r="H58" s="411"/>
      <c r="I58" s="451"/>
      <c r="J58" s="211"/>
    </row>
    <row r="59" spans="1:10" ht="54" customHeight="1" x14ac:dyDescent="0.2">
      <c r="A59" s="193"/>
      <c r="B59" s="194"/>
      <c r="C59" s="456">
        <v>1.5</v>
      </c>
      <c r="D59" s="456">
        <f>D58</f>
        <v>0.99399999999999999</v>
      </c>
      <c r="E59" s="456">
        <f>2.25/0.2</f>
        <v>11.25</v>
      </c>
      <c r="F59" s="456">
        <f>+$E$214</f>
        <v>30</v>
      </c>
      <c r="G59" s="184">
        <f t="shared" si="2"/>
        <v>503</v>
      </c>
      <c r="H59" s="411"/>
      <c r="I59" s="451"/>
      <c r="J59" s="211"/>
    </row>
    <row r="60" spans="1:10" ht="54" customHeight="1" x14ac:dyDescent="0.2">
      <c r="A60" s="193"/>
      <c r="B60" s="200" t="s">
        <v>1678</v>
      </c>
      <c r="C60" s="456">
        <v>2.02</v>
      </c>
      <c r="D60" s="456">
        <f>D59</f>
        <v>0.99399999999999999</v>
      </c>
      <c r="E60" s="456">
        <f>2.02/0.2</f>
        <v>10.1</v>
      </c>
      <c r="F60" s="456">
        <f>+$E$214</f>
        <v>30</v>
      </c>
      <c r="G60" s="184">
        <f t="shared" si="2"/>
        <v>608</v>
      </c>
      <c r="H60" s="411"/>
      <c r="I60" s="451"/>
      <c r="J60" s="211"/>
    </row>
    <row r="61" spans="1:10" ht="31.5" customHeight="1" x14ac:dyDescent="0.2">
      <c r="A61" s="193"/>
      <c r="B61" s="200"/>
      <c r="C61" s="456">
        <f>0.25*4</f>
        <v>1</v>
      </c>
      <c r="D61" s="456">
        <f>D60</f>
        <v>0.99399999999999999</v>
      </c>
      <c r="E61" s="213">
        <f>2.02/0.15</f>
        <v>13.466666666666667</v>
      </c>
      <c r="F61" s="456">
        <f>F60</f>
        <v>30</v>
      </c>
      <c r="G61" s="184">
        <f t="shared" si="2"/>
        <v>402</v>
      </c>
      <c r="H61" s="411"/>
      <c r="I61" s="451"/>
      <c r="J61" s="211"/>
    </row>
    <row r="62" spans="1:10" ht="54" customHeight="1" x14ac:dyDescent="0.2">
      <c r="A62" s="193"/>
      <c r="B62" s="200"/>
      <c r="C62" s="456"/>
      <c r="D62" s="456" t="s">
        <v>1679</v>
      </c>
      <c r="E62" s="456"/>
      <c r="F62" s="456"/>
      <c r="G62" s="184"/>
      <c r="H62" s="411"/>
      <c r="I62" s="451"/>
      <c r="J62" s="211"/>
    </row>
    <row r="63" spans="1:10" ht="54" customHeight="1" x14ac:dyDescent="0.2">
      <c r="A63" s="193"/>
      <c r="B63" s="194"/>
      <c r="C63" s="456">
        <v>2.02</v>
      </c>
      <c r="D63" s="456">
        <v>0.39400000000000002</v>
      </c>
      <c r="E63" s="213">
        <f>2.02/0.15</f>
        <v>13.466666666666667</v>
      </c>
      <c r="F63" s="456">
        <f>+$E$214</f>
        <v>30</v>
      </c>
      <c r="G63" s="184">
        <f t="shared" si="2"/>
        <v>322</v>
      </c>
      <c r="H63" s="411"/>
      <c r="I63" s="451"/>
      <c r="J63" s="211"/>
    </row>
    <row r="64" spans="1:10" ht="54" customHeight="1" x14ac:dyDescent="0.2">
      <c r="A64" s="193"/>
      <c r="B64" s="194"/>
      <c r="C64" s="456"/>
      <c r="D64" s="456" t="s">
        <v>1676</v>
      </c>
      <c r="E64" s="456"/>
      <c r="F64" s="456">
        <f>+$E$214</f>
        <v>30</v>
      </c>
      <c r="G64" s="184"/>
      <c r="H64" s="411"/>
      <c r="I64" s="1172"/>
      <c r="J64" s="211"/>
    </row>
    <row r="65" spans="1:10" ht="54" customHeight="1" x14ac:dyDescent="0.2">
      <c r="A65" s="193"/>
      <c r="B65" s="200"/>
      <c r="C65" s="456">
        <v>6.46</v>
      </c>
      <c r="D65" s="456">
        <v>0.99399999999999999</v>
      </c>
      <c r="E65" s="456">
        <f>0.4/0.1</f>
        <v>4</v>
      </c>
      <c r="F65" s="456">
        <f>F64</f>
        <v>30</v>
      </c>
      <c r="G65" s="184">
        <f t="shared" si="2"/>
        <v>771</v>
      </c>
      <c r="H65" s="411"/>
      <c r="I65" s="1173"/>
      <c r="J65" s="211"/>
    </row>
    <row r="66" spans="1:10" ht="29.25" customHeight="1" x14ac:dyDescent="0.2">
      <c r="A66" s="193"/>
      <c r="B66" s="200" t="s">
        <v>1680</v>
      </c>
      <c r="C66" s="410"/>
      <c r="D66" s="456"/>
      <c r="E66" s="456"/>
      <c r="F66" s="243"/>
      <c r="G66" s="184"/>
      <c r="H66" s="411"/>
      <c r="I66" s="520" t="s">
        <v>1675</v>
      </c>
      <c r="J66" s="506"/>
    </row>
    <row r="67" spans="1:10" ht="29.25" customHeight="1" x14ac:dyDescent="0.2">
      <c r="A67" s="193"/>
      <c r="B67" s="200"/>
      <c r="C67" s="410"/>
      <c r="D67" s="456" t="s">
        <v>1681</v>
      </c>
      <c r="E67" s="456" t="s">
        <v>1682</v>
      </c>
      <c r="F67" s="243"/>
      <c r="G67" s="184"/>
      <c r="H67" s="411"/>
      <c r="I67" s="521"/>
      <c r="J67" s="506"/>
    </row>
    <row r="68" spans="1:10" ht="29.25" customHeight="1" x14ac:dyDescent="0.2">
      <c r="A68" s="193"/>
      <c r="B68" s="200"/>
      <c r="C68" s="517">
        <v>49.4</v>
      </c>
      <c r="D68" s="456">
        <v>0.56000000000000005</v>
      </c>
      <c r="E68" s="456"/>
      <c r="F68" s="456">
        <v>2</v>
      </c>
      <c r="G68" s="184">
        <f>C68*D68*F68</f>
        <v>55.328000000000003</v>
      </c>
      <c r="H68" s="411"/>
      <c r="I68" s="521"/>
      <c r="J68" s="506"/>
    </row>
    <row r="69" spans="1:10" x14ac:dyDescent="0.2">
      <c r="A69" s="193"/>
      <c r="B69" s="200"/>
      <c r="C69" s="517">
        <f>49.4*6</f>
        <v>296.39999999999998</v>
      </c>
      <c r="D69" s="456">
        <v>0.56000000000000005</v>
      </c>
      <c r="E69" s="456">
        <v>0.249</v>
      </c>
      <c r="F69" s="456">
        <v>1</v>
      </c>
      <c r="G69" s="184">
        <f>C69*E69*F69*D69</f>
        <v>41.330016000000001</v>
      </c>
      <c r="H69" s="411"/>
      <c r="I69" s="521"/>
      <c r="J69" s="506"/>
    </row>
    <row r="70" spans="1:10" ht="26.25" customHeight="1" x14ac:dyDescent="0.2">
      <c r="A70" s="193"/>
      <c r="B70" s="200"/>
      <c r="C70" s="410"/>
      <c r="D70" s="456"/>
      <c r="E70" s="456" t="s">
        <v>1683</v>
      </c>
      <c r="F70" s="243"/>
      <c r="G70" s="184"/>
      <c r="H70" s="411"/>
      <c r="I70" s="521"/>
      <c r="J70" s="506"/>
    </row>
    <row r="71" spans="1:10" ht="29.25" customHeight="1" x14ac:dyDescent="0.2">
      <c r="A71" s="193"/>
      <c r="B71" s="200"/>
      <c r="C71" s="518">
        <f>((50/0.2)+1)*2+((50/0.2)+1)</f>
        <v>753</v>
      </c>
      <c r="D71" s="456"/>
      <c r="E71" s="456">
        <v>0.99399999999999999</v>
      </c>
      <c r="F71" s="456">
        <v>1</v>
      </c>
      <c r="G71" s="184">
        <f>C71*E71*F71</f>
        <v>748.48199999999997</v>
      </c>
      <c r="H71" s="411"/>
      <c r="I71" s="522"/>
      <c r="J71" s="506"/>
    </row>
    <row r="72" spans="1:10" x14ac:dyDescent="0.2">
      <c r="A72" s="193"/>
      <c r="B72" s="200"/>
      <c r="C72" s="456" t="s">
        <v>1633</v>
      </c>
      <c r="D72" s="456" t="s">
        <v>1684</v>
      </c>
      <c r="E72" s="456" t="s">
        <v>1683</v>
      </c>
      <c r="F72" s="456"/>
      <c r="G72" s="184"/>
      <c r="H72" s="411"/>
      <c r="I72" s="279"/>
      <c r="J72" s="506"/>
    </row>
    <row r="73" spans="1:10" ht="21.75" customHeight="1" x14ac:dyDescent="0.2">
      <c r="A73" s="193"/>
      <c r="B73" s="200" t="str">
        <f>B129</f>
        <v>Box Km 4+324 (1,5m*1,5m)</v>
      </c>
      <c r="C73" s="456">
        <f>C147</f>
        <v>5.4</v>
      </c>
      <c r="D73" s="456">
        <v>49.47</v>
      </c>
      <c r="E73" s="456">
        <v>197.57</v>
      </c>
      <c r="F73" s="456"/>
      <c r="G73" s="428">
        <f>C73*(D73+E73)</f>
        <v>1334.0160000000001</v>
      </c>
      <c r="H73" s="411"/>
      <c r="I73" s="1146" t="s">
        <v>1685</v>
      </c>
      <c r="J73" s="211"/>
    </row>
    <row r="74" spans="1:10" ht="21.75" customHeight="1" x14ac:dyDescent="0.2">
      <c r="A74" s="193"/>
      <c r="B74" s="200" t="s">
        <v>1686</v>
      </c>
      <c r="C74" s="456"/>
      <c r="D74" s="456">
        <v>58.23</v>
      </c>
      <c r="E74" s="456">
        <v>640.79999999999995</v>
      </c>
      <c r="F74" s="456"/>
      <c r="G74" s="428">
        <f>D74+E74</f>
        <v>699.03</v>
      </c>
      <c r="H74" s="411"/>
      <c r="I74" s="1146"/>
      <c r="J74" s="211"/>
    </row>
    <row r="75" spans="1:10" ht="21.75" customHeight="1" x14ac:dyDescent="0.2">
      <c r="A75" s="193"/>
      <c r="B75" s="200" t="s">
        <v>1687</v>
      </c>
      <c r="C75" s="456"/>
      <c r="D75" s="456"/>
      <c r="E75" s="456">
        <v>50.99</v>
      </c>
      <c r="F75" s="456"/>
      <c r="G75" s="428">
        <f>E75</f>
        <v>50.99</v>
      </c>
      <c r="H75" s="411"/>
      <c r="I75" s="1146"/>
      <c r="J75" s="211"/>
    </row>
    <row r="76" spans="1:10" ht="21.75" customHeight="1" x14ac:dyDescent="0.2">
      <c r="A76" s="193"/>
      <c r="B76" s="200" t="str">
        <f>B134</f>
        <v>Box Km 4+408 (2,0 m*2,0m)</v>
      </c>
      <c r="C76" s="456">
        <f>C73</f>
        <v>5.4</v>
      </c>
      <c r="D76" s="456">
        <v>84.16</v>
      </c>
      <c r="E76" s="456">
        <v>306.36</v>
      </c>
      <c r="F76" s="456"/>
      <c r="G76" s="428">
        <f>C76*(D76+E76)</f>
        <v>2108.808</v>
      </c>
      <c r="H76" s="411"/>
      <c r="I76" s="1146"/>
      <c r="J76" s="211"/>
    </row>
    <row r="77" spans="1:10" ht="21.75" customHeight="1" x14ac:dyDescent="0.2">
      <c r="A77" s="193"/>
      <c r="B77" s="200" t="s">
        <v>1686</v>
      </c>
      <c r="C77" s="456"/>
      <c r="D77" s="456">
        <v>111.27</v>
      </c>
      <c r="E77" s="456">
        <v>1373.17</v>
      </c>
      <c r="F77" s="456"/>
      <c r="G77" s="428">
        <f>D77+E77</f>
        <v>1484.44</v>
      </c>
      <c r="H77" s="411"/>
      <c r="I77" s="1146"/>
      <c r="J77" s="211"/>
    </row>
    <row r="78" spans="1:10" ht="21.75" customHeight="1" x14ac:dyDescent="0.2">
      <c r="A78" s="193"/>
      <c r="B78" s="200" t="s">
        <v>1687</v>
      </c>
      <c r="C78" s="456"/>
      <c r="D78" s="456"/>
      <c r="E78" s="456">
        <v>95.69</v>
      </c>
      <c r="F78" s="456"/>
      <c r="G78" s="428">
        <f>E78</f>
        <v>95.69</v>
      </c>
      <c r="H78" s="411"/>
      <c r="I78" s="1146"/>
      <c r="J78" s="211"/>
    </row>
    <row r="79" spans="1:10" ht="15.75" x14ac:dyDescent="0.25">
      <c r="A79" s="191"/>
      <c r="B79" s="1171" t="s">
        <v>103</v>
      </c>
      <c r="C79" s="1171"/>
      <c r="D79" s="1171"/>
      <c r="E79" s="1171"/>
      <c r="F79" s="198"/>
      <c r="G79" s="400"/>
      <c r="H79" s="429"/>
      <c r="I79" s="523"/>
      <c r="J79" s="211"/>
    </row>
    <row r="80" spans="1:10" ht="30" x14ac:dyDescent="0.25">
      <c r="A80" s="258"/>
      <c r="B80" s="259"/>
      <c r="C80" s="259"/>
      <c r="D80" s="283" t="s">
        <v>1688</v>
      </c>
      <c r="E80" s="283" t="s">
        <v>1641</v>
      </c>
      <c r="F80" s="260" t="s">
        <v>1689</v>
      </c>
      <c r="G80" s="184"/>
      <c r="H80" s="411"/>
      <c r="I80" s="524"/>
      <c r="J80" s="211"/>
    </row>
    <row r="81" spans="1:14" ht="15.75" x14ac:dyDescent="0.2">
      <c r="A81" s="193" t="s">
        <v>104</v>
      </c>
      <c r="B81" s="417" t="e">
        <f>#REF!</f>
        <v>#REF!</v>
      </c>
      <c r="C81" s="185"/>
      <c r="D81" s="456"/>
      <c r="E81" s="213"/>
      <c r="F81" s="424"/>
      <c r="G81" s="427">
        <f>ROUND(SUM(G82:G102),0)</f>
        <v>10</v>
      </c>
      <c r="H81" s="411" t="s">
        <v>1631</v>
      </c>
      <c r="I81" s="1176" t="s">
        <v>1690</v>
      </c>
      <c r="J81" s="211"/>
      <c r="N81" s="199"/>
    </row>
    <row r="82" spans="1:14" x14ac:dyDescent="0.2">
      <c r="A82" s="193"/>
      <c r="B82" s="194" t="s">
        <v>1657</v>
      </c>
      <c r="C82" s="185"/>
      <c r="D82" s="456">
        <v>1</v>
      </c>
      <c r="E82" s="213">
        <v>0.5</v>
      </c>
      <c r="F82" s="213">
        <v>0.8</v>
      </c>
      <c r="G82" s="428">
        <f>D82*E82*F82</f>
        <v>0.4</v>
      </c>
      <c r="H82" s="411" t="s">
        <v>1631</v>
      </c>
      <c r="I82" s="1177"/>
      <c r="J82" s="211"/>
      <c r="N82" s="199"/>
    </row>
    <row r="83" spans="1:14" x14ac:dyDescent="0.2">
      <c r="A83" s="193"/>
      <c r="B83" s="194"/>
      <c r="C83" s="185"/>
      <c r="D83" s="456">
        <v>1</v>
      </c>
      <c r="E83" s="213">
        <v>0.9</v>
      </c>
      <c r="F83" s="213">
        <v>0.4</v>
      </c>
      <c r="G83" s="428">
        <f t="shared" ref="G83:G102" si="3">D83*E83*F83</f>
        <v>0.36000000000000004</v>
      </c>
      <c r="H83" s="411" t="s">
        <v>1631</v>
      </c>
      <c r="I83" s="1177"/>
      <c r="J83" s="211"/>
      <c r="N83" s="199"/>
    </row>
    <row r="84" spans="1:14" x14ac:dyDescent="0.2">
      <c r="A84" s="193"/>
      <c r="B84" s="194"/>
      <c r="C84" s="185"/>
      <c r="D84" s="456">
        <v>1.5</v>
      </c>
      <c r="E84" s="213">
        <v>0.5</v>
      </c>
      <c r="F84" s="213">
        <v>0.5</v>
      </c>
      <c r="G84" s="428">
        <f t="shared" si="3"/>
        <v>0.375</v>
      </c>
      <c r="H84" s="411" t="s">
        <v>1631</v>
      </c>
      <c r="I84" s="1177"/>
      <c r="J84" s="211"/>
      <c r="N84" s="199"/>
    </row>
    <row r="85" spans="1:14" x14ac:dyDescent="0.2">
      <c r="A85" s="193"/>
      <c r="B85" s="194"/>
      <c r="C85" s="185"/>
      <c r="D85" s="456">
        <v>1.2</v>
      </c>
      <c r="E85" s="213">
        <v>0.6</v>
      </c>
      <c r="F85" s="213">
        <v>0.6</v>
      </c>
      <c r="G85" s="428">
        <f t="shared" si="3"/>
        <v>0.432</v>
      </c>
      <c r="H85" s="411" t="s">
        <v>1631</v>
      </c>
      <c r="I85" s="1177"/>
      <c r="J85" s="211"/>
      <c r="N85" s="199"/>
    </row>
    <row r="86" spans="1:14" x14ac:dyDescent="0.2">
      <c r="A86" s="193"/>
      <c r="B86" s="194"/>
      <c r="C86" s="185"/>
      <c r="D86" s="456">
        <v>0.8</v>
      </c>
      <c r="E86" s="213">
        <v>0.8</v>
      </c>
      <c r="F86" s="213">
        <v>0.4</v>
      </c>
      <c r="G86" s="428">
        <f t="shared" si="3"/>
        <v>0.25600000000000006</v>
      </c>
      <c r="H86" s="411" t="s">
        <v>1631</v>
      </c>
      <c r="I86" s="1177"/>
      <c r="J86" s="211"/>
      <c r="N86" s="199"/>
    </row>
    <row r="87" spans="1:14" x14ac:dyDescent="0.2">
      <c r="A87" s="193"/>
      <c r="B87" s="194"/>
      <c r="C87" s="185"/>
      <c r="D87" s="456">
        <v>1</v>
      </c>
      <c r="E87" s="213">
        <v>1</v>
      </c>
      <c r="F87" s="213">
        <v>0.45</v>
      </c>
      <c r="G87" s="428">
        <f t="shared" si="3"/>
        <v>0.45</v>
      </c>
      <c r="H87" s="411" t="s">
        <v>1631</v>
      </c>
      <c r="I87" s="1177"/>
      <c r="J87" s="211"/>
      <c r="N87" s="199"/>
    </row>
    <row r="88" spans="1:14" x14ac:dyDescent="0.2">
      <c r="A88" s="193"/>
      <c r="B88" s="194"/>
      <c r="C88" s="185"/>
      <c r="D88" s="456">
        <v>1.3</v>
      </c>
      <c r="E88" s="213">
        <v>1.1000000000000001</v>
      </c>
      <c r="F88" s="213">
        <v>0.55000000000000004</v>
      </c>
      <c r="G88" s="428">
        <f t="shared" si="3"/>
        <v>0.7865000000000002</v>
      </c>
      <c r="H88" s="411" t="s">
        <v>1631</v>
      </c>
      <c r="I88" s="1177"/>
      <c r="J88" s="211"/>
      <c r="N88" s="199"/>
    </row>
    <row r="89" spans="1:14" x14ac:dyDescent="0.2">
      <c r="A89" s="193"/>
      <c r="B89" s="194"/>
      <c r="C89" s="185"/>
      <c r="D89" s="456">
        <v>1.2</v>
      </c>
      <c r="E89" s="213">
        <v>0.9</v>
      </c>
      <c r="F89" s="213">
        <v>0.6</v>
      </c>
      <c r="G89" s="428">
        <f t="shared" si="3"/>
        <v>0.64800000000000002</v>
      </c>
      <c r="H89" s="411" t="s">
        <v>1631</v>
      </c>
      <c r="I89" s="1177"/>
      <c r="J89" s="211"/>
      <c r="N89" s="199"/>
    </row>
    <row r="90" spans="1:14" x14ac:dyDescent="0.2">
      <c r="A90" s="193"/>
      <c r="B90" s="194"/>
      <c r="C90" s="185"/>
      <c r="D90" s="456">
        <v>1.1000000000000001</v>
      </c>
      <c r="E90" s="213">
        <v>0.95</v>
      </c>
      <c r="F90" s="213">
        <v>0.4</v>
      </c>
      <c r="G90" s="428">
        <f t="shared" si="3"/>
        <v>0.41799999999999998</v>
      </c>
      <c r="H90" s="411" t="s">
        <v>1631</v>
      </c>
      <c r="I90" s="1177"/>
      <c r="J90" s="211"/>
      <c r="N90" s="199"/>
    </row>
    <row r="91" spans="1:14" x14ac:dyDescent="0.2">
      <c r="A91" s="193"/>
      <c r="B91" s="194"/>
      <c r="C91" s="185"/>
      <c r="D91" s="456">
        <v>1</v>
      </c>
      <c r="E91" s="213">
        <v>0.8</v>
      </c>
      <c r="F91" s="213">
        <v>0.3</v>
      </c>
      <c r="G91" s="428">
        <f t="shared" si="3"/>
        <v>0.24</v>
      </c>
      <c r="H91" s="411" t="s">
        <v>1631</v>
      </c>
      <c r="I91" s="1177"/>
      <c r="J91" s="211"/>
      <c r="N91" s="199"/>
    </row>
    <row r="92" spans="1:14" x14ac:dyDescent="0.2">
      <c r="A92" s="193"/>
      <c r="B92" s="194"/>
      <c r="C92" s="185"/>
      <c r="D92" s="456">
        <v>0.9</v>
      </c>
      <c r="E92" s="213">
        <v>0.95</v>
      </c>
      <c r="F92" s="213">
        <v>0.3</v>
      </c>
      <c r="G92" s="428">
        <f t="shared" si="3"/>
        <v>0.25650000000000001</v>
      </c>
      <c r="H92" s="411" t="s">
        <v>1631</v>
      </c>
      <c r="I92" s="1177"/>
      <c r="J92" s="211"/>
      <c r="N92" s="199"/>
    </row>
    <row r="93" spans="1:14" x14ac:dyDescent="0.2">
      <c r="A93" s="193"/>
      <c r="B93" s="194"/>
      <c r="C93" s="185"/>
      <c r="D93" s="456">
        <v>0.9</v>
      </c>
      <c r="E93" s="213">
        <v>0.8</v>
      </c>
      <c r="F93" s="213">
        <v>0.2</v>
      </c>
      <c r="G93" s="428">
        <f t="shared" si="3"/>
        <v>0.14400000000000002</v>
      </c>
      <c r="H93" s="411" t="s">
        <v>1631</v>
      </c>
      <c r="I93" s="1177"/>
      <c r="J93" s="211"/>
      <c r="N93" s="199"/>
    </row>
    <row r="94" spans="1:14" x14ac:dyDescent="0.2">
      <c r="A94" s="193"/>
      <c r="B94" s="194"/>
      <c r="C94" s="185"/>
      <c r="D94" s="456">
        <v>1</v>
      </c>
      <c r="E94" s="213">
        <v>0.75</v>
      </c>
      <c r="F94" s="213">
        <v>0.3</v>
      </c>
      <c r="G94" s="428">
        <f t="shared" si="3"/>
        <v>0.22499999999999998</v>
      </c>
      <c r="H94" s="411" t="s">
        <v>1631</v>
      </c>
      <c r="I94" s="1177"/>
      <c r="J94" s="211"/>
      <c r="N94" s="199"/>
    </row>
    <row r="95" spans="1:14" x14ac:dyDescent="0.2">
      <c r="A95" s="193"/>
      <c r="B95" s="194"/>
      <c r="C95" s="185"/>
      <c r="D95" s="456">
        <v>2</v>
      </c>
      <c r="E95" s="213">
        <v>1</v>
      </c>
      <c r="F95" s="213">
        <v>0.6</v>
      </c>
      <c r="G95" s="428">
        <f t="shared" si="3"/>
        <v>1.2</v>
      </c>
      <c r="H95" s="411" t="s">
        <v>1631</v>
      </c>
      <c r="I95" s="1177"/>
      <c r="J95" s="211"/>
      <c r="N95" s="199"/>
    </row>
    <row r="96" spans="1:14" x14ac:dyDescent="0.2">
      <c r="A96" s="193"/>
      <c r="B96" s="194"/>
      <c r="C96" s="185"/>
      <c r="D96" s="456">
        <v>2</v>
      </c>
      <c r="E96" s="213">
        <v>1.2</v>
      </c>
      <c r="F96" s="213">
        <v>0.6</v>
      </c>
      <c r="G96" s="428">
        <f t="shared" si="3"/>
        <v>1.44</v>
      </c>
      <c r="H96" s="411" t="s">
        <v>1631</v>
      </c>
      <c r="I96" s="1177"/>
      <c r="J96" s="211"/>
      <c r="N96" s="199"/>
    </row>
    <row r="97" spans="1:14" x14ac:dyDescent="0.2">
      <c r="A97" s="193"/>
      <c r="B97" s="194"/>
      <c r="C97" s="185"/>
      <c r="D97" s="456">
        <v>1.8</v>
      </c>
      <c r="E97" s="213">
        <v>1.2</v>
      </c>
      <c r="F97" s="213">
        <v>0.4</v>
      </c>
      <c r="G97" s="428">
        <f t="shared" si="3"/>
        <v>0.8640000000000001</v>
      </c>
      <c r="H97" s="411" t="s">
        <v>1631</v>
      </c>
      <c r="I97" s="1177"/>
      <c r="J97" s="211"/>
      <c r="N97" s="199"/>
    </row>
    <row r="98" spans="1:14" x14ac:dyDescent="0.2">
      <c r="A98" s="193"/>
      <c r="B98" s="194"/>
      <c r="C98" s="185"/>
      <c r="D98" s="456">
        <v>1.2</v>
      </c>
      <c r="E98" s="213">
        <v>0.9</v>
      </c>
      <c r="F98" s="213">
        <v>0.3</v>
      </c>
      <c r="G98" s="428">
        <f t="shared" si="3"/>
        <v>0.32400000000000001</v>
      </c>
      <c r="H98" s="411" t="s">
        <v>1631</v>
      </c>
      <c r="I98" s="1177"/>
      <c r="J98" s="211"/>
      <c r="N98" s="199"/>
    </row>
    <row r="99" spans="1:14" x14ac:dyDescent="0.2">
      <c r="A99" s="193"/>
      <c r="B99" s="194"/>
      <c r="C99" s="185"/>
      <c r="D99" s="456">
        <v>1.7</v>
      </c>
      <c r="E99" s="213">
        <v>0.8</v>
      </c>
      <c r="F99" s="213">
        <v>0.3</v>
      </c>
      <c r="G99" s="428">
        <f t="shared" si="3"/>
        <v>0.40800000000000003</v>
      </c>
      <c r="H99" s="411" t="s">
        <v>1631</v>
      </c>
      <c r="I99" s="1177"/>
      <c r="J99" s="211"/>
      <c r="N99" s="199"/>
    </row>
    <row r="100" spans="1:14" x14ac:dyDescent="0.2">
      <c r="A100" s="193"/>
      <c r="B100" s="194"/>
      <c r="C100" s="185"/>
      <c r="D100" s="456">
        <v>1.8</v>
      </c>
      <c r="E100" s="213">
        <v>0.65</v>
      </c>
      <c r="F100" s="213">
        <v>0.25</v>
      </c>
      <c r="G100" s="428">
        <f t="shared" si="3"/>
        <v>0.29250000000000004</v>
      </c>
      <c r="H100" s="411" t="s">
        <v>1631</v>
      </c>
      <c r="I100" s="1177"/>
      <c r="J100" s="211"/>
      <c r="N100" s="199"/>
    </row>
    <row r="101" spans="1:14" x14ac:dyDescent="0.2">
      <c r="A101" s="193"/>
      <c r="B101" s="194"/>
      <c r="C101" s="185"/>
      <c r="D101" s="456">
        <v>1.4</v>
      </c>
      <c r="E101" s="213">
        <v>0.75</v>
      </c>
      <c r="F101" s="213">
        <v>0.4</v>
      </c>
      <c r="G101" s="428">
        <f t="shared" si="3"/>
        <v>0.41999999999999993</v>
      </c>
      <c r="H101" s="411" t="s">
        <v>1631</v>
      </c>
      <c r="I101" s="1177"/>
      <c r="J101" s="211"/>
      <c r="N101" s="199"/>
    </row>
    <row r="102" spans="1:14" x14ac:dyDescent="0.2">
      <c r="A102" s="193"/>
      <c r="B102" s="194"/>
      <c r="C102" s="185"/>
      <c r="D102" s="456">
        <v>1.3</v>
      </c>
      <c r="E102" s="213">
        <v>0.85</v>
      </c>
      <c r="F102" s="213">
        <v>0.4</v>
      </c>
      <c r="G102" s="428">
        <f t="shared" si="3"/>
        <v>0.442</v>
      </c>
      <c r="H102" s="411" t="s">
        <v>1631</v>
      </c>
      <c r="I102" s="1178"/>
      <c r="J102" s="211"/>
      <c r="N102" s="199"/>
    </row>
    <row r="103" spans="1:14" x14ac:dyDescent="0.2">
      <c r="A103" s="193"/>
      <c r="B103" s="194"/>
      <c r="C103" s="185" t="s">
        <v>1646</v>
      </c>
      <c r="D103" s="456" t="s">
        <v>1641</v>
      </c>
      <c r="E103" s="213" t="s">
        <v>1635</v>
      </c>
      <c r="F103" s="213" t="s">
        <v>1691</v>
      </c>
      <c r="G103" s="428"/>
      <c r="H103" s="411"/>
      <c r="I103" s="492"/>
      <c r="J103" s="211"/>
      <c r="N103" s="199"/>
    </row>
    <row r="104" spans="1:14" ht="228.75" customHeight="1" x14ac:dyDescent="0.2">
      <c r="A104" s="193" t="s">
        <v>106</v>
      </c>
      <c r="B104" s="194" t="s">
        <v>1692</v>
      </c>
      <c r="C104" s="456"/>
      <c r="D104" s="456"/>
      <c r="E104" s="456"/>
      <c r="F104" s="456"/>
      <c r="G104" s="273">
        <f>ROUND(SUM(G105:G110),0)</f>
        <v>3409</v>
      </c>
      <c r="H104" s="411" t="s">
        <v>1631</v>
      </c>
      <c r="I104" s="431" t="s">
        <v>1693</v>
      </c>
      <c r="J104" s="211"/>
    </row>
    <row r="105" spans="1:14" ht="24.75" customHeight="1" x14ac:dyDescent="0.2">
      <c r="A105" s="193"/>
      <c r="B105" s="200" t="s">
        <v>1694</v>
      </c>
      <c r="C105" s="185">
        <f>C185</f>
        <v>5386</v>
      </c>
      <c r="D105" s="456">
        <v>0.4</v>
      </c>
      <c r="E105" s="456">
        <v>1.1000000000000001</v>
      </c>
      <c r="F105" s="456">
        <f>+E212</f>
        <v>1</v>
      </c>
      <c r="G105" s="184">
        <f>ROUND(C105*D105*E105*F105,2)</f>
        <v>2369.84</v>
      </c>
      <c r="H105" s="411" t="s">
        <v>1631</v>
      </c>
      <c r="I105" s="416" t="s">
        <v>1695</v>
      </c>
      <c r="J105" s="211"/>
    </row>
    <row r="106" spans="1:14" ht="27.75" customHeight="1" x14ac:dyDescent="0.2">
      <c r="A106" s="193"/>
      <c r="B106" s="200" t="s">
        <v>1696</v>
      </c>
      <c r="C106" s="456">
        <f>+C212</f>
        <v>5</v>
      </c>
      <c r="D106" s="456">
        <v>1.1000000000000001</v>
      </c>
      <c r="E106" s="456">
        <v>2.75</v>
      </c>
      <c r="F106" s="456">
        <f>+$E$214</f>
        <v>30</v>
      </c>
      <c r="G106" s="184">
        <f>ROUND(C106*D106*E106*F106,2)</f>
        <v>453.75</v>
      </c>
      <c r="H106" s="411" t="s">
        <v>1631</v>
      </c>
      <c r="I106" s="1150" t="s">
        <v>1636</v>
      </c>
      <c r="J106" s="211"/>
    </row>
    <row r="107" spans="1:14" ht="30.75" customHeight="1" x14ac:dyDescent="0.2">
      <c r="A107" s="193"/>
      <c r="B107" s="200" t="s">
        <v>1697</v>
      </c>
      <c r="C107" s="456">
        <v>1.7</v>
      </c>
      <c r="D107" s="456">
        <v>1.7</v>
      </c>
      <c r="E107" s="456">
        <v>2.75</v>
      </c>
      <c r="F107" s="456">
        <f>+$E$214</f>
        <v>30</v>
      </c>
      <c r="G107" s="184">
        <f>ROUND(C107*D107*E107*F107,2)</f>
        <v>238.43</v>
      </c>
      <c r="H107" s="411" t="s">
        <v>1631</v>
      </c>
      <c r="I107" s="1151"/>
      <c r="J107" s="211"/>
    </row>
    <row r="108" spans="1:14" ht="20.25" customHeight="1" x14ac:dyDescent="0.2">
      <c r="A108" s="193"/>
      <c r="B108" s="200" t="s">
        <v>1698</v>
      </c>
      <c r="C108" s="456">
        <f>(4.1+1.6)/2</f>
        <v>2.8499999999999996</v>
      </c>
      <c r="D108" s="456">
        <v>1.35</v>
      </c>
      <c r="E108" s="456">
        <v>2.75</v>
      </c>
      <c r="F108" s="456">
        <f>+$E$214</f>
        <v>30</v>
      </c>
      <c r="G108" s="184">
        <f>ROUND(C108*D108*E108*F108,2)</f>
        <v>317.42</v>
      </c>
      <c r="H108" s="411" t="s">
        <v>1631</v>
      </c>
      <c r="I108" s="1151"/>
      <c r="J108" s="211"/>
    </row>
    <row r="109" spans="1:14" s="309" customFormat="1" x14ac:dyDescent="0.2">
      <c r="A109" s="425"/>
      <c r="B109" s="200" t="s">
        <v>1642</v>
      </c>
      <c r="C109" s="456">
        <f>C152</f>
        <v>5.4</v>
      </c>
      <c r="D109" s="456">
        <f>1.1</f>
        <v>1.1000000000000001</v>
      </c>
      <c r="E109" s="213">
        <v>2</v>
      </c>
      <c r="F109" s="456">
        <f>D226</f>
        <v>1</v>
      </c>
      <c r="G109" s="184">
        <f>C109*D109*E109*F109</f>
        <v>11.880000000000003</v>
      </c>
      <c r="H109" s="411" t="s">
        <v>1631</v>
      </c>
      <c r="I109" s="1151"/>
      <c r="J109" s="274"/>
      <c r="K109" s="426"/>
    </row>
    <row r="110" spans="1:14" s="309" customFormat="1" x14ac:dyDescent="0.2">
      <c r="A110" s="425"/>
      <c r="B110" s="200" t="s">
        <v>1643</v>
      </c>
      <c r="C110" s="456">
        <f>C155</f>
        <v>5.4</v>
      </c>
      <c r="D110" s="456">
        <v>1.6</v>
      </c>
      <c r="E110" s="213">
        <v>2</v>
      </c>
      <c r="F110" s="456">
        <f>D231</f>
        <v>1</v>
      </c>
      <c r="G110" s="184">
        <f>C110*D110*E110*F110</f>
        <v>17.28</v>
      </c>
      <c r="H110" s="411" t="s">
        <v>1631</v>
      </c>
      <c r="I110" s="1153"/>
      <c r="J110" s="274"/>
      <c r="K110" s="426"/>
    </row>
    <row r="111" spans="1:14" ht="30" x14ac:dyDescent="0.2">
      <c r="A111" s="193" t="s">
        <v>108</v>
      </c>
      <c r="B111" s="194" t="s">
        <v>1699</v>
      </c>
      <c r="C111" s="456"/>
      <c r="D111" s="456"/>
      <c r="E111" s="456"/>
      <c r="F111" s="456"/>
      <c r="G111" s="457">
        <f>ROUND(SUM(G113:G138),0)</f>
        <v>293</v>
      </c>
      <c r="H111" s="411" t="s">
        <v>1631</v>
      </c>
      <c r="I111" s="415" t="s">
        <v>1636</v>
      </c>
      <c r="J111" s="211"/>
    </row>
    <row r="112" spans="1:14" ht="15.75" x14ac:dyDescent="0.2">
      <c r="A112" s="193"/>
      <c r="B112" s="194"/>
      <c r="C112" s="456" t="s">
        <v>1700</v>
      </c>
      <c r="D112" s="456" t="s">
        <v>1701</v>
      </c>
      <c r="E112" s="456" t="s">
        <v>1635</v>
      </c>
      <c r="F112" s="456"/>
      <c r="G112" s="457"/>
      <c r="H112" s="411"/>
      <c r="I112" s="488"/>
      <c r="J112" s="211"/>
    </row>
    <row r="113" spans="1:10" ht="49.5" customHeight="1" x14ac:dyDescent="0.2">
      <c r="A113" s="193"/>
      <c r="B113" s="200" t="s">
        <v>1637</v>
      </c>
      <c r="C113" s="456">
        <f>1.5*2+1*2</f>
        <v>5</v>
      </c>
      <c r="D113" s="456">
        <v>0.25</v>
      </c>
      <c r="E113" s="456">
        <v>2.5</v>
      </c>
      <c r="F113" s="456">
        <f>E214</f>
        <v>30</v>
      </c>
      <c r="G113" s="508">
        <f>ROUND(F113*(C113*D113*E113),2)-G115</f>
        <v>87.859499999999997</v>
      </c>
      <c r="H113" s="411" t="s">
        <v>1631</v>
      </c>
      <c r="I113" s="1156"/>
      <c r="J113" s="211"/>
    </row>
    <row r="114" spans="1:10" x14ac:dyDescent="0.2">
      <c r="A114" s="193"/>
      <c r="B114" s="200"/>
      <c r="C114" s="456" t="s">
        <v>1702</v>
      </c>
      <c r="D114" s="456"/>
      <c r="E114" s="456"/>
      <c r="F114" s="456"/>
      <c r="G114" s="508"/>
      <c r="H114" s="411"/>
      <c r="I114" s="1157"/>
      <c r="J114" s="211"/>
    </row>
    <row r="115" spans="1:10" ht="49.5" customHeight="1" x14ac:dyDescent="0.2">
      <c r="A115" s="193"/>
      <c r="B115" s="200" t="s">
        <v>1703</v>
      </c>
      <c r="C115" s="213">
        <f>3.1416*$E$221^2/4</f>
        <v>0.78539999999999999</v>
      </c>
      <c r="D115" s="456">
        <v>0.25</v>
      </c>
      <c r="E115" s="456"/>
      <c r="F115" s="456">
        <f>F113</f>
        <v>30</v>
      </c>
      <c r="G115" s="508">
        <f>C115*D115*F115</f>
        <v>5.8905000000000003</v>
      </c>
      <c r="H115" s="411" t="s">
        <v>1631</v>
      </c>
      <c r="I115" s="1157"/>
      <c r="J115" s="211"/>
    </row>
    <row r="116" spans="1:10" x14ac:dyDescent="0.2">
      <c r="A116" s="193"/>
      <c r="B116" s="200"/>
      <c r="C116" s="213" t="s">
        <v>1634</v>
      </c>
      <c r="D116" s="456" t="s">
        <v>1704</v>
      </c>
      <c r="E116" s="456" t="s">
        <v>1650</v>
      </c>
      <c r="F116" s="456"/>
      <c r="G116" s="508"/>
      <c r="H116" s="411"/>
      <c r="I116" s="1157"/>
      <c r="J116" s="211"/>
    </row>
    <row r="117" spans="1:10" ht="51.75" customHeight="1" x14ac:dyDescent="0.2">
      <c r="A117" s="193"/>
      <c r="B117" s="200" t="s">
        <v>1705</v>
      </c>
      <c r="C117" s="456">
        <v>1.5</v>
      </c>
      <c r="D117" s="456">
        <v>1.5</v>
      </c>
      <c r="E117" s="456">
        <v>0.25</v>
      </c>
      <c r="F117" s="456">
        <f>E214</f>
        <v>30</v>
      </c>
      <c r="G117" s="428">
        <f>ROUND(F117*(C117*D117*E117),2)</f>
        <v>16.88</v>
      </c>
      <c r="H117" s="411" t="s">
        <v>1631</v>
      </c>
      <c r="I117" s="1158"/>
      <c r="J117" s="211"/>
    </row>
    <row r="118" spans="1:10" x14ac:dyDescent="0.2">
      <c r="A118" s="193"/>
      <c r="B118" s="200"/>
      <c r="C118" s="456" t="s">
        <v>1633</v>
      </c>
      <c r="D118" s="456" t="s">
        <v>1650</v>
      </c>
      <c r="E118" s="456" t="s">
        <v>1635</v>
      </c>
      <c r="F118" s="456"/>
      <c r="G118" s="428"/>
      <c r="H118" s="411"/>
      <c r="I118" s="418"/>
      <c r="J118" s="211"/>
    </row>
    <row r="119" spans="1:10" ht="41.1" customHeight="1" x14ac:dyDescent="0.2">
      <c r="A119" s="193"/>
      <c r="B119" s="200" t="s">
        <v>1706</v>
      </c>
      <c r="C119" s="456">
        <f>2.02*2</f>
        <v>4.04</v>
      </c>
      <c r="D119" s="456">
        <v>0.25</v>
      </c>
      <c r="E119" s="456">
        <f>(0.4+1.3)/2</f>
        <v>0.85000000000000009</v>
      </c>
      <c r="F119" s="456">
        <f>+$E$214</f>
        <v>30</v>
      </c>
      <c r="G119" s="184">
        <f t="shared" ref="G119:G127" si="4">ROUND(F119*(C119*D119*E119),2)</f>
        <v>25.76</v>
      </c>
      <c r="H119" s="411" t="s">
        <v>1631</v>
      </c>
      <c r="I119" s="520" t="str">
        <f>I57</f>
        <v>Ver plano Esquema de obras</v>
      </c>
      <c r="J119" s="211"/>
    </row>
    <row r="120" spans="1:10" ht="41.1" customHeight="1" x14ac:dyDescent="0.2">
      <c r="A120" s="193"/>
      <c r="B120" s="200" t="s">
        <v>1707</v>
      </c>
      <c r="C120" s="456">
        <v>1.6</v>
      </c>
      <c r="D120" s="456">
        <v>0.52500000000000002</v>
      </c>
      <c r="E120" s="456">
        <v>2.75</v>
      </c>
      <c r="F120" s="456">
        <f>+$E$214</f>
        <v>30</v>
      </c>
      <c r="G120" s="184">
        <f t="shared" si="4"/>
        <v>69.3</v>
      </c>
      <c r="H120" s="411" t="s">
        <v>1631</v>
      </c>
      <c r="I120" s="521"/>
      <c r="J120" s="211"/>
    </row>
    <row r="121" spans="1:10" ht="41.1" customHeight="1" x14ac:dyDescent="0.2">
      <c r="A121" s="193"/>
      <c r="B121" s="200"/>
      <c r="C121" s="456" t="str">
        <f>C114</f>
        <v>área (m2)</v>
      </c>
      <c r="D121" s="456" t="s">
        <v>1650</v>
      </c>
      <c r="E121" s="456"/>
      <c r="F121" s="456"/>
      <c r="G121" s="508"/>
      <c r="H121" s="411"/>
      <c r="I121" s="521"/>
      <c r="J121" s="211"/>
    </row>
    <row r="122" spans="1:10" ht="41.1" customHeight="1" x14ac:dyDescent="0.2">
      <c r="A122" s="193"/>
      <c r="B122" s="200" t="s">
        <v>1703</v>
      </c>
      <c r="C122" s="213">
        <f>3.1416*$E$221^2/4</f>
        <v>0.78539999999999999</v>
      </c>
      <c r="D122" s="456">
        <f>D120</f>
        <v>0.52500000000000002</v>
      </c>
      <c r="E122" s="456"/>
      <c r="F122" s="456">
        <f>F120</f>
        <v>30</v>
      </c>
      <c r="G122" s="508">
        <f>C122*D122*F122</f>
        <v>12.370050000000001</v>
      </c>
      <c r="H122" s="411" t="s">
        <v>1631</v>
      </c>
      <c r="I122" s="521"/>
      <c r="J122" s="211"/>
    </row>
    <row r="123" spans="1:10" x14ac:dyDescent="0.2">
      <c r="A123" s="193"/>
      <c r="B123" s="194"/>
      <c r="C123" s="456" t="s">
        <v>1633</v>
      </c>
      <c r="D123" s="456" t="s">
        <v>1634</v>
      </c>
      <c r="E123" s="456" t="s">
        <v>1701</v>
      </c>
      <c r="F123" s="456"/>
      <c r="G123" s="184"/>
      <c r="H123" s="411"/>
      <c r="I123" s="521"/>
      <c r="J123" s="211"/>
    </row>
    <row r="124" spans="1:10" ht="41.1" customHeight="1" x14ac:dyDescent="0.2">
      <c r="A124" s="193"/>
      <c r="B124" s="200" t="s">
        <v>1708</v>
      </c>
      <c r="C124" s="456">
        <f>+(4.1+1.6)/2</f>
        <v>2.8499999999999996</v>
      </c>
      <c r="D124" s="456">
        <v>1.1499999999999999</v>
      </c>
      <c r="E124" s="456">
        <v>0.25</v>
      </c>
      <c r="F124" s="456">
        <f>+$E$214</f>
        <v>30</v>
      </c>
      <c r="G124" s="184">
        <f t="shared" si="4"/>
        <v>24.58</v>
      </c>
      <c r="H124" s="411" t="s">
        <v>1631</v>
      </c>
      <c r="I124" s="521"/>
      <c r="J124" s="211"/>
    </row>
    <row r="125" spans="1:10" ht="41.1" customHeight="1" x14ac:dyDescent="0.2">
      <c r="A125" s="193"/>
      <c r="B125" s="200" t="s">
        <v>1709</v>
      </c>
      <c r="C125" s="456">
        <v>4.0999999999999996</v>
      </c>
      <c r="D125" s="456">
        <v>0.2</v>
      </c>
      <c r="E125" s="456">
        <v>0.4</v>
      </c>
      <c r="F125" s="456">
        <v>1</v>
      </c>
      <c r="G125" s="508">
        <f t="shared" si="4"/>
        <v>0.33</v>
      </c>
      <c r="H125" s="411" t="s">
        <v>1631</v>
      </c>
      <c r="I125" s="522"/>
      <c r="J125" s="211"/>
    </row>
    <row r="126" spans="1:10" ht="27" customHeight="1" x14ac:dyDescent="0.2">
      <c r="A126" s="193"/>
      <c r="B126" s="200" t="s">
        <v>1680</v>
      </c>
      <c r="C126" s="456">
        <v>50</v>
      </c>
      <c r="D126" s="456">
        <v>0.12</v>
      </c>
      <c r="E126" s="456">
        <v>0.6</v>
      </c>
      <c r="F126" s="456">
        <v>1</v>
      </c>
      <c r="G126" s="184">
        <f>C126*D126*E126</f>
        <v>3.5999999999999996</v>
      </c>
      <c r="H126" s="411" t="s">
        <v>1631</v>
      </c>
      <c r="I126" s="520" t="str">
        <f>I119</f>
        <v>Ver plano Esquema de obras</v>
      </c>
      <c r="J126" s="211"/>
    </row>
    <row r="127" spans="1:10" ht="123" customHeight="1" x14ac:dyDescent="0.2">
      <c r="A127" s="193"/>
      <c r="B127" s="194"/>
      <c r="C127" s="456">
        <v>50</v>
      </c>
      <c r="D127" s="456">
        <v>0.4</v>
      </c>
      <c r="E127" s="456">
        <v>0.1</v>
      </c>
      <c r="F127" s="456">
        <v>2</v>
      </c>
      <c r="G127" s="184">
        <f t="shared" si="4"/>
        <v>4</v>
      </c>
      <c r="H127" s="411" t="s">
        <v>1631</v>
      </c>
      <c r="I127" s="522"/>
      <c r="J127" s="211"/>
    </row>
    <row r="128" spans="1:10" ht="91.5" customHeight="1" x14ac:dyDescent="0.2">
      <c r="A128" s="193"/>
      <c r="B128" s="200" t="s">
        <v>1710</v>
      </c>
      <c r="C128" s="456">
        <f>C125</f>
        <v>4.0999999999999996</v>
      </c>
      <c r="D128" s="456">
        <v>0.3</v>
      </c>
      <c r="E128" s="456">
        <v>0.6</v>
      </c>
      <c r="F128" s="456">
        <f>E214</f>
        <v>30</v>
      </c>
      <c r="G128" s="184">
        <f>C128*D128*E128*F128</f>
        <v>22.139999999999997</v>
      </c>
      <c r="H128" s="411" t="s">
        <v>1631</v>
      </c>
      <c r="I128" s="415" t="s">
        <v>1711</v>
      </c>
      <c r="J128" s="211"/>
    </row>
    <row r="129" spans="1:10" ht="15.75" x14ac:dyDescent="0.2">
      <c r="A129" s="193"/>
      <c r="B129" s="200" t="s">
        <v>1712</v>
      </c>
      <c r="C129" s="456"/>
      <c r="D129" s="456"/>
      <c r="E129" s="456"/>
      <c r="F129" s="456"/>
      <c r="G129" s="273"/>
      <c r="H129" s="505"/>
      <c r="I129" s="1146" t="s">
        <v>1713</v>
      </c>
      <c r="J129" s="211"/>
    </row>
    <row r="130" spans="1:10" x14ac:dyDescent="0.2">
      <c r="A130" s="193"/>
      <c r="B130" s="200" t="s">
        <v>1678</v>
      </c>
      <c r="C130" s="456"/>
      <c r="D130" s="456"/>
      <c r="E130" s="456"/>
      <c r="F130" s="456"/>
      <c r="G130" s="428">
        <v>2.63</v>
      </c>
      <c r="H130" s="411" t="s">
        <v>1631</v>
      </c>
      <c r="I130" s="1146"/>
      <c r="J130" s="211"/>
    </row>
    <row r="131" spans="1:10" x14ac:dyDescent="0.2">
      <c r="A131" s="193"/>
      <c r="B131" s="200" t="s">
        <v>1714</v>
      </c>
      <c r="C131" s="456"/>
      <c r="D131" s="456"/>
      <c r="E131" s="456"/>
      <c r="F131" s="456"/>
      <c r="G131" s="428">
        <v>2</v>
      </c>
      <c r="H131" s="411" t="s">
        <v>1631</v>
      </c>
      <c r="I131" s="1146"/>
      <c r="J131" s="211"/>
    </row>
    <row r="132" spans="1:10" x14ac:dyDescent="0.2">
      <c r="A132" s="193"/>
      <c r="B132" s="200" t="s">
        <v>1715</v>
      </c>
      <c r="C132" s="456"/>
      <c r="D132" s="456"/>
      <c r="E132" s="456"/>
      <c r="F132" s="456"/>
      <c r="G132" s="428">
        <v>1.7</v>
      </c>
      <c r="H132" s="411" t="s">
        <v>1631</v>
      </c>
      <c r="I132" s="1146"/>
      <c r="J132" s="211"/>
    </row>
    <row r="133" spans="1:10" x14ac:dyDescent="0.2">
      <c r="A133" s="193"/>
      <c r="B133" s="200" t="s">
        <v>1687</v>
      </c>
      <c r="C133" s="456"/>
      <c r="D133" s="456"/>
      <c r="E133" s="456"/>
      <c r="F133" s="456"/>
      <c r="G133" s="428">
        <v>0.3</v>
      </c>
      <c r="H133" s="411" t="s">
        <v>1631</v>
      </c>
      <c r="I133" s="1146"/>
      <c r="J133" s="211"/>
    </row>
    <row r="134" spans="1:10" x14ac:dyDescent="0.2">
      <c r="A134" s="193"/>
      <c r="B134" s="200" t="s">
        <v>1716</v>
      </c>
      <c r="C134" s="456"/>
      <c r="D134" s="456"/>
      <c r="E134" s="456"/>
      <c r="F134" s="456"/>
      <c r="G134" s="184"/>
      <c r="H134" s="411"/>
      <c r="I134" s="1146" t="s">
        <v>1717</v>
      </c>
      <c r="J134" s="211"/>
    </row>
    <row r="135" spans="1:10" x14ac:dyDescent="0.2">
      <c r="A135" s="193"/>
      <c r="B135" s="200" t="s">
        <v>1718</v>
      </c>
      <c r="C135" s="456"/>
      <c r="D135" s="456"/>
      <c r="E135" s="456"/>
      <c r="F135" s="456"/>
      <c r="G135" s="428">
        <v>0.47</v>
      </c>
      <c r="H135" s="411" t="s">
        <v>1631</v>
      </c>
      <c r="I135" s="1146"/>
      <c r="J135" s="211"/>
    </row>
    <row r="136" spans="1:10" x14ac:dyDescent="0.2">
      <c r="A136" s="193"/>
      <c r="B136" s="200" t="s">
        <v>1678</v>
      </c>
      <c r="C136" s="456"/>
      <c r="D136" s="456"/>
      <c r="E136" s="456"/>
      <c r="F136" s="456"/>
      <c r="G136" s="428">
        <v>5.34</v>
      </c>
      <c r="H136" s="411" t="s">
        <v>1631</v>
      </c>
      <c r="I136" s="1146"/>
      <c r="J136" s="211"/>
    </row>
    <row r="137" spans="1:10" x14ac:dyDescent="0.2">
      <c r="A137" s="193"/>
      <c r="B137" s="200" t="s">
        <v>1719</v>
      </c>
      <c r="C137" s="456"/>
      <c r="D137" s="456"/>
      <c r="E137" s="456"/>
      <c r="F137" s="456"/>
      <c r="G137" s="428">
        <v>4.38</v>
      </c>
      <c r="H137" s="411" t="s">
        <v>1631</v>
      </c>
      <c r="I137" s="1146"/>
      <c r="J137" s="211"/>
    </row>
    <row r="138" spans="1:10" x14ac:dyDescent="0.2">
      <c r="A138" s="193"/>
      <c r="B138" s="200" t="s">
        <v>1715</v>
      </c>
      <c r="C138" s="456"/>
      <c r="D138" s="456"/>
      <c r="E138" s="456"/>
      <c r="F138" s="456"/>
      <c r="G138" s="428">
        <v>3.2</v>
      </c>
      <c r="H138" s="411" t="s">
        <v>1631</v>
      </c>
      <c r="I138" s="1146"/>
      <c r="J138" s="211"/>
    </row>
    <row r="139" spans="1:10" x14ac:dyDescent="0.2">
      <c r="A139" s="193"/>
      <c r="B139" s="194"/>
      <c r="C139" s="456"/>
      <c r="D139" s="456"/>
      <c r="E139" s="456"/>
      <c r="F139" s="456"/>
      <c r="G139" s="184"/>
      <c r="H139" s="411"/>
      <c r="I139" s="279"/>
      <c r="J139" s="211"/>
    </row>
    <row r="140" spans="1:10" ht="36.75" customHeight="1" x14ac:dyDescent="0.2">
      <c r="A140" s="193" t="s">
        <v>110</v>
      </c>
      <c r="B140" s="194" t="s">
        <v>111</v>
      </c>
      <c r="C140" s="456"/>
      <c r="D140" s="456"/>
      <c r="E140" s="456"/>
      <c r="F140" s="456"/>
      <c r="G140" s="457">
        <f>ROUND(SUM(G141:G144),0)</f>
        <v>15</v>
      </c>
      <c r="H140" s="411" t="s">
        <v>1631</v>
      </c>
      <c r="I140" s="529" t="str">
        <f>I119</f>
        <v>Ver plano Esquema de obras</v>
      </c>
      <c r="J140" s="211"/>
    </row>
    <row r="141" spans="1:10" ht="99.75" customHeight="1" x14ac:dyDescent="0.2">
      <c r="A141" s="193"/>
      <c r="B141" s="200" t="s">
        <v>1720</v>
      </c>
      <c r="C141" s="456">
        <f>+(4.1+1.6)/2</f>
        <v>2.8499999999999996</v>
      </c>
      <c r="D141" s="456">
        <v>1.35</v>
      </c>
      <c r="E141" s="456">
        <v>0.04</v>
      </c>
      <c r="F141" s="456">
        <f>+$E$214</f>
        <v>30</v>
      </c>
      <c r="G141" s="184">
        <f>ROUND(C141*D141*E141*F141,2)</f>
        <v>4.62</v>
      </c>
      <c r="H141" s="411" t="s">
        <v>1631</v>
      </c>
      <c r="I141" s="279"/>
      <c r="J141" s="211"/>
    </row>
    <row r="142" spans="1:10" ht="80.25" customHeight="1" x14ac:dyDescent="0.2">
      <c r="A142" s="193"/>
      <c r="B142" s="200" t="s">
        <v>1721</v>
      </c>
      <c r="C142" s="456">
        <f>+$C$212</f>
        <v>5</v>
      </c>
      <c r="D142" s="456">
        <v>1.1000000000000001</v>
      </c>
      <c r="E142" s="456">
        <v>0.04</v>
      </c>
      <c r="F142" s="456">
        <f>+$E$214</f>
        <v>30</v>
      </c>
      <c r="G142" s="184">
        <f>ROUND(C142*D142*E142*F142,2)</f>
        <v>6.6</v>
      </c>
      <c r="H142" s="411" t="s">
        <v>1631</v>
      </c>
      <c r="I142" s="279"/>
      <c r="J142" s="211"/>
    </row>
    <row r="143" spans="1:10" ht="102.75" customHeight="1" x14ac:dyDescent="0.2">
      <c r="A143" s="193"/>
      <c r="B143" s="200" t="s">
        <v>1637</v>
      </c>
      <c r="C143" s="456">
        <v>1.5</v>
      </c>
      <c r="D143" s="456">
        <v>1.5</v>
      </c>
      <c r="E143" s="456">
        <v>0.04</v>
      </c>
      <c r="F143" s="456">
        <f>+$E$214</f>
        <v>30</v>
      </c>
      <c r="G143" s="184">
        <f>ROUND(C143*D143*E143*F143,2)</f>
        <v>2.7</v>
      </c>
      <c r="H143" s="411" t="s">
        <v>1631</v>
      </c>
      <c r="I143" s="279"/>
      <c r="J143" s="211"/>
    </row>
    <row r="144" spans="1:10" ht="130.5" customHeight="1" x14ac:dyDescent="0.2">
      <c r="A144" s="193"/>
      <c r="B144" s="200" t="s">
        <v>1722</v>
      </c>
      <c r="C144" s="456">
        <f>++C127</f>
        <v>50</v>
      </c>
      <c r="D144" s="456">
        <v>0.6</v>
      </c>
      <c r="E144" s="456">
        <v>0.04</v>
      </c>
      <c r="F144" s="456">
        <v>1</v>
      </c>
      <c r="G144" s="184">
        <f>ROUND(C144*D144*E144*F144,2)</f>
        <v>1.2</v>
      </c>
      <c r="H144" s="411" t="s">
        <v>1631</v>
      </c>
      <c r="I144" s="279"/>
      <c r="J144" s="211"/>
    </row>
    <row r="145" spans="1:10" x14ac:dyDescent="0.2">
      <c r="A145" s="193"/>
      <c r="B145" s="200"/>
      <c r="C145" s="456" t="s">
        <v>1646</v>
      </c>
      <c r="D145" s="456" t="s">
        <v>1634</v>
      </c>
      <c r="E145" s="456" t="s">
        <v>1650</v>
      </c>
      <c r="F145" s="456" t="s">
        <v>1691</v>
      </c>
      <c r="G145" s="184"/>
      <c r="H145" s="411"/>
      <c r="I145" s="525"/>
      <c r="J145" s="211"/>
    </row>
    <row r="146" spans="1:10" ht="15.75" x14ac:dyDescent="0.2">
      <c r="A146" s="193" t="s">
        <v>112</v>
      </c>
      <c r="B146" s="507" t="s">
        <v>113</v>
      </c>
      <c r="C146" s="456"/>
      <c r="D146" s="456"/>
      <c r="E146" s="456"/>
      <c r="F146" s="456"/>
      <c r="G146" s="273">
        <f>ROUND(SUM(G147:G148),0)</f>
        <v>6</v>
      </c>
      <c r="H146" s="505" t="s">
        <v>1631</v>
      </c>
      <c r="I146" s="416"/>
      <c r="J146" s="211"/>
    </row>
    <row r="147" spans="1:10" ht="30" x14ac:dyDescent="0.2">
      <c r="A147" s="193"/>
      <c r="B147" s="200" t="s">
        <v>1642</v>
      </c>
      <c r="C147" s="456">
        <f>E224</f>
        <v>5.4</v>
      </c>
      <c r="D147" s="456">
        <f>E226+(0.25*2)</f>
        <v>2</v>
      </c>
      <c r="E147" s="456">
        <v>0.25</v>
      </c>
      <c r="F147" s="456">
        <f>D226</f>
        <v>1</v>
      </c>
      <c r="G147" s="428">
        <f>C147*D147*E147*F147</f>
        <v>2.7</v>
      </c>
      <c r="H147" s="411" t="s">
        <v>1631</v>
      </c>
      <c r="I147" s="415" t="s">
        <v>1713</v>
      </c>
      <c r="J147" s="211"/>
    </row>
    <row r="148" spans="1:10" ht="30" x14ac:dyDescent="0.2">
      <c r="A148" s="193"/>
      <c r="B148" s="200" t="s">
        <v>1643</v>
      </c>
      <c r="C148" s="456">
        <f>E229</f>
        <v>5.4</v>
      </c>
      <c r="D148" s="456">
        <f>E231+(0.2*2)</f>
        <v>2.4</v>
      </c>
      <c r="E148" s="456">
        <v>0.25</v>
      </c>
      <c r="F148" s="456">
        <v>1</v>
      </c>
      <c r="G148" s="428">
        <f>C148*D148*E148*F148</f>
        <v>3.24</v>
      </c>
      <c r="H148" s="411" t="s">
        <v>1631</v>
      </c>
      <c r="I148" s="415" t="s">
        <v>1717</v>
      </c>
      <c r="J148" s="211"/>
    </row>
    <row r="149" spans="1:10" x14ac:dyDescent="0.2">
      <c r="A149" s="193"/>
      <c r="B149" s="200"/>
      <c r="C149" s="456"/>
      <c r="D149" s="456"/>
      <c r="E149" s="456"/>
      <c r="F149" s="456"/>
      <c r="G149" s="184"/>
      <c r="H149" s="411"/>
      <c r="I149" s="526"/>
      <c r="J149" s="211"/>
    </row>
    <row r="150" spans="1:10" ht="30" x14ac:dyDescent="0.2">
      <c r="A150" s="193" t="s">
        <v>114</v>
      </c>
      <c r="B150" s="507" t="s">
        <v>115</v>
      </c>
      <c r="C150" s="456"/>
      <c r="D150" s="456"/>
      <c r="E150" s="456"/>
      <c r="F150" s="456"/>
      <c r="G150" s="273">
        <f>ROUND(SUM(G152:G156),0)</f>
        <v>14</v>
      </c>
      <c r="H150" s="505" t="s">
        <v>1631</v>
      </c>
      <c r="I150" s="416"/>
      <c r="J150" s="211"/>
    </row>
    <row r="151" spans="1:10" ht="15.75" x14ac:dyDescent="0.2">
      <c r="A151" s="193"/>
      <c r="B151" s="200" t="s">
        <v>1712</v>
      </c>
      <c r="C151" s="456"/>
      <c r="D151" s="456"/>
      <c r="E151" s="456"/>
      <c r="F151" s="456"/>
      <c r="G151" s="273"/>
      <c r="H151" s="505"/>
      <c r="I151" s="494"/>
      <c r="J151" s="211"/>
    </row>
    <row r="152" spans="1:10" ht="17.100000000000001" customHeight="1" x14ac:dyDescent="0.2">
      <c r="A152" s="193"/>
      <c r="B152" s="200" t="s">
        <v>1723</v>
      </c>
      <c r="C152" s="456">
        <f>E224</f>
        <v>5.4</v>
      </c>
      <c r="D152" s="456">
        <f>D147</f>
        <v>2</v>
      </c>
      <c r="E152" s="456">
        <v>0.25</v>
      </c>
      <c r="F152" s="456">
        <f>F147</f>
        <v>1</v>
      </c>
      <c r="G152" s="428">
        <f>C152*D152*E152*F152</f>
        <v>2.7</v>
      </c>
      <c r="H152" s="411" t="s">
        <v>1631</v>
      </c>
      <c r="I152" s="1150" t="s">
        <v>1713</v>
      </c>
      <c r="J152" s="211"/>
    </row>
    <row r="153" spans="1:10" x14ac:dyDescent="0.2">
      <c r="A153" s="193"/>
      <c r="B153" s="200" t="s">
        <v>1724</v>
      </c>
      <c r="C153" s="456">
        <f>E224</f>
        <v>5.4</v>
      </c>
      <c r="D153" s="456">
        <f>E226</f>
        <v>1.5</v>
      </c>
      <c r="E153" s="456">
        <v>0.25</v>
      </c>
      <c r="F153" s="456">
        <v>2</v>
      </c>
      <c r="G153" s="428">
        <f>C153*D153*E153*F153</f>
        <v>4.0500000000000007</v>
      </c>
      <c r="H153" s="411" t="s">
        <v>1631</v>
      </c>
      <c r="I153" s="1151"/>
      <c r="J153" s="211"/>
    </row>
    <row r="154" spans="1:10" ht="17.100000000000001" customHeight="1" x14ac:dyDescent="0.2">
      <c r="A154" s="193"/>
      <c r="B154" s="200" t="s">
        <v>1725</v>
      </c>
      <c r="C154" s="456"/>
      <c r="D154" s="456"/>
      <c r="E154" s="456"/>
      <c r="F154" s="456"/>
      <c r="G154" s="428"/>
      <c r="H154" s="411"/>
      <c r="I154" s="527"/>
      <c r="J154" s="211"/>
    </row>
    <row r="155" spans="1:10" x14ac:dyDescent="0.2">
      <c r="A155" s="193"/>
      <c r="B155" s="200" t="s">
        <v>1723</v>
      </c>
      <c r="C155" s="456">
        <f>C148</f>
        <v>5.4</v>
      </c>
      <c r="D155" s="456">
        <f>D148</f>
        <v>2.4</v>
      </c>
      <c r="E155" s="456">
        <v>0.25</v>
      </c>
      <c r="F155" s="456">
        <v>1</v>
      </c>
      <c r="G155" s="428">
        <f>C155*D155*E155*F155</f>
        <v>3.24</v>
      </c>
      <c r="H155" s="411" t="s">
        <v>1631</v>
      </c>
      <c r="I155" s="1150" t="s">
        <v>1717</v>
      </c>
      <c r="J155" s="211"/>
    </row>
    <row r="156" spans="1:10" x14ac:dyDescent="0.2">
      <c r="A156" s="193"/>
      <c r="B156" s="200" t="s">
        <v>1724</v>
      </c>
      <c r="C156" s="456">
        <f>C155</f>
        <v>5.4</v>
      </c>
      <c r="D156" s="456">
        <v>1.5</v>
      </c>
      <c r="E156" s="456">
        <v>0.25</v>
      </c>
      <c r="F156" s="456">
        <v>2</v>
      </c>
      <c r="G156" s="428">
        <f>C156*D156*E156*F156</f>
        <v>4.0500000000000007</v>
      </c>
      <c r="H156" s="411" t="s">
        <v>1631</v>
      </c>
      <c r="I156" s="1151"/>
      <c r="J156" s="211"/>
    </row>
    <row r="157" spans="1:10" x14ac:dyDescent="0.2">
      <c r="A157" s="193"/>
      <c r="B157" s="200"/>
      <c r="C157" s="456" t="s">
        <v>1646</v>
      </c>
      <c r="D157" s="456" t="s">
        <v>1635</v>
      </c>
      <c r="E157" s="456"/>
      <c r="F157" s="456"/>
      <c r="G157" s="184"/>
      <c r="H157" s="411"/>
      <c r="I157" s="279"/>
      <c r="J157" s="211"/>
    </row>
    <row r="158" spans="1:10" ht="30" x14ac:dyDescent="0.2">
      <c r="A158" s="193" t="s">
        <v>74</v>
      </c>
      <c r="B158" s="194" t="s">
        <v>1726</v>
      </c>
      <c r="C158" s="456">
        <f>+C210/1000</f>
        <v>5.0170000000000003</v>
      </c>
      <c r="D158" s="456">
        <v>3.5</v>
      </c>
      <c r="E158" s="456"/>
      <c r="F158" s="456"/>
      <c r="G158" s="273">
        <f>ROUND(C158*D158,0)</f>
        <v>18</v>
      </c>
      <c r="H158" s="411" t="s">
        <v>77</v>
      </c>
      <c r="I158" s="495" t="s">
        <v>1727</v>
      </c>
      <c r="J158" s="211"/>
    </row>
    <row r="159" spans="1:10" ht="15.75" x14ac:dyDescent="0.2">
      <c r="A159" s="193"/>
      <c r="B159" s="194"/>
      <c r="C159" s="456"/>
      <c r="D159" s="456"/>
      <c r="E159" s="456"/>
      <c r="F159" s="456" t="s">
        <v>1691</v>
      </c>
      <c r="G159" s="273"/>
      <c r="H159" s="411"/>
      <c r="I159" s="495"/>
      <c r="J159" s="211"/>
    </row>
    <row r="160" spans="1:10" ht="60" x14ac:dyDescent="0.2">
      <c r="A160" s="193" t="s">
        <v>116</v>
      </c>
      <c r="B160" s="194" t="s">
        <v>1728</v>
      </c>
      <c r="C160" s="456"/>
      <c r="D160" s="456"/>
      <c r="E160" s="456"/>
      <c r="F160" s="456">
        <f>+E220</f>
        <v>32</v>
      </c>
      <c r="G160" s="273">
        <f>+F160</f>
        <v>32</v>
      </c>
      <c r="H160" s="411" t="s">
        <v>118</v>
      </c>
      <c r="I160" s="415" t="str">
        <f>I164</f>
        <v>Ver Informe hidrológico e hidráulico.</v>
      </c>
      <c r="J160" s="211"/>
    </row>
    <row r="161" spans="1:10" ht="15.75" x14ac:dyDescent="0.2">
      <c r="A161" s="193"/>
      <c r="B161" s="194"/>
      <c r="C161" s="456" t="s">
        <v>1646</v>
      </c>
      <c r="D161" s="456" t="s">
        <v>1634</v>
      </c>
      <c r="E161" s="456" t="s">
        <v>1635</v>
      </c>
      <c r="F161" s="456"/>
      <c r="G161" s="273"/>
      <c r="H161" s="411"/>
      <c r="I161" s="415"/>
      <c r="J161" s="211"/>
    </row>
    <row r="162" spans="1:10" ht="30" x14ac:dyDescent="0.2">
      <c r="A162" s="193" t="s">
        <v>119</v>
      </c>
      <c r="B162" s="194" t="s">
        <v>1729</v>
      </c>
      <c r="C162" s="456">
        <f>C105</f>
        <v>5386</v>
      </c>
      <c r="D162" s="456">
        <v>0.4</v>
      </c>
      <c r="E162" s="456">
        <v>1</v>
      </c>
      <c r="F162" s="201"/>
      <c r="G162" s="273">
        <f>ROUND(E162*D162*C162,0)</f>
        <v>2154</v>
      </c>
      <c r="H162" s="411" t="s">
        <v>1631</v>
      </c>
      <c r="I162" s="416" t="s">
        <v>1695</v>
      </c>
      <c r="J162" s="211"/>
    </row>
    <row r="163" spans="1:10" ht="15.75" x14ac:dyDescent="0.2">
      <c r="A163" s="193"/>
      <c r="B163" s="194"/>
      <c r="C163" s="456" t="s">
        <v>1646</v>
      </c>
      <c r="D163" s="456" t="s">
        <v>1634</v>
      </c>
      <c r="E163" s="456" t="s">
        <v>1730</v>
      </c>
      <c r="F163" s="456" t="s">
        <v>1731</v>
      </c>
      <c r="G163" s="273"/>
      <c r="H163" s="411"/>
      <c r="I163" s="279"/>
      <c r="J163" s="211"/>
    </row>
    <row r="164" spans="1:10" ht="30" x14ac:dyDescent="0.2">
      <c r="A164" s="193" t="s">
        <v>121</v>
      </c>
      <c r="B164" s="194" t="s">
        <v>122</v>
      </c>
      <c r="C164" s="185"/>
      <c r="D164" s="185"/>
      <c r="E164" s="256"/>
      <c r="F164" s="185"/>
      <c r="G164" s="273">
        <f>ROUND(SUM(G165:G178),0)</f>
        <v>1057</v>
      </c>
      <c r="H164" s="411" t="s">
        <v>1631</v>
      </c>
      <c r="I164" s="1150" t="s">
        <v>1636</v>
      </c>
      <c r="J164" s="211"/>
    </row>
    <row r="165" spans="1:10" x14ac:dyDescent="0.2">
      <c r="A165" s="193"/>
      <c r="B165" s="200" t="s">
        <v>1732</v>
      </c>
      <c r="C165" s="185">
        <f>C117+C119+C120+C124+C125</f>
        <v>14.09</v>
      </c>
      <c r="D165" s="185">
        <f>D117+D119+D120+D124+D125</f>
        <v>3.625</v>
      </c>
      <c r="E165" s="256">
        <f>E119</f>
        <v>0.85000000000000009</v>
      </c>
      <c r="F165" s="185">
        <f>E218</f>
        <v>24</v>
      </c>
      <c r="G165" s="184">
        <f>ROUND(+F165*E165*D165*C165,0)</f>
        <v>1042</v>
      </c>
      <c r="H165" s="411"/>
      <c r="I165" s="1151"/>
      <c r="J165" s="211"/>
    </row>
    <row r="166" spans="1:10" ht="15.75" x14ac:dyDescent="0.2">
      <c r="A166" s="193"/>
      <c r="B166" s="200"/>
      <c r="C166" s="185" t="s">
        <v>1646</v>
      </c>
      <c r="D166" s="185" t="s">
        <v>1733</v>
      </c>
      <c r="E166" s="256" t="s">
        <v>1730</v>
      </c>
      <c r="F166" s="185" t="s">
        <v>1731</v>
      </c>
      <c r="G166" s="273"/>
      <c r="H166" s="411"/>
      <c r="I166" s="1151"/>
      <c r="J166" s="211"/>
    </row>
    <row r="167" spans="1:10" x14ac:dyDescent="0.2">
      <c r="A167" s="193"/>
      <c r="B167" s="248" t="s">
        <v>1734</v>
      </c>
      <c r="C167" s="185">
        <f>C212</f>
        <v>5</v>
      </c>
      <c r="D167" s="503">
        <v>0.5</v>
      </c>
      <c r="E167" s="256">
        <v>0.25</v>
      </c>
      <c r="F167" s="185">
        <v>2</v>
      </c>
      <c r="G167" s="504">
        <f>C167*D167*E167*F167</f>
        <v>1.25</v>
      </c>
      <c r="H167" s="456" t="s">
        <v>1631</v>
      </c>
      <c r="I167" s="1151"/>
      <c r="J167" s="211"/>
    </row>
    <row r="168" spans="1:10" x14ac:dyDescent="0.2">
      <c r="A168" s="193"/>
      <c r="B168" s="248" t="s">
        <v>1735</v>
      </c>
      <c r="C168" s="185">
        <v>5</v>
      </c>
      <c r="D168" s="185">
        <v>1</v>
      </c>
      <c r="E168" s="256">
        <v>0.25</v>
      </c>
      <c r="F168" s="185">
        <v>2</v>
      </c>
      <c r="G168" s="504">
        <f>C168*D168*E168*F168</f>
        <v>2.5</v>
      </c>
      <c r="H168" s="456" t="s">
        <v>1631</v>
      </c>
      <c r="I168" s="1151"/>
      <c r="J168" s="211"/>
    </row>
    <row r="169" spans="1:10" x14ac:dyDescent="0.2">
      <c r="A169" s="528"/>
      <c r="B169" s="248" t="s">
        <v>1736</v>
      </c>
      <c r="C169" s="283">
        <v>5</v>
      </c>
      <c r="D169" s="283">
        <v>0.5</v>
      </c>
      <c r="E169" s="283">
        <v>0.25</v>
      </c>
      <c r="F169" s="283">
        <v>2</v>
      </c>
      <c r="G169" s="504">
        <f t="shared" ref="G169:G175" si="5">C169*D169*E169*F169</f>
        <v>1.25</v>
      </c>
      <c r="H169" s="456" t="s">
        <v>1631</v>
      </c>
      <c r="I169" s="1151"/>
    </row>
    <row r="170" spans="1:10" x14ac:dyDescent="0.2">
      <c r="A170" s="202"/>
      <c r="B170" s="248" t="s">
        <v>1737</v>
      </c>
      <c r="C170" s="283">
        <v>5</v>
      </c>
      <c r="D170" s="283">
        <v>1</v>
      </c>
      <c r="E170" s="283">
        <v>0.25</v>
      </c>
      <c r="F170" s="283">
        <v>2</v>
      </c>
      <c r="G170" s="504">
        <f t="shared" si="5"/>
        <v>2.5</v>
      </c>
      <c r="H170" s="456" t="s">
        <v>1631</v>
      </c>
      <c r="I170" s="1151"/>
    </row>
    <row r="171" spans="1:10" ht="17.100000000000001" hidden="1" customHeight="1" x14ac:dyDescent="0.2">
      <c r="A171" s="193"/>
      <c r="B171" s="248" t="s">
        <v>1738</v>
      </c>
      <c r="C171" s="185"/>
      <c r="D171" s="185"/>
      <c r="E171" s="256"/>
      <c r="F171" s="185"/>
      <c r="G171" s="504"/>
      <c r="H171" s="411"/>
      <c r="I171" s="1151"/>
      <c r="J171" s="211"/>
    </row>
    <row r="172" spans="1:10" ht="17.100000000000001" hidden="1" customHeight="1" x14ac:dyDescent="0.2">
      <c r="A172" s="193"/>
      <c r="B172" s="248" t="s">
        <v>1739</v>
      </c>
      <c r="C172" s="185"/>
      <c r="D172" s="185"/>
      <c r="E172" s="256"/>
      <c r="F172" s="185"/>
      <c r="G172" s="504"/>
      <c r="H172" s="411"/>
      <c r="I172" s="1151"/>
      <c r="J172" s="211"/>
    </row>
    <row r="173" spans="1:10" x14ac:dyDescent="0.2">
      <c r="A173" s="193"/>
      <c r="B173" s="248" t="s">
        <v>1740</v>
      </c>
      <c r="C173" s="185">
        <v>5</v>
      </c>
      <c r="D173" s="503">
        <v>0.5</v>
      </c>
      <c r="E173" s="256">
        <v>0.25</v>
      </c>
      <c r="F173" s="185">
        <v>2</v>
      </c>
      <c r="G173" s="504">
        <f t="shared" si="5"/>
        <v>1.25</v>
      </c>
      <c r="H173" s="411" t="s">
        <v>1631</v>
      </c>
      <c r="I173" s="1151"/>
      <c r="J173" s="211"/>
    </row>
    <row r="174" spans="1:10" x14ac:dyDescent="0.2">
      <c r="A174" s="193"/>
      <c r="B174" s="248" t="s">
        <v>1741</v>
      </c>
      <c r="C174" s="185">
        <v>5</v>
      </c>
      <c r="D174" s="185">
        <v>1</v>
      </c>
      <c r="E174" s="256">
        <v>0.25</v>
      </c>
      <c r="F174" s="185">
        <v>2</v>
      </c>
      <c r="G174" s="504">
        <f t="shared" si="5"/>
        <v>2.5</v>
      </c>
      <c r="H174" s="411" t="s">
        <v>1631</v>
      </c>
      <c r="I174" s="1151"/>
      <c r="J174" s="211"/>
    </row>
    <row r="175" spans="1:10" x14ac:dyDescent="0.2">
      <c r="A175" s="193"/>
      <c r="B175" s="248" t="s">
        <v>1742</v>
      </c>
      <c r="C175" s="185">
        <v>5</v>
      </c>
      <c r="D175" s="503">
        <v>0.5</v>
      </c>
      <c r="E175" s="256">
        <v>0.25</v>
      </c>
      <c r="F175" s="185">
        <v>2</v>
      </c>
      <c r="G175" s="504">
        <f t="shared" si="5"/>
        <v>1.25</v>
      </c>
      <c r="H175" s="411" t="s">
        <v>1631</v>
      </c>
      <c r="I175" s="1151"/>
      <c r="J175" s="211"/>
    </row>
    <row r="176" spans="1:10" x14ac:dyDescent="0.2">
      <c r="A176" s="193"/>
      <c r="B176" s="248" t="s">
        <v>1743</v>
      </c>
      <c r="C176" s="185">
        <v>5</v>
      </c>
      <c r="D176" s="185">
        <v>1</v>
      </c>
      <c r="E176" s="256">
        <v>0.25</v>
      </c>
      <c r="F176" s="185">
        <v>2</v>
      </c>
      <c r="G176" s="504">
        <f>C176*D176*E176*F176</f>
        <v>2.5</v>
      </c>
      <c r="H176" s="411" t="s">
        <v>1631</v>
      </c>
      <c r="I176" s="1151"/>
      <c r="J176" s="211"/>
    </row>
    <row r="177" spans="1:10" ht="17.100000000000001" hidden="1" customHeight="1" x14ac:dyDescent="0.2">
      <c r="A177" s="193"/>
      <c r="B177" s="248" t="s">
        <v>1744</v>
      </c>
      <c r="C177" s="185"/>
      <c r="D177" s="185"/>
      <c r="E177" s="256"/>
      <c r="F177" s="185"/>
      <c r="G177" s="504"/>
      <c r="H177" s="411"/>
      <c r="I177" s="1151"/>
      <c r="J177" s="211"/>
    </row>
    <row r="178" spans="1:10" ht="15.75" x14ac:dyDescent="0.2">
      <c r="A178" s="193"/>
      <c r="B178" s="194"/>
      <c r="C178" s="185"/>
      <c r="D178" s="185"/>
      <c r="E178" s="256"/>
      <c r="F178" s="185"/>
      <c r="G178" s="273"/>
      <c r="H178" s="411"/>
      <c r="I178" s="1151"/>
      <c r="J178" s="211"/>
    </row>
    <row r="179" spans="1:10" ht="15.75" x14ac:dyDescent="0.2">
      <c r="A179" s="193"/>
      <c r="B179" s="194"/>
      <c r="C179" s="185" t="str">
        <f>C163</f>
        <v>Long. (m)</v>
      </c>
      <c r="D179" s="185"/>
      <c r="E179" s="256"/>
      <c r="F179" s="185" t="str">
        <f>F163</f>
        <v>cantidad (UND)</v>
      </c>
      <c r="G179" s="273"/>
      <c r="H179" s="411"/>
      <c r="I179" s="489"/>
      <c r="J179" s="211"/>
    </row>
    <row r="180" spans="1:10" ht="30" x14ac:dyDescent="0.2">
      <c r="A180" s="193" t="s">
        <v>123</v>
      </c>
      <c r="B180" s="194" t="s">
        <v>1745</v>
      </c>
      <c r="C180" s="456">
        <f>+$C$212+0.72+0.25</f>
        <v>5.97</v>
      </c>
      <c r="D180" s="456"/>
      <c r="E180" s="456"/>
      <c r="F180" s="456">
        <f>+$E$214</f>
        <v>30</v>
      </c>
      <c r="G180" s="273">
        <f>+ROUND(C180*F180,0)</f>
        <v>179</v>
      </c>
      <c r="H180" s="411" t="s">
        <v>125</v>
      </c>
      <c r="I180" s="415" t="str">
        <f>I164</f>
        <v>Ver Informe hidrológico e hidráulico.</v>
      </c>
      <c r="J180" s="211"/>
    </row>
    <row r="181" spans="1:10" ht="15.75" x14ac:dyDescent="0.2">
      <c r="A181" s="193"/>
      <c r="B181" s="194"/>
      <c r="C181" s="185" t="str">
        <f>C179</f>
        <v>Long. (m)</v>
      </c>
      <c r="D181" s="456"/>
      <c r="E181" s="456" t="s">
        <v>1746</v>
      </c>
      <c r="F181" s="185" t="str">
        <f>F179</f>
        <v>cantidad (UND)</v>
      </c>
      <c r="G181" s="273"/>
      <c r="H181" s="411"/>
      <c r="I181" s="415"/>
      <c r="J181" s="211"/>
    </row>
    <row r="182" spans="1:10" ht="153" customHeight="1" x14ac:dyDescent="0.2">
      <c r="A182" s="193" t="s">
        <v>1747</v>
      </c>
      <c r="B182" s="194" t="s">
        <v>128</v>
      </c>
      <c r="C182" s="456">
        <f>+$C$210*2</f>
        <v>10034</v>
      </c>
      <c r="D182" s="456"/>
      <c r="E182" s="456">
        <f>0.106</f>
        <v>0.106</v>
      </c>
      <c r="F182" s="456"/>
      <c r="G182" s="457">
        <f>ROUND(C182*E182,0)</f>
        <v>1064</v>
      </c>
      <c r="H182" s="411" t="s">
        <v>1631</v>
      </c>
      <c r="I182" s="458" t="str">
        <f>I180</f>
        <v>Ver Informe hidrológico e hidráulico.</v>
      </c>
      <c r="J182" s="211"/>
    </row>
    <row r="183" spans="1:10" ht="15.75" x14ac:dyDescent="0.2">
      <c r="A183" s="191"/>
      <c r="B183" s="1159" t="s">
        <v>1748</v>
      </c>
      <c r="C183" s="1159"/>
      <c r="D183" s="1159"/>
      <c r="E183" s="1159"/>
      <c r="F183" s="198"/>
      <c r="G183" s="400"/>
      <c r="H183" s="429"/>
      <c r="I183" s="430"/>
      <c r="J183" s="211"/>
    </row>
    <row r="184" spans="1:10" ht="15.75" x14ac:dyDescent="0.2">
      <c r="A184" s="258"/>
      <c r="B184" s="450"/>
      <c r="C184" s="326" t="str">
        <f>C181</f>
        <v>Long. (m)</v>
      </c>
      <c r="D184" s="450"/>
      <c r="E184" s="450"/>
      <c r="F184" s="448"/>
      <c r="G184" s="184"/>
      <c r="H184" s="411"/>
      <c r="I184" s="418"/>
      <c r="J184" s="211"/>
    </row>
    <row r="185" spans="1:10" ht="30" x14ac:dyDescent="0.2">
      <c r="A185" s="193" t="s">
        <v>131</v>
      </c>
      <c r="B185" s="194" t="s">
        <v>1749</v>
      </c>
      <c r="C185" s="185">
        <f>5436-50</f>
        <v>5386</v>
      </c>
      <c r="D185" s="456"/>
      <c r="E185" s="456"/>
      <c r="F185" s="271"/>
      <c r="G185" s="273">
        <f>ROUND(C185,0)</f>
        <v>5386</v>
      </c>
      <c r="H185" s="411" t="s">
        <v>125</v>
      </c>
      <c r="I185" s="416" t="s">
        <v>1695</v>
      </c>
      <c r="J185" s="211"/>
    </row>
    <row r="186" spans="1:10" ht="15.75" x14ac:dyDescent="0.2">
      <c r="A186" s="193"/>
      <c r="B186" s="194"/>
      <c r="C186" s="185" t="str">
        <f>C184</f>
        <v>Long. (m)</v>
      </c>
      <c r="D186" s="456"/>
      <c r="E186" s="456"/>
      <c r="F186" s="271" t="str">
        <f>F181</f>
        <v>cantidad (UND)</v>
      </c>
      <c r="G186" s="273"/>
      <c r="H186" s="411"/>
      <c r="I186" s="495"/>
      <c r="J186" s="211"/>
    </row>
    <row r="187" spans="1:10" ht="15.75" x14ac:dyDescent="0.2">
      <c r="A187" s="193">
        <v>8.15</v>
      </c>
      <c r="B187" s="194" t="s">
        <v>134</v>
      </c>
      <c r="C187" s="456">
        <f>+$C$210</f>
        <v>5017</v>
      </c>
      <c r="D187" s="243"/>
      <c r="E187" s="456"/>
      <c r="F187" s="456">
        <v>4</v>
      </c>
      <c r="G187" s="273">
        <f>+ROUND(C187*F187,0)</f>
        <v>20068</v>
      </c>
      <c r="H187" s="411" t="s">
        <v>125</v>
      </c>
      <c r="I187" s="490" t="s">
        <v>1750</v>
      </c>
      <c r="J187" s="211"/>
    </row>
    <row r="188" spans="1:10" ht="80.25" customHeight="1" x14ac:dyDescent="0.2">
      <c r="A188" s="193" t="s">
        <v>135</v>
      </c>
      <c r="B188" s="194" t="e">
        <f>+#REF!</f>
        <v>#REF!</v>
      </c>
      <c r="C188" s="456">
        <f>SUM(C190:C193)</f>
        <v>5017</v>
      </c>
      <c r="D188" s="243"/>
      <c r="E188" s="456"/>
      <c r="F188" s="456"/>
      <c r="G188" s="273">
        <f>ROUND(SUM(G190:G193),0)</f>
        <v>1605</v>
      </c>
      <c r="H188" s="411" t="s">
        <v>1631</v>
      </c>
      <c r="I188" s="415" t="s">
        <v>1751</v>
      </c>
      <c r="J188" s="211"/>
    </row>
    <row r="189" spans="1:10" ht="15.75" x14ac:dyDescent="0.2">
      <c r="A189" s="193"/>
      <c r="B189" s="194"/>
      <c r="C189" s="185" t="str">
        <f>C186</f>
        <v>Long. (m)</v>
      </c>
      <c r="D189" s="456" t="s">
        <v>1641</v>
      </c>
      <c r="E189" s="456" t="s">
        <v>1650</v>
      </c>
      <c r="F189" s="456"/>
      <c r="G189" s="273"/>
      <c r="H189" s="411"/>
      <c r="I189" s="488"/>
      <c r="J189" s="211"/>
    </row>
    <row r="190" spans="1:10" x14ac:dyDescent="0.2">
      <c r="A190" s="193"/>
      <c r="B190" s="194" t="str">
        <f>B38</f>
        <v>Tramo 1. Km 0+133 al Km 1+000</v>
      </c>
      <c r="C190" s="456">
        <f>1000-133</f>
        <v>867</v>
      </c>
      <c r="D190" s="456">
        <v>5</v>
      </c>
      <c r="E190" s="456">
        <v>0.06</v>
      </c>
      <c r="F190" s="272"/>
      <c r="G190" s="419">
        <f>C190*D190*E190</f>
        <v>260.09999999999997</v>
      </c>
      <c r="H190" s="411" t="s">
        <v>1631</v>
      </c>
      <c r="I190" s="494" t="s">
        <v>1752</v>
      </c>
      <c r="J190" s="211"/>
    </row>
    <row r="191" spans="1:10" x14ac:dyDescent="0.2">
      <c r="A191" s="193"/>
      <c r="B191" s="194" t="str">
        <f>B39</f>
        <v>Tramo 2. Km 1+000 al Km 3+000</v>
      </c>
      <c r="C191" s="456">
        <v>2000</v>
      </c>
      <c r="D191" s="456">
        <v>5</v>
      </c>
      <c r="E191" s="456">
        <v>7.0000000000000007E-2</v>
      </c>
      <c r="F191" s="272"/>
      <c r="G191" s="419">
        <f>C191*D191*E191</f>
        <v>700.00000000000011</v>
      </c>
      <c r="H191" s="411" t="s">
        <v>1631</v>
      </c>
      <c r="I191" s="416" t="str">
        <f>I190</f>
        <v>Ver diseño de estructura de pavimento</v>
      </c>
      <c r="J191" s="211"/>
    </row>
    <row r="192" spans="1:10" x14ac:dyDescent="0.2">
      <c r="A192" s="413"/>
      <c r="B192" s="194" t="str">
        <f>B40</f>
        <v>Tramo 3. Km 3+000 al Km 5+000</v>
      </c>
      <c r="C192" s="456">
        <v>2000</v>
      </c>
      <c r="D192" s="456">
        <v>5</v>
      </c>
      <c r="E192" s="456">
        <v>0.06</v>
      </c>
      <c r="F192" s="272"/>
      <c r="G192" s="419">
        <f>C192*D192*E192</f>
        <v>600</v>
      </c>
      <c r="H192" s="411" t="s">
        <v>1631</v>
      </c>
      <c r="I192" s="416" t="str">
        <f>I191</f>
        <v>Ver diseño de estructura de pavimento</v>
      </c>
      <c r="J192" s="211"/>
    </row>
    <row r="193" spans="1:10" x14ac:dyDescent="0.2">
      <c r="A193" s="193"/>
      <c r="B193" s="194" t="str">
        <f>B41</f>
        <v>Tramo 4. Km 5+000 al Km 6+300</v>
      </c>
      <c r="C193" s="456">
        <f>1300-C211</f>
        <v>150</v>
      </c>
      <c r="D193" s="456">
        <v>5</v>
      </c>
      <c r="E193" s="456">
        <f>E192</f>
        <v>0.06</v>
      </c>
      <c r="F193" s="272"/>
      <c r="G193" s="419">
        <f>C193*D193*E193</f>
        <v>45</v>
      </c>
      <c r="H193" s="411" t="s">
        <v>1631</v>
      </c>
      <c r="I193" s="416" t="str">
        <f>I192</f>
        <v>Ver diseño de estructura de pavimento</v>
      </c>
      <c r="J193" s="211"/>
    </row>
    <row r="194" spans="1:10" x14ac:dyDescent="0.2">
      <c r="A194" s="193"/>
      <c r="B194" s="194"/>
      <c r="C194" s="456"/>
      <c r="D194" s="243"/>
      <c r="E194" s="456"/>
      <c r="F194" s="456"/>
      <c r="G194" s="184"/>
      <c r="H194" s="411"/>
      <c r="I194" s="279"/>
      <c r="J194" s="211"/>
    </row>
    <row r="195" spans="1:10" ht="15.75" x14ac:dyDescent="0.2">
      <c r="A195" s="191"/>
      <c r="B195" s="1159" t="s">
        <v>139</v>
      </c>
      <c r="C195" s="1159"/>
      <c r="D195" s="1159"/>
      <c r="E195" s="1159"/>
      <c r="F195" s="198"/>
      <c r="G195" s="400"/>
      <c r="H195" s="441"/>
      <c r="I195" s="442"/>
      <c r="J195" s="211"/>
    </row>
    <row r="196" spans="1:10" ht="15.75" x14ac:dyDescent="0.2">
      <c r="A196" s="258"/>
      <c r="B196" s="450"/>
      <c r="C196" s="450"/>
      <c r="D196" s="450"/>
      <c r="E196" s="450"/>
      <c r="F196" s="448" t="str">
        <f>F186</f>
        <v>cantidad (UND)</v>
      </c>
      <c r="G196" s="184"/>
      <c r="H196" s="411"/>
      <c r="I196" s="279"/>
      <c r="J196" s="211"/>
    </row>
    <row r="197" spans="1:10" ht="89.25" customHeight="1" thickBot="1" x14ac:dyDescent="0.25">
      <c r="A197" s="475" t="s">
        <v>1753</v>
      </c>
      <c r="B197" s="476" t="s">
        <v>1754</v>
      </c>
      <c r="C197" s="496"/>
      <c r="D197" s="496"/>
      <c r="E197" s="496"/>
      <c r="F197" s="477">
        <f>'Archivo señalización'!H77</f>
        <v>64</v>
      </c>
      <c r="G197" s="478">
        <f>+ROUND(F197,0)</f>
        <v>64</v>
      </c>
      <c r="H197" s="479" t="s">
        <v>118</v>
      </c>
      <c r="I197" s="480" t="s">
        <v>1755</v>
      </c>
      <c r="J197" s="211"/>
    </row>
    <row r="198" spans="1:10" x14ac:dyDescent="0.2">
      <c r="A198" s="481"/>
      <c r="B198" s="482"/>
      <c r="C198" s="482"/>
      <c r="D198" s="482"/>
      <c r="E198" s="482"/>
      <c r="F198" s="482"/>
      <c r="G198" s="483"/>
      <c r="H198" s="482"/>
      <c r="I198" s="345"/>
      <c r="J198" s="211"/>
    </row>
    <row r="199" spans="1:10" x14ac:dyDescent="0.2">
      <c r="A199" s="972" t="s">
        <v>155</v>
      </c>
      <c r="B199" s="973"/>
      <c r="C199" s="92" t="s">
        <v>156</v>
      </c>
      <c r="D199" s="204"/>
      <c r="E199" s="205"/>
      <c r="G199" s="484"/>
      <c r="I199" s="203"/>
      <c r="J199" s="211"/>
    </row>
    <row r="200" spans="1:10" ht="13.5" customHeight="1" x14ac:dyDescent="0.2">
      <c r="A200" s="166"/>
      <c r="B200" s="485"/>
      <c r="C200" s="167"/>
      <c r="D200" s="204"/>
      <c r="E200" s="206"/>
      <c r="G200" s="484"/>
      <c r="I200" s="203"/>
    </row>
    <row r="201" spans="1:10" ht="73.5" customHeight="1" x14ac:dyDescent="0.2">
      <c r="A201" s="166"/>
      <c r="B201" s="485"/>
      <c r="C201" s="167"/>
      <c r="D201" s="204"/>
      <c r="E201" s="206"/>
      <c r="G201" s="484"/>
      <c r="I201" s="203"/>
    </row>
    <row r="202" spans="1:10" ht="13.5" customHeight="1" x14ac:dyDescent="0.2">
      <c r="A202" s="166"/>
      <c r="B202" s="485"/>
      <c r="C202" s="167"/>
      <c r="D202" s="204"/>
      <c r="E202" s="206"/>
      <c r="G202" s="484"/>
      <c r="I202" s="203"/>
    </row>
    <row r="203" spans="1:10" ht="13.5" customHeight="1" x14ac:dyDescent="0.2">
      <c r="A203" s="168"/>
      <c r="B203" s="485"/>
      <c r="C203" s="167"/>
      <c r="D203" s="204"/>
      <c r="E203" s="204"/>
      <c r="G203" s="484"/>
      <c r="I203" s="203"/>
    </row>
    <row r="204" spans="1:10" ht="13.5" customHeight="1" x14ac:dyDescent="0.2">
      <c r="A204" s="473" t="s">
        <v>157</v>
      </c>
      <c r="B204" s="485"/>
      <c r="C204" s="83" t="s">
        <v>1756</v>
      </c>
      <c r="D204" s="204"/>
      <c r="E204" s="204"/>
      <c r="G204" s="484"/>
      <c r="I204" s="203"/>
    </row>
    <row r="205" spans="1:10" ht="13.5" customHeight="1" x14ac:dyDescent="0.2">
      <c r="A205" s="473" t="s">
        <v>159</v>
      </c>
      <c r="B205" s="485"/>
      <c r="C205" s="83" t="s">
        <v>1757</v>
      </c>
      <c r="D205" s="204"/>
      <c r="E205" s="204"/>
      <c r="G205" s="484"/>
      <c r="I205" s="203"/>
    </row>
    <row r="206" spans="1:10" ht="13.5" customHeight="1" x14ac:dyDescent="0.2">
      <c r="A206" s="202" t="s">
        <v>161</v>
      </c>
      <c r="C206" s="186" t="s">
        <v>1568</v>
      </c>
      <c r="G206" s="484"/>
      <c r="I206" s="203"/>
    </row>
    <row r="207" spans="1:10" ht="13.5" customHeight="1" x14ac:dyDescent="0.2">
      <c r="A207" s="202" t="s">
        <v>163</v>
      </c>
      <c r="G207" s="484"/>
      <c r="I207" s="203"/>
    </row>
    <row r="208" spans="1:10" ht="13.5" customHeight="1" thickBot="1" x14ac:dyDescent="0.25">
      <c r="A208" s="207"/>
      <c r="B208" s="208"/>
      <c r="C208" s="208"/>
      <c r="D208" s="208"/>
      <c r="E208" s="208"/>
      <c r="F208" s="208"/>
      <c r="G208" s="401"/>
      <c r="H208" s="208"/>
      <c r="I208" s="209"/>
    </row>
    <row r="210" spans="1:19" x14ac:dyDescent="0.2">
      <c r="A210" s="215"/>
      <c r="B210" s="214" t="s">
        <v>1758</v>
      </c>
      <c r="C210" s="274">
        <f>6300-133-C211</f>
        <v>5017</v>
      </c>
      <c r="D210" s="211">
        <f>+C210/1000</f>
        <v>5.0170000000000003</v>
      </c>
      <c r="E210" s="211">
        <v>0.06</v>
      </c>
      <c r="F210" s="215" t="s">
        <v>1759</v>
      </c>
      <c r="G210" s="261"/>
      <c r="H210" s="215"/>
      <c r="I210" s="215"/>
    </row>
    <row r="211" spans="1:19" x14ac:dyDescent="0.2">
      <c r="A211" s="215"/>
      <c r="B211" s="214"/>
      <c r="C211" s="211">
        <v>1150</v>
      </c>
      <c r="D211" s="1152">
        <f>6300-C211</f>
        <v>5150</v>
      </c>
      <c r="E211" s="211"/>
      <c r="F211" s="215"/>
      <c r="G211" s="261"/>
      <c r="H211" s="215"/>
      <c r="I211" s="215"/>
    </row>
    <row r="212" spans="1:19" s="215" customFormat="1" ht="18" customHeight="1" x14ac:dyDescent="0.2">
      <c r="B212" s="214" t="s">
        <v>1760</v>
      </c>
      <c r="C212" s="211">
        <v>5</v>
      </c>
      <c r="D212" s="1152"/>
      <c r="E212" s="240">
        <v>1</v>
      </c>
      <c r="F212" s="204" t="s">
        <v>1761</v>
      </c>
      <c r="G212" s="329"/>
      <c r="H212" s="204"/>
      <c r="I212" s="204"/>
      <c r="K212" s="211"/>
    </row>
    <row r="213" spans="1:19" s="215" customFormat="1" ht="18" customHeight="1" x14ac:dyDescent="0.2">
      <c r="C213" s="211"/>
      <c r="D213" s="1152"/>
      <c r="E213" s="211"/>
      <c r="F213" s="218"/>
      <c r="G213" s="402"/>
      <c r="H213" s="218"/>
      <c r="I213" s="218"/>
      <c r="K213" s="211"/>
    </row>
    <row r="214" spans="1:19" s="215" customFormat="1" ht="18" customHeight="1" x14ac:dyDescent="0.2">
      <c r="C214" s="211"/>
      <c r="D214" s="1152"/>
      <c r="E214" s="242">
        <f>E218+E217</f>
        <v>30</v>
      </c>
      <c r="F214" s="215" t="s">
        <v>1762</v>
      </c>
      <c r="G214" s="261"/>
      <c r="J214" s="204"/>
      <c r="K214" s="211"/>
      <c r="L214" s="216"/>
      <c r="R214" s="261">
        <v>57984</v>
      </c>
      <c r="S214" s="215">
        <v>7</v>
      </c>
    </row>
    <row r="215" spans="1:19" s="215" customFormat="1" ht="18" customHeight="1" x14ac:dyDescent="0.2">
      <c r="C215" s="211"/>
      <c r="D215" s="1152"/>
      <c r="E215" s="211"/>
      <c r="G215" s="261"/>
      <c r="J215" s="218"/>
      <c r="K215" s="211"/>
      <c r="L215" s="217"/>
      <c r="R215" s="265">
        <f>S215*R214/S214</f>
        <v>49700.571428571428</v>
      </c>
      <c r="S215" s="215">
        <v>6</v>
      </c>
    </row>
    <row r="216" spans="1:19" s="215" customFormat="1" ht="18" customHeight="1" x14ac:dyDescent="0.2">
      <c r="C216" s="211"/>
      <c r="D216" s="1152"/>
      <c r="E216" s="211">
        <v>2</v>
      </c>
      <c r="F216" s="215" t="s">
        <v>1763</v>
      </c>
      <c r="G216" s="261"/>
      <c r="K216" s="211"/>
      <c r="L216" s="216"/>
      <c r="R216" s="265">
        <f>R215/0.06</f>
        <v>828342.85714285716</v>
      </c>
    </row>
    <row r="217" spans="1:19" s="215" customFormat="1" ht="18" customHeight="1" x14ac:dyDescent="0.2">
      <c r="C217" s="211"/>
      <c r="D217" s="1152"/>
      <c r="E217" s="242">
        <f>4+2</f>
        <v>6</v>
      </c>
      <c r="F217" s="215" t="s">
        <v>1764</v>
      </c>
      <c r="G217" s="261"/>
      <c r="K217" s="211"/>
    </row>
    <row r="218" spans="1:19" s="215" customFormat="1" ht="18" customHeight="1" x14ac:dyDescent="0.2">
      <c r="C218" s="211"/>
      <c r="D218" s="1152"/>
      <c r="E218" s="242">
        <v>24</v>
      </c>
      <c r="F218" s="215" t="s">
        <v>1765</v>
      </c>
      <c r="G218" s="261"/>
      <c r="K218" s="211"/>
    </row>
    <row r="219" spans="1:19" s="215" customFormat="1" ht="18" customHeight="1" x14ac:dyDescent="0.2">
      <c r="C219" s="211"/>
      <c r="D219" s="1152"/>
      <c r="E219" s="211"/>
      <c r="G219" s="261"/>
      <c r="K219" s="211"/>
    </row>
    <row r="220" spans="1:19" s="215" customFormat="1" ht="18" customHeight="1" x14ac:dyDescent="0.2">
      <c r="C220" s="211"/>
      <c r="D220" s="1152"/>
      <c r="E220" s="242">
        <v>32</v>
      </c>
      <c r="F220" s="204" t="s">
        <v>1766</v>
      </c>
      <c r="G220" s="402"/>
      <c r="H220" s="218"/>
      <c r="I220" s="218"/>
      <c r="K220" s="211"/>
      <c r="L220" s="217"/>
    </row>
    <row r="221" spans="1:19" s="215" customFormat="1" ht="18" customHeight="1" x14ac:dyDescent="0.2">
      <c r="E221" s="211">
        <v>1</v>
      </c>
      <c r="F221" s="1147" t="s">
        <v>1767</v>
      </c>
      <c r="G221" s="1147"/>
      <c r="H221" s="218"/>
      <c r="I221" s="218"/>
      <c r="K221" s="211">
        <v>1</v>
      </c>
      <c r="M221" s="215">
        <v>2</v>
      </c>
      <c r="O221" s="215">
        <v>3</v>
      </c>
    </row>
    <row r="222" spans="1:19" s="215" customFormat="1" ht="18" customHeight="1" x14ac:dyDescent="0.2">
      <c r="A222" s="186"/>
      <c r="B222" s="186"/>
      <c r="C222" s="186"/>
      <c r="D222" s="186"/>
      <c r="E222" s="210"/>
      <c r="F222" s="186"/>
      <c r="G222" s="262"/>
      <c r="H222" s="186"/>
      <c r="I222" s="186"/>
      <c r="J222" s="218"/>
      <c r="K222" s="211"/>
      <c r="L222" s="261"/>
    </row>
    <row r="223" spans="1:19" s="215" customFormat="1" ht="18" customHeight="1" x14ac:dyDescent="0.2">
      <c r="A223" s="186"/>
      <c r="B223" s="186"/>
      <c r="C223" s="186"/>
      <c r="D223" s="186"/>
      <c r="E223" s="210"/>
      <c r="F223" s="186"/>
      <c r="G223" s="262"/>
      <c r="H223" s="186"/>
      <c r="I223" s="186"/>
      <c r="J223" s="218" t="s">
        <v>1768</v>
      </c>
      <c r="K223" s="211">
        <f>0.2*5*C210</f>
        <v>5017</v>
      </c>
      <c r="L223" s="261" t="e">
        <f>#REF!*K223</f>
        <v>#REF!</v>
      </c>
      <c r="M223" s="262">
        <f>0.15*5*C210</f>
        <v>3762.75</v>
      </c>
      <c r="N223" s="262">
        <f>77586*M223</f>
        <v>291936721.5</v>
      </c>
      <c r="O223" s="262">
        <f>0.25*5*C210</f>
        <v>6271.25</v>
      </c>
      <c r="P223" s="262">
        <f>77586*O223</f>
        <v>486561202.5</v>
      </c>
    </row>
    <row r="224" spans="1:19" x14ac:dyDescent="0.2">
      <c r="E224" s="210">
        <f>+C212+0.2+0.2</f>
        <v>5.4</v>
      </c>
      <c r="F224" s="212" t="s">
        <v>1769</v>
      </c>
      <c r="G224" s="403"/>
      <c r="J224" s="186" t="s">
        <v>1770</v>
      </c>
      <c r="K224" s="210">
        <f>C210*0.2*1.3*5</f>
        <v>6522.1</v>
      </c>
      <c r="L224" s="262" t="e">
        <f>#REF!*K224</f>
        <v>#REF!</v>
      </c>
      <c r="M224" s="262">
        <f>0.125*5*C210</f>
        <v>3135.625</v>
      </c>
      <c r="N224" s="262">
        <f>73774*M224</f>
        <v>231327598.75</v>
      </c>
      <c r="O224" s="262"/>
      <c r="P224" s="262"/>
    </row>
    <row r="225" spans="4:18" x14ac:dyDescent="0.2">
      <c r="D225" s="186" t="s">
        <v>171</v>
      </c>
      <c r="E225" s="210"/>
      <c r="J225" s="186" t="s">
        <v>1771</v>
      </c>
      <c r="K225" s="210">
        <f>K224*72.5</f>
        <v>472852.25</v>
      </c>
      <c r="L225" s="262" t="e">
        <f>#REF!*K225</f>
        <v>#REF!</v>
      </c>
      <c r="M225" s="262">
        <f>(M223+M224)*72.5</f>
        <v>500132.1875</v>
      </c>
      <c r="N225" s="262">
        <f>M225*1222</f>
        <v>611161533.125</v>
      </c>
      <c r="O225" s="262">
        <f>O223*72.5</f>
        <v>454665.625</v>
      </c>
      <c r="P225" s="262">
        <f>O225*1222</f>
        <v>555601393.75</v>
      </c>
    </row>
    <row r="226" spans="4:18" x14ac:dyDescent="0.2">
      <c r="D226" s="211">
        <v>1</v>
      </c>
      <c r="E226" s="210">
        <v>1.5</v>
      </c>
      <c r="F226" s="212" t="s">
        <v>1772</v>
      </c>
      <c r="G226" s="403"/>
      <c r="L226" s="262" t="e">
        <f>SUM(L223:L225)</f>
        <v>#REF!</v>
      </c>
      <c r="M226" s="262"/>
      <c r="N226" s="262">
        <f>SUM(N223:N225)</f>
        <v>1134425853.375</v>
      </c>
      <c r="O226" s="262"/>
      <c r="P226" s="262">
        <f>SUM(P223:P225)</f>
        <v>1042162596.25</v>
      </c>
    </row>
    <row r="227" spans="4:18" x14ac:dyDescent="0.2">
      <c r="D227" s="211"/>
      <c r="E227" s="210"/>
    </row>
    <row r="228" spans="4:18" x14ac:dyDescent="0.2">
      <c r="D228" s="211"/>
      <c r="E228" s="210"/>
    </row>
    <row r="229" spans="4:18" ht="15.75" x14ac:dyDescent="0.25">
      <c r="D229" s="211"/>
      <c r="E229" s="210">
        <f>E224</f>
        <v>5.4</v>
      </c>
      <c r="F229" s="212" t="s">
        <v>1769</v>
      </c>
      <c r="G229" s="403"/>
      <c r="J229" s="215"/>
      <c r="K229" s="263" t="s">
        <v>1773</v>
      </c>
      <c r="L229" s="263" t="s">
        <v>1774</v>
      </c>
      <c r="M229" s="263">
        <v>3</v>
      </c>
      <c r="N229" s="263" t="s">
        <v>1775</v>
      </c>
      <c r="O229" s="263">
        <v>2</v>
      </c>
      <c r="P229" s="263" t="s">
        <v>1776</v>
      </c>
      <c r="Q229" s="264">
        <v>4</v>
      </c>
    </row>
    <row r="230" spans="4:18" ht="15.75" x14ac:dyDescent="0.25">
      <c r="D230" s="211"/>
      <c r="E230" s="210"/>
      <c r="J230" s="215"/>
      <c r="K230" s="263">
        <v>1000</v>
      </c>
      <c r="L230" s="263"/>
      <c r="M230" s="263">
        <v>2000</v>
      </c>
      <c r="N230" s="263"/>
      <c r="O230" s="263">
        <v>2000</v>
      </c>
      <c r="P230" s="263"/>
      <c r="Q230" s="264">
        <v>1083</v>
      </c>
    </row>
    <row r="231" spans="4:18" x14ac:dyDescent="0.2">
      <c r="D231" s="211">
        <v>1</v>
      </c>
      <c r="E231" s="210">
        <v>2</v>
      </c>
      <c r="F231" s="212" t="s">
        <v>1772</v>
      </c>
      <c r="G231" s="403"/>
      <c r="J231" s="218" t="s">
        <v>1777</v>
      </c>
      <c r="K231" s="211">
        <f>5*K230</f>
        <v>5000</v>
      </c>
      <c r="L231" s="261">
        <f>50000*K231</f>
        <v>250000000</v>
      </c>
      <c r="M231" s="211">
        <f>M230*5</f>
        <v>10000</v>
      </c>
      <c r="N231" s="265">
        <f>R214*M231</f>
        <v>579840000</v>
      </c>
      <c r="O231" s="211">
        <f>O230*5</f>
        <v>10000</v>
      </c>
      <c r="P231" s="265">
        <f>61559*O231</f>
        <v>615590000</v>
      </c>
      <c r="Q231" s="186">
        <f>Q230*5</f>
        <v>5415</v>
      </c>
      <c r="R231" s="261">
        <f>50000*Q231</f>
        <v>270750000</v>
      </c>
    </row>
    <row r="232" spans="4:18" x14ac:dyDescent="0.2">
      <c r="D232" s="211"/>
      <c r="E232" s="210"/>
      <c r="J232" s="218" t="s">
        <v>1768</v>
      </c>
      <c r="K232" s="211">
        <f>K230*0.2*5</f>
        <v>1000</v>
      </c>
      <c r="L232" s="261" t="e">
        <f>#REF!*CANTIDADES!K232</f>
        <v>#REF!</v>
      </c>
      <c r="M232" s="211">
        <f>M230*0.2*5</f>
        <v>2000</v>
      </c>
      <c r="N232" s="262">
        <f>79188*M232</f>
        <v>158376000</v>
      </c>
      <c r="O232" s="262">
        <f>0.18*5*O230</f>
        <v>1799.9999999999998</v>
      </c>
      <c r="P232" s="262">
        <f>79188*O232</f>
        <v>142538399.99999997</v>
      </c>
      <c r="Q232" s="186">
        <f>Q230*5*0.2</f>
        <v>1083</v>
      </c>
      <c r="R232" s="261">
        <f>50000*Q232</f>
        <v>54150000</v>
      </c>
    </row>
    <row r="233" spans="4:18" x14ac:dyDescent="0.2">
      <c r="E233" s="210"/>
      <c r="F233" s="212" t="s">
        <v>1769</v>
      </c>
      <c r="G233" s="403"/>
      <c r="J233" s="186" t="s">
        <v>1770</v>
      </c>
      <c r="K233" s="210">
        <f>K230*0.2*5*1.3</f>
        <v>1300</v>
      </c>
      <c r="L233" s="262" t="e">
        <f>K233*#REF!</f>
        <v>#REF!</v>
      </c>
      <c r="M233" s="210">
        <f>M230*0.2*5*1.3</f>
        <v>2600</v>
      </c>
      <c r="N233" s="262" t="e">
        <f>M233*#REF!</f>
        <v>#REF!</v>
      </c>
      <c r="O233" s="262">
        <f>O230*0.18*5</f>
        <v>1800</v>
      </c>
      <c r="P233" s="262" t="e">
        <f>O233*#REF!</f>
        <v>#REF!</v>
      </c>
      <c r="Q233" s="186">
        <f>Q230*0.2*5*1.3</f>
        <v>1407.9</v>
      </c>
      <c r="R233" s="261">
        <f>50000*Q233</f>
        <v>70395000</v>
      </c>
    </row>
    <row r="234" spans="4:18" x14ac:dyDescent="0.2">
      <c r="E234" s="210"/>
      <c r="J234" s="186" t="s">
        <v>1771</v>
      </c>
      <c r="K234" s="210">
        <f>((0.06*K230*5)+K233)*72.5</f>
        <v>116000</v>
      </c>
      <c r="L234" s="262">
        <f>1222*K234</f>
        <v>141752000</v>
      </c>
      <c r="M234" s="262">
        <f>(M232+M233)*72.5</f>
        <v>333500</v>
      </c>
      <c r="N234" s="262">
        <f>M234*1222</f>
        <v>407537000</v>
      </c>
      <c r="O234" s="262">
        <f>O232*72.5</f>
        <v>130499.99999999999</v>
      </c>
      <c r="P234" s="262">
        <f>O234*1222</f>
        <v>159470999.99999997</v>
      </c>
      <c r="Q234" s="210">
        <f>((0.06*Q230*5)+Q233)*72.5</f>
        <v>125628.00000000001</v>
      </c>
      <c r="R234" s="261">
        <f>50000*1222</f>
        <v>61100000</v>
      </c>
    </row>
    <row r="235" spans="4:18" ht="15.75" x14ac:dyDescent="0.25">
      <c r="E235" s="210"/>
      <c r="F235" s="212" t="s">
        <v>1772</v>
      </c>
      <c r="G235" s="403"/>
      <c r="L235" s="267" t="e">
        <f>SUM(L231:L234)</f>
        <v>#REF!</v>
      </c>
      <c r="M235" s="267"/>
      <c r="N235" s="267" t="e">
        <f>SUM(N231:N234)</f>
        <v>#REF!</v>
      </c>
      <c r="O235" s="267"/>
      <c r="P235" s="267" t="e">
        <f>SUM(P231:P234)</f>
        <v>#REF!</v>
      </c>
      <c r="Q235" s="268"/>
      <c r="R235" s="269">
        <f>SUM(R231:R234)</f>
        <v>456395000</v>
      </c>
    </row>
    <row r="236" spans="4:18" x14ac:dyDescent="0.2">
      <c r="R236" s="266"/>
    </row>
    <row r="237" spans="4:18" ht="15.75" x14ac:dyDescent="0.25">
      <c r="J237" s="186" t="s">
        <v>1778</v>
      </c>
      <c r="L237" s="270" t="e">
        <f>L235+R235+N235+P235</f>
        <v>#REF!</v>
      </c>
    </row>
    <row r="244" spans="2:11" x14ac:dyDescent="0.2">
      <c r="B244" s="186" t="s">
        <v>137</v>
      </c>
    </row>
    <row r="248" spans="2:11" x14ac:dyDescent="0.2">
      <c r="B248" s="272"/>
      <c r="C248" s="272"/>
    </row>
    <row r="249" spans="2:11" x14ac:dyDescent="0.2">
      <c r="B249" s="272" t="s">
        <v>1656</v>
      </c>
      <c r="C249" s="272">
        <v>0.06</v>
      </c>
      <c r="E249" s="262"/>
      <c r="G249" s="186"/>
      <c r="I249" s="210"/>
      <c r="K249" s="186"/>
    </row>
    <row r="250" spans="2:11" x14ac:dyDescent="0.2">
      <c r="B250" s="272" t="s">
        <v>1657</v>
      </c>
      <c r="C250" s="272">
        <v>7.0000000000000007E-2</v>
      </c>
      <c r="E250" s="262"/>
      <c r="G250" s="186"/>
      <c r="I250" s="210"/>
      <c r="K250" s="186"/>
    </row>
    <row r="251" spans="2:11" x14ac:dyDescent="0.2">
      <c r="B251" s="272" t="s">
        <v>1658</v>
      </c>
      <c r="C251" s="272">
        <v>0.06</v>
      </c>
      <c r="E251" s="262"/>
      <c r="G251" s="186"/>
      <c r="I251" s="210"/>
      <c r="K251" s="186"/>
    </row>
    <row r="252" spans="2:11" x14ac:dyDescent="0.2">
      <c r="B252" s="272" t="s">
        <v>1659</v>
      </c>
      <c r="C252" s="272">
        <v>0.06</v>
      </c>
      <c r="E252" s="262"/>
      <c r="G252" s="186"/>
      <c r="I252" s="210"/>
      <c r="K252" s="186"/>
    </row>
  </sheetData>
  <mergeCells count="39">
    <mergeCell ref="A4:I4"/>
    <mergeCell ref="A5:I5"/>
    <mergeCell ref="A6:I6"/>
    <mergeCell ref="A7:I7"/>
    <mergeCell ref="B10:E10"/>
    <mergeCell ref="A8:B8"/>
    <mergeCell ref="D8:H8"/>
    <mergeCell ref="B79:E79"/>
    <mergeCell ref="I64:I65"/>
    <mergeCell ref="I27:I31"/>
    <mergeCell ref="I45:I46"/>
    <mergeCell ref="I81:I102"/>
    <mergeCell ref="B32:E32"/>
    <mergeCell ref="B42:E42"/>
    <mergeCell ref="I34:I35"/>
    <mergeCell ref="I37:I41"/>
    <mergeCell ref="D211:D220"/>
    <mergeCell ref="I152:I153"/>
    <mergeCell ref="I155:I156"/>
    <mergeCell ref="I106:I110"/>
    <mergeCell ref="H44:H46"/>
    <mergeCell ref="I113:I117"/>
    <mergeCell ref="B183:E183"/>
    <mergeCell ref="A199:B199"/>
    <mergeCell ref="G44:G46"/>
    <mergeCell ref="B195:E195"/>
    <mergeCell ref="D46:E46"/>
    <mergeCell ref="D44:E44"/>
    <mergeCell ref="A44:A46"/>
    <mergeCell ref="B44:B46"/>
    <mergeCell ref="D45:E45"/>
    <mergeCell ref="B47:E47"/>
    <mergeCell ref="I14:I21"/>
    <mergeCell ref="I73:I78"/>
    <mergeCell ref="F221:G221"/>
    <mergeCell ref="I129:I133"/>
    <mergeCell ref="I134:I138"/>
    <mergeCell ref="I23:I24"/>
    <mergeCell ref="I164:I178"/>
  </mergeCells>
  <phoneticPr fontId="29" type="noConversion"/>
  <printOptions horizontalCentered="1" verticalCentered="1"/>
  <pageMargins left="0" right="0" top="0" bottom="0" header="0.31496062992125984" footer="0.31496062992125984"/>
  <pageSetup scale="53" orientation="landscape" horizontalDpi="4294967295" verticalDpi="4294967295" r:id="rId1"/>
  <rowBreaks count="9" manualBreakCount="9">
    <brk id="31" max="8" man="1"/>
    <brk id="56" max="8" man="1"/>
    <brk id="78" max="8" man="1"/>
    <brk id="110" max="8" man="1"/>
    <brk id="128" max="8" man="1"/>
    <brk id="149" max="8" man="1"/>
    <brk id="181" max="8" man="1"/>
    <brk id="182" max="8" man="1"/>
    <brk id="208"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2:Z22"/>
  <sheetViews>
    <sheetView workbookViewId="0"/>
  </sheetViews>
  <sheetFormatPr baseColWidth="10" defaultColWidth="9.140625" defaultRowHeight="15" x14ac:dyDescent="0.25"/>
  <cols>
    <col min="1" max="1" width="9.140625" style="100"/>
    <col min="2" max="2" width="8.42578125" style="100" customWidth="1"/>
    <col min="3" max="3" width="31.42578125" style="100" customWidth="1"/>
    <col min="4" max="6" width="4.85546875" style="100" customWidth="1"/>
    <col min="7" max="7" width="4.140625" style="100" customWidth="1"/>
    <col min="8" max="8" width="5" style="100" customWidth="1"/>
    <col min="9" max="9" width="4.140625" style="100" customWidth="1"/>
    <col min="10" max="10" width="4.85546875" style="100" customWidth="1"/>
    <col min="11" max="11" width="4.42578125" style="100" customWidth="1"/>
    <col min="12" max="12" width="4.140625" style="100" customWidth="1"/>
    <col min="13" max="17" width="4.42578125" style="100" customWidth="1"/>
    <col min="18" max="18" width="4.85546875" style="100" customWidth="1"/>
    <col min="19" max="19" width="4.28515625" style="100" customWidth="1"/>
    <col min="20" max="20" width="5.7109375" style="100" customWidth="1"/>
    <col min="21" max="21" width="5.140625" style="100" customWidth="1"/>
    <col min="22" max="22" width="4.42578125" style="100" customWidth="1"/>
    <col min="23" max="23" width="3.85546875" style="100" customWidth="1"/>
    <col min="24" max="26" width="11.42578125" style="100" hidden="1" customWidth="1"/>
    <col min="27" max="251" width="11.42578125" style="100" customWidth="1"/>
    <col min="252" max="16384" width="9.140625" style="100"/>
  </cols>
  <sheetData>
    <row r="2" spans="2:23" ht="57" customHeight="1" x14ac:dyDescent="0.25">
      <c r="B2" s="1191"/>
      <c r="C2" s="1191"/>
      <c r="D2" s="1191"/>
      <c r="E2" s="1191"/>
      <c r="F2" s="1191"/>
      <c r="G2" s="1191"/>
      <c r="H2" s="1191"/>
      <c r="I2" s="1191"/>
      <c r="J2" s="1191"/>
      <c r="K2" s="1191"/>
      <c r="L2" s="1191"/>
      <c r="M2" s="1191"/>
      <c r="N2" s="1191"/>
      <c r="O2" s="1191"/>
      <c r="P2" s="1191"/>
      <c r="Q2" s="1191"/>
      <c r="R2" s="1191"/>
      <c r="S2" s="1191"/>
      <c r="T2" s="1191"/>
      <c r="U2" s="1191"/>
      <c r="V2" s="1191"/>
      <c r="W2" s="1191"/>
    </row>
    <row r="3" spans="2:23" ht="27.75" customHeight="1" x14ac:dyDescent="0.25">
      <c r="B3" s="1189" t="s">
        <v>51</v>
      </c>
      <c r="C3" s="1190"/>
      <c r="D3" s="1190"/>
      <c r="E3" s="1190"/>
      <c r="F3" s="1190"/>
      <c r="G3" s="1190"/>
      <c r="H3" s="1190"/>
      <c r="I3" s="1190"/>
      <c r="J3" s="1190"/>
      <c r="K3" s="1190"/>
      <c r="L3" s="1190"/>
      <c r="M3" s="1190"/>
      <c r="N3" s="1190"/>
      <c r="O3" s="1190"/>
      <c r="P3" s="1190"/>
      <c r="Q3" s="1190"/>
      <c r="R3" s="1190"/>
      <c r="S3" s="1190"/>
      <c r="T3" s="1190"/>
      <c r="U3" s="1190"/>
      <c r="V3" s="1190"/>
      <c r="W3" s="1190"/>
    </row>
    <row r="4" spans="2:23" ht="27.75" customHeight="1" x14ac:dyDescent="0.25">
      <c r="B4" s="1189" t="s">
        <v>52</v>
      </c>
      <c r="C4" s="1190"/>
      <c r="D4" s="1190"/>
      <c r="E4" s="1190"/>
      <c r="F4" s="1190"/>
      <c r="G4" s="1190"/>
      <c r="H4" s="1190"/>
      <c r="I4" s="1190"/>
      <c r="J4" s="1190"/>
      <c r="K4" s="1190"/>
      <c r="L4" s="1190"/>
      <c r="M4" s="1190"/>
      <c r="N4" s="1190"/>
      <c r="O4" s="1190"/>
      <c r="P4" s="1190"/>
      <c r="Q4" s="1190"/>
      <c r="R4" s="1190"/>
      <c r="S4" s="1190"/>
      <c r="T4" s="1190"/>
      <c r="U4" s="1190"/>
      <c r="V4" s="1190"/>
      <c r="W4" s="1190"/>
    </row>
    <row r="5" spans="2:23" ht="51" customHeight="1" x14ac:dyDescent="0.25">
      <c r="B5" s="1189" t="s">
        <v>1779</v>
      </c>
      <c r="C5" s="1190"/>
      <c r="D5" s="1190"/>
      <c r="E5" s="1190"/>
      <c r="F5" s="1190"/>
      <c r="G5" s="1190"/>
      <c r="H5" s="1190"/>
      <c r="I5" s="1190"/>
      <c r="J5" s="1190"/>
      <c r="K5" s="1190"/>
      <c r="L5" s="1190"/>
      <c r="M5" s="1190"/>
      <c r="N5" s="1190"/>
      <c r="O5" s="1190"/>
      <c r="P5" s="1190"/>
      <c r="Q5" s="1190"/>
      <c r="R5" s="1190"/>
      <c r="S5" s="1190"/>
      <c r="T5" s="1190"/>
      <c r="U5" s="1190"/>
      <c r="V5" s="1190"/>
      <c r="W5" s="1190"/>
    </row>
    <row r="6" spans="2:23" ht="27.75" customHeight="1" x14ac:dyDescent="0.25">
      <c r="B6" s="1189" t="s">
        <v>1780</v>
      </c>
      <c r="C6" s="1190"/>
      <c r="D6" s="1190"/>
      <c r="E6" s="1190"/>
      <c r="F6" s="1190"/>
      <c r="G6" s="1190"/>
      <c r="H6" s="1190"/>
      <c r="I6" s="1190"/>
      <c r="J6" s="1190"/>
      <c r="K6" s="1190"/>
      <c r="L6" s="1190"/>
      <c r="M6" s="1190"/>
      <c r="N6" s="1190"/>
      <c r="O6" s="1190"/>
      <c r="P6" s="1190"/>
      <c r="Q6" s="1190"/>
      <c r="R6" s="1190"/>
      <c r="S6" s="1190"/>
      <c r="T6" s="1190"/>
      <c r="U6" s="1190"/>
      <c r="V6" s="1190"/>
      <c r="W6" s="1190"/>
    </row>
    <row r="7" spans="2:23" ht="18.75" customHeight="1" x14ac:dyDescent="0.25">
      <c r="B7" s="1192" t="s">
        <v>1781</v>
      </c>
      <c r="C7" s="1192"/>
      <c r="D7" s="1192"/>
      <c r="E7" s="1192"/>
      <c r="F7" s="1192"/>
      <c r="G7" s="1192"/>
      <c r="H7" s="1192"/>
      <c r="I7" s="1192"/>
      <c r="J7" s="1192"/>
      <c r="K7" s="1192"/>
      <c r="L7" s="1192"/>
      <c r="M7" s="1192"/>
      <c r="N7" s="1192"/>
      <c r="O7" s="1192"/>
      <c r="P7" s="1192"/>
      <c r="Q7" s="1192"/>
      <c r="R7" s="1192"/>
      <c r="S7" s="1192"/>
      <c r="T7" s="1192"/>
      <c r="U7" s="1192"/>
      <c r="V7" s="1192"/>
      <c r="W7" s="1192"/>
    </row>
    <row r="8" spans="2:23" ht="19.5" customHeight="1" x14ac:dyDescent="0.25">
      <c r="B8" s="101" t="s">
        <v>1782</v>
      </c>
      <c r="C8" s="102" t="s">
        <v>1783</v>
      </c>
      <c r="D8" s="103"/>
      <c r="E8" s="103"/>
      <c r="F8" s="103"/>
      <c r="G8" s="103"/>
      <c r="H8" s="103"/>
      <c r="I8" s="103"/>
      <c r="J8" s="103"/>
      <c r="K8" s="103"/>
      <c r="L8" s="103"/>
      <c r="M8" s="103"/>
      <c r="N8" s="103"/>
      <c r="O8" s="103"/>
      <c r="P8" s="103"/>
      <c r="Q8" s="103"/>
      <c r="R8" s="103"/>
      <c r="S8" s="103"/>
      <c r="T8" s="103"/>
    </row>
    <row r="9" spans="2:23" ht="13.5" customHeight="1" thickBot="1" x14ac:dyDescent="0.3">
      <c r="B9" s="101"/>
      <c r="C9" s="104"/>
      <c r="D9" s="103"/>
    </row>
    <row r="10" spans="2:23" ht="25.5" customHeight="1" thickBot="1" x14ac:dyDescent="0.3">
      <c r="B10" s="1193" t="s">
        <v>56</v>
      </c>
      <c r="C10" s="1195" t="s">
        <v>170</v>
      </c>
      <c r="D10" s="1197" t="s">
        <v>1784</v>
      </c>
      <c r="E10" s="1198"/>
      <c r="F10" s="1198"/>
      <c r="G10" s="1198"/>
      <c r="H10" s="1198"/>
      <c r="I10" s="1198"/>
      <c r="J10" s="1198"/>
      <c r="K10" s="1198"/>
      <c r="L10" s="1198"/>
      <c r="M10" s="1198"/>
      <c r="N10" s="1198"/>
      <c r="O10" s="1198"/>
      <c r="P10" s="1198"/>
      <c r="Q10" s="1198"/>
      <c r="R10" s="1198"/>
      <c r="S10" s="1198"/>
      <c r="T10" s="1198"/>
      <c r="U10" s="1198"/>
      <c r="V10" s="1198"/>
      <c r="W10" s="1199"/>
    </row>
    <row r="11" spans="2:23" ht="25.5" customHeight="1" thickBot="1" x14ac:dyDescent="0.3">
      <c r="B11" s="1194"/>
      <c r="C11" s="1196"/>
      <c r="D11" s="105">
        <v>1</v>
      </c>
      <c r="E11" s="106">
        <v>2</v>
      </c>
      <c r="F11" s="106">
        <v>3</v>
      </c>
      <c r="G11" s="107">
        <v>4</v>
      </c>
      <c r="H11" s="108">
        <v>5</v>
      </c>
      <c r="I11" s="106">
        <v>6</v>
      </c>
      <c r="J11" s="106">
        <v>7</v>
      </c>
      <c r="K11" s="107">
        <v>8</v>
      </c>
      <c r="L11" s="106">
        <v>9</v>
      </c>
      <c r="M11" s="106">
        <v>10</v>
      </c>
      <c r="N11" s="106">
        <v>11</v>
      </c>
      <c r="O11" s="107">
        <v>12</v>
      </c>
      <c r="P11" s="106">
        <v>13</v>
      </c>
      <c r="Q11" s="106">
        <v>14</v>
      </c>
      <c r="R11" s="106">
        <v>15</v>
      </c>
      <c r="S11" s="107">
        <v>16</v>
      </c>
      <c r="T11" s="106">
        <v>17</v>
      </c>
      <c r="U11" s="106">
        <v>18</v>
      </c>
      <c r="V11" s="106">
        <v>19</v>
      </c>
      <c r="W11" s="107">
        <v>20</v>
      </c>
    </row>
    <row r="12" spans="2:23" ht="31.5" customHeight="1" x14ac:dyDescent="0.25">
      <c r="B12" s="109">
        <v>1</v>
      </c>
      <c r="C12" s="110" t="s">
        <v>1785</v>
      </c>
      <c r="D12" s="111"/>
      <c r="E12" s="112"/>
      <c r="F12" s="112"/>
      <c r="G12" s="113"/>
      <c r="H12" s="114"/>
      <c r="I12" s="115"/>
      <c r="J12" s="115"/>
      <c r="K12" s="116"/>
      <c r="L12" s="114"/>
      <c r="M12" s="115"/>
      <c r="N12" s="115"/>
      <c r="O12" s="116"/>
      <c r="P12" s="117"/>
      <c r="Q12" s="118"/>
      <c r="R12" s="119"/>
      <c r="S12" s="119"/>
      <c r="T12" s="120"/>
      <c r="U12" s="115"/>
      <c r="V12" s="115"/>
      <c r="W12" s="121"/>
    </row>
    <row r="13" spans="2:23" ht="27" customHeight="1" x14ac:dyDescent="0.25">
      <c r="B13" s="122">
        <v>2</v>
      </c>
      <c r="C13" s="123" t="s">
        <v>1786</v>
      </c>
      <c r="D13" s="124"/>
      <c r="E13" s="125"/>
      <c r="F13" s="125"/>
      <c r="G13" s="126"/>
      <c r="H13" s="127"/>
      <c r="I13" s="125"/>
      <c r="J13" s="129"/>
      <c r="K13" s="130"/>
      <c r="L13" s="128"/>
      <c r="M13" s="129"/>
      <c r="N13" s="129"/>
      <c r="O13" s="130"/>
      <c r="P13" s="129"/>
      <c r="Q13" s="129"/>
      <c r="R13" s="129"/>
      <c r="S13" s="130"/>
      <c r="T13" s="129"/>
      <c r="U13" s="129"/>
      <c r="V13" s="129"/>
      <c r="W13" s="130"/>
    </row>
    <row r="14" spans="2:23" ht="40.5" customHeight="1" thickBot="1" x14ac:dyDescent="0.3">
      <c r="B14" s="136">
        <v>3</v>
      </c>
      <c r="C14" s="137" t="s">
        <v>1787</v>
      </c>
      <c r="D14" s="138"/>
      <c r="E14" s="139"/>
      <c r="F14" s="139"/>
      <c r="G14" s="140"/>
      <c r="H14" s="141"/>
      <c r="I14" s="142"/>
      <c r="J14" s="142"/>
      <c r="K14" s="142"/>
      <c r="L14" s="141"/>
      <c r="M14" s="142"/>
      <c r="N14" s="142"/>
      <c r="O14" s="143"/>
      <c r="P14" s="142"/>
      <c r="Q14" s="142"/>
      <c r="R14" s="142"/>
      <c r="S14" s="143"/>
      <c r="T14" s="142"/>
      <c r="U14" s="142"/>
      <c r="V14" s="142"/>
      <c r="W14" s="143"/>
    </row>
    <row r="15" spans="2:23" x14ac:dyDescent="0.25">
      <c r="B15" s="147"/>
      <c r="C15" s="148"/>
      <c r="D15" s="148"/>
      <c r="E15" s="149"/>
      <c r="F15" s="149"/>
      <c r="G15" s="149"/>
      <c r="H15" s="149"/>
      <c r="I15" s="149"/>
      <c r="J15" s="149"/>
      <c r="K15" s="149"/>
      <c r="L15" s="149"/>
      <c r="M15" s="149"/>
      <c r="N15" s="149"/>
      <c r="O15" s="149"/>
      <c r="P15" s="149"/>
      <c r="Q15" s="149"/>
      <c r="R15" s="149"/>
      <c r="S15" s="149"/>
      <c r="T15" s="149"/>
      <c r="U15" s="149"/>
      <c r="V15" s="149"/>
      <c r="W15" s="150"/>
    </row>
    <row r="16" spans="2:23" x14ac:dyDescent="0.25">
      <c r="B16" s="151"/>
      <c r="C16" s="103" t="s">
        <v>1788</v>
      </c>
      <c r="D16" s="103"/>
      <c r="W16" s="152"/>
    </row>
    <row r="17" spans="2:23" x14ac:dyDescent="0.25">
      <c r="B17" s="153"/>
      <c r="D17" s="144" t="s">
        <v>1489</v>
      </c>
      <c r="P17" s="145" t="s">
        <v>1489</v>
      </c>
      <c r="Q17" s="145"/>
      <c r="W17" s="152"/>
    </row>
    <row r="18" spans="2:23" x14ac:dyDescent="0.25">
      <c r="B18" s="153"/>
      <c r="D18" s="144"/>
      <c r="P18" s="145"/>
      <c r="Q18" s="145"/>
      <c r="W18" s="152"/>
    </row>
    <row r="19" spans="2:23" x14ac:dyDescent="0.25">
      <c r="B19" s="153"/>
      <c r="C19" s="146" t="s">
        <v>1789</v>
      </c>
      <c r="D19" s="145" t="s">
        <v>1489</v>
      </c>
      <c r="W19" s="152"/>
    </row>
    <row r="20" spans="2:23" x14ac:dyDescent="0.25">
      <c r="B20" s="153"/>
      <c r="C20" s="100" t="s">
        <v>1790</v>
      </c>
      <c r="W20" s="152"/>
    </row>
    <row r="21" spans="2:23" x14ac:dyDescent="0.25">
      <c r="B21" s="153"/>
      <c r="C21" s="1188" t="s">
        <v>1791</v>
      </c>
      <c r="D21" s="1188"/>
      <c r="E21" s="1188"/>
      <c r="W21" s="152"/>
    </row>
    <row r="22" spans="2:23" ht="15.75" thickBot="1" x14ac:dyDescent="0.3">
      <c r="B22" s="154"/>
      <c r="C22" s="157"/>
      <c r="D22" s="155"/>
      <c r="E22" s="155"/>
      <c r="F22" s="155"/>
      <c r="G22" s="155"/>
      <c r="H22" s="155"/>
      <c r="I22" s="155"/>
      <c r="J22" s="155"/>
      <c r="K22" s="155"/>
      <c r="L22" s="155"/>
      <c r="M22" s="155"/>
      <c r="N22" s="155"/>
      <c r="O22" s="155"/>
      <c r="P22" s="155"/>
      <c r="Q22" s="155"/>
      <c r="R22" s="155"/>
      <c r="S22" s="155"/>
      <c r="T22" s="155"/>
      <c r="U22" s="155"/>
      <c r="V22" s="155"/>
      <c r="W22" s="156"/>
    </row>
  </sheetData>
  <mergeCells count="10">
    <mergeCell ref="C21:E21"/>
    <mergeCell ref="B6:W6"/>
    <mergeCell ref="B2:W2"/>
    <mergeCell ref="B5:W5"/>
    <mergeCell ref="B7:W7"/>
    <mergeCell ref="B10:B11"/>
    <mergeCell ref="C10:C11"/>
    <mergeCell ref="D10:W10"/>
    <mergeCell ref="B3:W3"/>
    <mergeCell ref="B4:W4"/>
  </mergeCells>
  <pageMargins left="0.7" right="0.7" top="0.75" bottom="0.75" header="0.3" footer="0.3"/>
  <pageSetup scale="58"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CA25398FAFBAD4FA0AAD0F15C3102BC" ma:contentTypeVersion="14" ma:contentTypeDescription="Create a new document." ma:contentTypeScope="" ma:versionID="9820d17a0dcac1a878595d78d6ccb23a">
  <xsd:schema xmlns:xsd="http://www.w3.org/2001/XMLSchema" xmlns:xs="http://www.w3.org/2001/XMLSchema" xmlns:p="http://schemas.microsoft.com/office/2006/metadata/properties" xmlns:ns3="44bff7d6-b583-41a8-98ed-788edccb097e" xmlns:ns4="1b030ef0-802b-426e-93b2-2e4c03c3fd10" targetNamespace="http://schemas.microsoft.com/office/2006/metadata/properties" ma:root="true" ma:fieldsID="148f839d6a6bf3629dad83d1580d4a61" ns3:_="" ns4:_="">
    <xsd:import namespace="44bff7d6-b583-41a8-98ed-788edccb097e"/>
    <xsd:import namespace="1b030ef0-802b-426e-93b2-2e4c03c3fd1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bff7d6-b583-41a8-98ed-788edccb09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b030ef0-802b-426e-93b2-2e4c03c3fd10"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20A915-77A2-4037-A293-3379FD5CC050}">
  <ds:schemaRefs>
    <ds:schemaRef ds:uri="http://purl.org/dc/dcmitype/"/>
    <ds:schemaRef ds:uri="http://purl.org/dc/elements/1.1/"/>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1b030ef0-802b-426e-93b2-2e4c03c3fd10"/>
    <ds:schemaRef ds:uri="44bff7d6-b583-41a8-98ed-788edccb097e"/>
    <ds:schemaRef ds:uri="http://purl.org/dc/terms/"/>
  </ds:schemaRefs>
</ds:datastoreItem>
</file>

<file path=customXml/itemProps2.xml><?xml version="1.0" encoding="utf-8"?>
<ds:datastoreItem xmlns:ds="http://schemas.openxmlformats.org/officeDocument/2006/customXml" ds:itemID="{3F0CBB29-6822-40E3-A216-365ABA522B7A}">
  <ds:schemaRefs>
    <ds:schemaRef ds:uri="http://schemas.microsoft.com/sharepoint/v3/contenttype/forms"/>
  </ds:schemaRefs>
</ds:datastoreItem>
</file>

<file path=customXml/itemProps3.xml><?xml version="1.0" encoding="utf-8"?>
<ds:datastoreItem xmlns:ds="http://schemas.openxmlformats.org/officeDocument/2006/customXml" ds:itemID="{231DFFFD-95B8-4225-80BA-257FBDAC06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bff7d6-b583-41a8-98ed-788edccb097e"/>
    <ds:schemaRef ds:uri="1b030ef0-802b-426e-93b2-2e4c03c3fd1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CANT OBRAS</vt:lpstr>
      <vt:lpstr>PRESUPUESTO TOTAL  (prueba)</vt:lpstr>
      <vt:lpstr>PRESUPUESTO TOTAL (2)</vt:lpstr>
      <vt:lpstr>Ppto TIPO (2)</vt:lpstr>
      <vt:lpstr>GRUPO MGA</vt:lpstr>
      <vt:lpstr>Cortes y Llenos</vt:lpstr>
      <vt:lpstr>AIU con omt-paga- y cv</vt:lpstr>
      <vt:lpstr>FORMULARIO 1 - Presupuesto Of.</vt:lpstr>
      <vt:lpstr>FORMULARIO 1 - Propuesta</vt:lpstr>
      <vt:lpstr>Archivo señalización</vt:lpstr>
      <vt:lpstr>CANTIDADES</vt:lpstr>
      <vt:lpstr>CRONOGRAMA</vt:lpstr>
      <vt:lpstr>'CANT OBRAS'!Área_de_impresión</vt:lpstr>
      <vt:lpstr>CANTIDADES!Área_de_impresión</vt:lpstr>
      <vt:lpstr>CRONOGRAMA!Área_de_impresión</vt:lpstr>
      <vt:lpstr>'FORMULARIO 1 - Presupuesto Of.'!Área_de_impresión</vt:lpstr>
      <vt:lpstr>'FORMULARIO 1 - Propuesta'!Área_de_impresión</vt:lpstr>
      <vt:lpstr>'GRUPO MGA'!Área_de_impresión</vt:lpstr>
      <vt:lpstr>'PRESUPUESTO TOTAL  (prueba)'!Área_de_impresión</vt:lpstr>
      <vt:lpstr>'PRESUPUESTO TOTAL (2)'!Área_de_impresión</vt:lpstr>
      <vt:lpstr>'Archivo señalización'!Títulos_a_imprimir</vt:lpstr>
      <vt:lpstr>'CANT OBRAS'!Títulos_a_imprimir</vt:lpstr>
      <vt:lpstr>CANTIDADES!Títulos_a_imprimir</vt:lpstr>
      <vt:lpstr>'Cortes y Llenos'!Títulos_a_imprimir</vt:lpstr>
      <vt:lpstr>'PRESUPUESTO TOTAL  (prueba)'!Títulos_a_imprimir</vt:lpstr>
      <vt:lpstr>'PRESUPUESTO TOTAL (2)'!Títulos_a_imprimir</vt:lpstr>
    </vt:vector>
  </TitlesOfParts>
  <Manager/>
  <Company>Gobernacion de Antioquia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DTDI</dc:creator>
  <cp:keywords/>
  <dc:description/>
  <cp:lastModifiedBy>JIOVAN DARIO RIOS GOMEZ</cp:lastModifiedBy>
  <cp:revision/>
  <dcterms:created xsi:type="dcterms:W3CDTF">2008-09-15T14:19:29Z</dcterms:created>
  <dcterms:modified xsi:type="dcterms:W3CDTF">2022-05-06T23:35:25Z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0x010100ECA25398FAFBAD4FA0AAD0F15C3102BC</vt:lpwstr>
  </property>
</Properties>
</file>