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WONDER\CONTRATACIÓN  REGIONAL CARIBE\2022\SUBASTA INVERSA\MOBILIARIO\"/>
    </mc:Choice>
  </mc:AlternateContent>
  <bookViews>
    <workbookView xWindow="0" yWindow="0" windowWidth="28800" windowHeight="13965"/>
  </bookViews>
  <sheets>
    <sheet name="Valores  San Andres 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41" i="2" l="1"/>
  <c r="AF41" i="2"/>
  <c r="AF20" i="2"/>
  <c r="AC20" i="2"/>
  <c r="AC51" i="2" l="1"/>
  <c r="AF51" i="2"/>
  <c r="AC9" i="2"/>
  <c r="AN39" i="2"/>
  <c r="AN55" i="2"/>
  <c r="AN65" i="2"/>
  <c r="AN73" i="2"/>
  <c r="AF44" i="2"/>
  <c r="AC44" i="2"/>
  <c r="AC18" i="2" l="1"/>
  <c r="AF18" i="2"/>
  <c r="AF9" i="2"/>
  <c r="AF64" i="2"/>
  <c r="AG64" i="2" s="1"/>
  <c r="AC64" i="2"/>
  <c r="AC57" i="2"/>
  <c r="AC58" i="2"/>
  <c r="AC59" i="2"/>
  <c r="AC60" i="2"/>
  <c r="AC56" i="2"/>
  <c r="AF57" i="2"/>
  <c r="AF58" i="2"/>
  <c r="AF59" i="2"/>
  <c r="AF60" i="2"/>
  <c r="AF56" i="2"/>
  <c r="AC54" i="2"/>
  <c r="AC53" i="2"/>
  <c r="AC49" i="2"/>
  <c r="AF48" i="2"/>
  <c r="AC48" i="2"/>
  <c r="AF47" i="2"/>
  <c r="AC47" i="2"/>
  <c r="AF45" i="2"/>
  <c r="AC45" i="2"/>
  <c r="AF42" i="2"/>
  <c r="AC42" i="2"/>
  <c r="AF40" i="2"/>
  <c r="AC40" i="2"/>
  <c r="AC36" i="2"/>
  <c r="AC35" i="2"/>
  <c r="AF36" i="2"/>
  <c r="AF35" i="2"/>
  <c r="AC29" i="2"/>
  <c r="AF29" i="2"/>
  <c r="AF25" i="2"/>
  <c r="AC25" i="2"/>
  <c r="AF19" i="2"/>
  <c r="AC19" i="2"/>
  <c r="AF15" i="2"/>
  <c r="AC15" i="2"/>
  <c r="AF13" i="2"/>
  <c r="AC13" i="2"/>
  <c r="AF8" i="2"/>
  <c r="AC8" i="2"/>
  <c r="AF75" i="2" l="1"/>
  <c r="AF74" i="2"/>
  <c r="AF72" i="2"/>
  <c r="AF71" i="2"/>
  <c r="AF70" i="2"/>
  <c r="AF69" i="2"/>
  <c r="AF68" i="2"/>
  <c r="AF67" i="2"/>
  <c r="AF66" i="2"/>
  <c r="AF63" i="2"/>
  <c r="AF62" i="2"/>
  <c r="AF61" i="2"/>
  <c r="AF54" i="2"/>
  <c r="AF53" i="2"/>
  <c r="AF52" i="2"/>
  <c r="AF50" i="2"/>
  <c r="AF49" i="2"/>
  <c r="AF46" i="2"/>
  <c r="AF43" i="2"/>
  <c r="AF10" i="2"/>
  <c r="AF11" i="2"/>
  <c r="AF12" i="2"/>
  <c r="AF14" i="2"/>
  <c r="AF16" i="2"/>
  <c r="AF17" i="2"/>
  <c r="AF21" i="2"/>
  <c r="AF22" i="2"/>
  <c r="AF23" i="2"/>
  <c r="AF24" i="2"/>
  <c r="AF26" i="2"/>
  <c r="AF27" i="2"/>
  <c r="AF28" i="2"/>
  <c r="AF30" i="2"/>
  <c r="AF31" i="2"/>
  <c r="AF32" i="2"/>
  <c r="AF33" i="2"/>
  <c r="AF34" i="2"/>
  <c r="AF37" i="2"/>
  <c r="AF38" i="2"/>
  <c r="AC75" i="2"/>
  <c r="AC74" i="2"/>
  <c r="AC72" i="2"/>
  <c r="AC71" i="2"/>
  <c r="AC70" i="2"/>
  <c r="AC69" i="2"/>
  <c r="AC68" i="2"/>
  <c r="AC67" i="2"/>
  <c r="AC66" i="2"/>
  <c r="AC63" i="2"/>
  <c r="AC62" i="2"/>
  <c r="AC61" i="2"/>
  <c r="AC52" i="2"/>
  <c r="AC50" i="2"/>
  <c r="AC46" i="2"/>
  <c r="AC43" i="2"/>
  <c r="AC10" i="2"/>
  <c r="AC11" i="2"/>
  <c r="AC12" i="2"/>
  <c r="AC14" i="2"/>
  <c r="AC16" i="2"/>
  <c r="AC17" i="2"/>
  <c r="AC21" i="2"/>
  <c r="AC22" i="2"/>
  <c r="AC23" i="2"/>
  <c r="AC24" i="2"/>
  <c r="AC26" i="2"/>
  <c r="AC27" i="2"/>
  <c r="AC28" i="2"/>
  <c r="AC30" i="2"/>
  <c r="AC31" i="2"/>
  <c r="AC32" i="2"/>
  <c r="AC33" i="2"/>
  <c r="AC34" i="2"/>
  <c r="AC37" i="2"/>
  <c r="AC38" i="2"/>
  <c r="R75" i="2"/>
  <c r="S75" i="2" s="1"/>
  <c r="R74" i="2"/>
  <c r="S74" i="2" s="1"/>
  <c r="R72" i="2"/>
  <c r="S72" i="2" s="1"/>
  <c r="R71" i="2"/>
  <c r="S71" i="2" s="1"/>
  <c r="R70" i="2"/>
  <c r="S70" i="2" s="1"/>
  <c r="R69" i="2"/>
  <c r="S69" i="2" s="1"/>
  <c r="R68" i="2"/>
  <c r="S68" i="2" s="1"/>
  <c r="R67" i="2"/>
  <c r="S67" i="2" s="1"/>
  <c r="R66" i="2"/>
  <c r="S66" i="2" s="1"/>
  <c r="R64" i="2"/>
  <c r="S64" i="2" s="1"/>
  <c r="R63" i="2"/>
  <c r="S63" i="2" s="1"/>
  <c r="R62" i="2"/>
  <c r="S62" i="2" s="1"/>
  <c r="R61" i="2"/>
  <c r="S61" i="2" s="1"/>
  <c r="R60" i="2"/>
  <c r="S60" i="2" s="1"/>
  <c r="R59" i="2"/>
  <c r="S59" i="2" s="1"/>
  <c r="R58" i="2"/>
  <c r="S58" i="2" s="1"/>
  <c r="R57" i="2"/>
  <c r="S57" i="2" s="1"/>
  <c r="R56" i="2"/>
  <c r="S56" i="2" s="1"/>
  <c r="S47" i="2"/>
  <c r="S48" i="2"/>
  <c r="R41" i="2"/>
  <c r="S40" i="2" s="1"/>
  <c r="R42" i="2"/>
  <c r="S42" i="2" s="1"/>
  <c r="R43" i="2"/>
  <c r="R44" i="2"/>
  <c r="S44" i="2" s="1"/>
  <c r="R45" i="2"/>
  <c r="S45" i="2" s="1"/>
  <c r="R46" i="2"/>
  <c r="S46" i="2" s="1"/>
  <c r="R47" i="2"/>
  <c r="R48" i="2"/>
  <c r="R49" i="2"/>
  <c r="S49" i="2" s="1"/>
  <c r="R50" i="2"/>
  <c r="S50" i="2" s="1"/>
  <c r="R51" i="2"/>
  <c r="S51" i="2" s="1"/>
  <c r="R52" i="2"/>
  <c r="S52" i="2" s="1"/>
  <c r="R53" i="2"/>
  <c r="S53" i="2" s="1"/>
  <c r="R54" i="2"/>
  <c r="S54" i="2" s="1"/>
  <c r="R40" i="2"/>
  <c r="Q77" i="2"/>
  <c r="R37" i="2"/>
  <c r="R38" i="2"/>
  <c r="R36" i="2"/>
  <c r="R35" i="2"/>
  <c r="R34" i="2"/>
  <c r="R33" i="2"/>
  <c r="R32" i="2"/>
  <c r="R31" i="2"/>
  <c r="R30" i="2"/>
  <c r="R29" i="2"/>
  <c r="R28" i="2"/>
  <c r="R27" i="2"/>
  <c r="R26" i="2"/>
  <c r="R25" i="2"/>
  <c r="R24" i="2"/>
  <c r="S23" i="2" s="1"/>
  <c r="R23" i="2"/>
  <c r="R22" i="2"/>
  <c r="R21" i="2"/>
  <c r="R20" i="2"/>
  <c r="R19" i="2"/>
  <c r="R18" i="2"/>
  <c r="R17" i="2"/>
  <c r="R16" i="2"/>
  <c r="S16" i="2" s="1"/>
  <c r="R9" i="2"/>
  <c r="R10" i="2"/>
  <c r="R11" i="2"/>
  <c r="R12" i="2"/>
  <c r="R13" i="2"/>
  <c r="R14" i="2"/>
  <c r="R15" i="2"/>
  <c r="R8" i="2"/>
  <c r="P72" i="2"/>
  <c r="P71" i="2"/>
  <c r="P68" i="2"/>
  <c r="P67" i="2"/>
  <c r="P63" i="2"/>
  <c r="P62" i="2"/>
  <c r="P59" i="2"/>
  <c r="P58" i="2"/>
  <c r="P54" i="2"/>
  <c r="P53" i="2"/>
  <c r="P50" i="2"/>
  <c r="P49" i="2"/>
  <c r="P46" i="2"/>
  <c r="P45" i="2"/>
  <c r="O75" i="2"/>
  <c r="P75" i="2" s="1"/>
  <c r="O74" i="2"/>
  <c r="P74" i="2" s="1"/>
  <c r="O72" i="2"/>
  <c r="O71" i="2"/>
  <c r="O70" i="2"/>
  <c r="P70" i="2" s="1"/>
  <c r="O69" i="2"/>
  <c r="P69" i="2" s="1"/>
  <c r="O68" i="2"/>
  <c r="O67" i="2"/>
  <c r="O66" i="2"/>
  <c r="P66" i="2" s="1"/>
  <c r="O64" i="2"/>
  <c r="P64" i="2" s="1"/>
  <c r="O63" i="2"/>
  <c r="O62" i="2"/>
  <c r="O61" i="2"/>
  <c r="P61" i="2" s="1"/>
  <c r="O60" i="2"/>
  <c r="P60" i="2" s="1"/>
  <c r="O59" i="2"/>
  <c r="O58" i="2"/>
  <c r="O57" i="2"/>
  <c r="P57" i="2" s="1"/>
  <c r="O56" i="2"/>
  <c r="P56" i="2" s="1"/>
  <c r="O54" i="2"/>
  <c r="O53" i="2"/>
  <c r="O52" i="2"/>
  <c r="P52" i="2" s="1"/>
  <c r="O51" i="2"/>
  <c r="P51" i="2" s="1"/>
  <c r="O50" i="2"/>
  <c r="O49" i="2"/>
  <c r="O48" i="2"/>
  <c r="P48" i="2" s="1"/>
  <c r="O47" i="2"/>
  <c r="P47" i="2" s="1"/>
  <c r="O46" i="2"/>
  <c r="O45" i="2"/>
  <c r="O44" i="2"/>
  <c r="P44" i="2" s="1"/>
  <c r="O43" i="2"/>
  <c r="O42" i="2"/>
  <c r="P42" i="2" s="1"/>
  <c r="O41" i="2"/>
  <c r="O40" i="2"/>
  <c r="P40" i="2" s="1"/>
  <c r="O9" i="2"/>
  <c r="O10" i="2"/>
  <c r="O11" i="2"/>
  <c r="O12" i="2"/>
  <c r="O13" i="2"/>
  <c r="O14" i="2"/>
  <c r="O15" i="2"/>
  <c r="O16" i="2"/>
  <c r="P16" i="2" s="1"/>
  <c r="O17" i="2"/>
  <c r="O18" i="2"/>
  <c r="O19" i="2"/>
  <c r="O20" i="2"/>
  <c r="O21" i="2"/>
  <c r="O22" i="2"/>
  <c r="O23" i="2"/>
  <c r="P23" i="2" s="1"/>
  <c r="O24" i="2"/>
  <c r="O25" i="2"/>
  <c r="O26" i="2"/>
  <c r="O27" i="2"/>
  <c r="O28" i="2"/>
  <c r="P28" i="2" s="1"/>
  <c r="O29" i="2"/>
  <c r="O30" i="2"/>
  <c r="O31" i="2"/>
  <c r="O32" i="2"/>
  <c r="P32" i="2" s="1"/>
  <c r="O33" i="2"/>
  <c r="O34" i="2"/>
  <c r="O35" i="2"/>
  <c r="O36" i="2"/>
  <c r="O37" i="2"/>
  <c r="O38" i="2"/>
  <c r="O8" i="2"/>
  <c r="N77" i="2"/>
  <c r="O77" i="2" l="1"/>
  <c r="P8" i="2"/>
  <c r="P77" i="2" s="1"/>
  <c r="R77" i="2"/>
  <c r="S32" i="2"/>
  <c r="S28" i="2"/>
  <c r="S77" i="2" s="1"/>
  <c r="S8" i="2"/>
  <c r="AD75" i="2" l="1"/>
  <c r="AD72" i="2"/>
  <c r="AD69" i="2"/>
  <c r="AD68" i="2"/>
  <c r="AD67" i="2"/>
  <c r="AD64" i="2"/>
  <c r="AD63" i="2"/>
  <c r="AD61" i="2"/>
  <c r="AD57" i="2"/>
  <c r="AD56" i="2"/>
  <c r="AD54" i="2"/>
  <c r="AD50" i="2"/>
  <c r="AD47" i="2"/>
  <c r="AD46" i="2"/>
  <c r="AD43" i="2"/>
  <c r="AD9" i="2"/>
  <c r="AD10" i="2"/>
  <c r="AD13" i="2"/>
  <c r="AD14" i="2"/>
  <c r="AD17" i="2"/>
  <c r="AD18" i="2"/>
  <c r="AD21" i="2"/>
  <c r="AD22" i="2"/>
  <c r="AD25" i="2"/>
  <c r="AD26" i="2"/>
  <c r="AD29" i="2"/>
  <c r="AD30" i="2"/>
  <c r="AD33" i="2"/>
  <c r="AD34" i="2"/>
  <c r="AD37" i="2"/>
  <c r="AD38" i="2"/>
  <c r="AG18" i="2"/>
  <c r="AG34" i="2"/>
  <c r="AG75" i="2"/>
  <c r="AG74" i="2"/>
  <c r="AG72" i="2"/>
  <c r="AG71" i="2"/>
  <c r="AG70" i="2"/>
  <c r="AG69" i="2"/>
  <c r="AG68" i="2"/>
  <c r="AG67" i="2"/>
  <c r="AG66" i="2"/>
  <c r="AG63" i="2"/>
  <c r="AG62" i="2"/>
  <c r="AG61" i="2"/>
  <c r="AG60" i="2"/>
  <c r="AG59" i="2"/>
  <c r="AG58" i="2"/>
  <c r="AG57" i="2"/>
  <c r="AG56" i="2"/>
  <c r="AG54" i="2"/>
  <c r="AG53" i="2"/>
  <c r="AG52" i="2"/>
  <c r="AG51" i="2"/>
  <c r="AG50" i="2"/>
  <c r="AG49" i="2"/>
  <c r="AG48" i="2"/>
  <c r="AG47" i="2"/>
  <c r="AG46" i="2"/>
  <c r="AG45" i="2"/>
  <c r="AG44" i="2"/>
  <c r="AG43" i="2"/>
  <c r="AG42" i="2"/>
  <c r="AG41" i="2"/>
  <c r="AG40" i="2"/>
  <c r="AG38" i="2"/>
  <c r="AG37" i="2"/>
  <c r="AG36" i="2"/>
  <c r="AG35" i="2"/>
  <c r="AG33" i="2"/>
  <c r="AG32" i="2"/>
  <c r="AG31" i="2"/>
  <c r="AG30" i="2"/>
  <c r="AG29" i="2"/>
  <c r="AG28" i="2"/>
  <c r="AG27" i="2"/>
  <c r="AG26" i="2"/>
  <c r="AG25" i="2"/>
  <c r="AG24" i="2"/>
  <c r="AG23" i="2"/>
  <c r="AG22" i="2"/>
  <c r="AG21" i="2"/>
  <c r="AG20" i="2"/>
  <c r="AG19" i="2"/>
  <c r="AG17" i="2"/>
  <c r="AG16" i="2"/>
  <c r="AG9" i="2"/>
  <c r="AG10" i="2"/>
  <c r="AG11" i="2"/>
  <c r="AG12" i="2"/>
  <c r="AG13" i="2"/>
  <c r="AG14" i="2"/>
  <c r="AG15" i="2"/>
  <c r="AG8" i="2"/>
  <c r="AD71" i="2"/>
  <c r="AD62" i="2"/>
  <c r="AD59" i="2"/>
  <c r="AD53" i="2"/>
  <c r="AD51" i="2"/>
  <c r="AD49" i="2"/>
  <c r="AD45" i="2"/>
  <c r="AI8" i="2"/>
  <c r="AJ8" i="2" s="1"/>
  <c r="AD74" i="2"/>
  <c r="AD70" i="2"/>
  <c r="AD66" i="2"/>
  <c r="AD60" i="2"/>
  <c r="AD58" i="2"/>
  <c r="AD52" i="2"/>
  <c r="AD48" i="2"/>
  <c r="AD44" i="2"/>
  <c r="AD42" i="2"/>
  <c r="AD41" i="2"/>
  <c r="AD40" i="2"/>
  <c r="AD11" i="2"/>
  <c r="AD12" i="2"/>
  <c r="AD15" i="2"/>
  <c r="AD16" i="2"/>
  <c r="AD19" i="2"/>
  <c r="AD20" i="2"/>
  <c r="AD23" i="2"/>
  <c r="AD24" i="2"/>
  <c r="AD27" i="2"/>
  <c r="AD28" i="2"/>
  <c r="AD31" i="2"/>
  <c r="AD32" i="2"/>
  <c r="AD35" i="2"/>
  <c r="AD36" i="2"/>
  <c r="AD8" i="2"/>
  <c r="L41" i="2" l="1"/>
  <c r="L42" i="2"/>
  <c r="L43" i="2"/>
  <c r="L44" i="2"/>
  <c r="L45" i="2"/>
  <c r="L46" i="2"/>
  <c r="L47" i="2"/>
  <c r="L48" i="2"/>
  <c r="AM48" i="2" s="1"/>
  <c r="L49" i="2"/>
  <c r="L50" i="2"/>
  <c r="L51" i="2"/>
  <c r="L52" i="2"/>
  <c r="L53" i="2"/>
  <c r="L54" i="2"/>
  <c r="L75" i="2"/>
  <c r="L74" i="2"/>
  <c r="M74" i="2" s="1"/>
  <c r="L72" i="2"/>
  <c r="L71" i="2"/>
  <c r="L70" i="2"/>
  <c r="L69" i="2"/>
  <c r="L68" i="2"/>
  <c r="L67" i="2"/>
  <c r="L66" i="2"/>
  <c r="L64" i="2"/>
  <c r="AM64" i="2" s="1"/>
  <c r="L63" i="2"/>
  <c r="L62" i="2"/>
  <c r="L61" i="2"/>
  <c r="L60" i="2"/>
  <c r="L59" i="2"/>
  <c r="L58" i="2"/>
  <c r="L57" i="2"/>
  <c r="L56" i="2"/>
  <c r="L40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9" i="2"/>
  <c r="L10" i="2"/>
  <c r="L11" i="2"/>
  <c r="L12" i="2"/>
  <c r="L13" i="2"/>
  <c r="L14" i="2"/>
  <c r="L15" i="2"/>
  <c r="L8" i="2"/>
  <c r="K77" i="2"/>
  <c r="AH60" i="2" l="1"/>
  <c r="AH69" i="2"/>
  <c r="AH44" i="2"/>
  <c r="AH57" i="2"/>
  <c r="AH61" i="2"/>
  <c r="AH66" i="2"/>
  <c r="AH70" i="2"/>
  <c r="M75" i="2"/>
  <c r="AH75" i="2"/>
  <c r="AH51" i="2"/>
  <c r="AH47" i="2"/>
  <c r="L77" i="2"/>
  <c r="AH58" i="2"/>
  <c r="AH62" i="2"/>
  <c r="AH67" i="2"/>
  <c r="AH71" i="2"/>
  <c r="AH56" i="2"/>
  <c r="AH64" i="2"/>
  <c r="AH74" i="2"/>
  <c r="M40" i="2"/>
  <c r="AH59" i="2"/>
  <c r="AH63" i="2"/>
  <c r="AH68" i="2"/>
  <c r="AH72" i="2"/>
  <c r="AH53" i="2"/>
  <c r="AH45" i="2"/>
  <c r="AI27" i="2" l="1"/>
  <c r="AJ27" i="2" s="1"/>
  <c r="AH46" i="2"/>
  <c r="AI60" i="2"/>
  <c r="AE60" i="2"/>
  <c r="AI41" i="2"/>
  <c r="AJ41" i="2" s="1"/>
  <c r="AE23" i="2"/>
  <c r="AI23" i="2"/>
  <c r="AJ23" i="2" s="1"/>
  <c r="AI9" i="2"/>
  <c r="AJ9" i="2" s="1"/>
  <c r="AI48" i="2"/>
  <c r="AJ48" i="2" s="1"/>
  <c r="AN48" i="2" s="1"/>
  <c r="AE48" i="2"/>
  <c r="AI30" i="2"/>
  <c r="AJ30" i="2" s="1"/>
  <c r="AI42" i="2"/>
  <c r="AJ42" i="2" s="1"/>
  <c r="AH50" i="2"/>
  <c r="AI16" i="2"/>
  <c r="AJ16" i="2" s="1"/>
  <c r="AE16" i="2"/>
  <c r="AH32" i="2"/>
  <c r="AI43" i="2"/>
  <c r="AJ43" i="2" s="1"/>
  <c r="AI51" i="2"/>
  <c r="AE51" i="2"/>
  <c r="AI21" i="2"/>
  <c r="AJ21" i="2" s="1"/>
  <c r="AI37" i="2"/>
  <c r="AJ37" i="2" s="1"/>
  <c r="AI15" i="2"/>
  <c r="AJ15" i="2" s="1"/>
  <c r="AE52" i="2"/>
  <c r="AI52" i="2"/>
  <c r="AI72" i="2"/>
  <c r="AE72" i="2"/>
  <c r="AI40" i="2"/>
  <c r="AJ40" i="2" s="1"/>
  <c r="AI74" i="2"/>
  <c r="AE74" i="2"/>
  <c r="AH54" i="2"/>
  <c r="AE67" i="2"/>
  <c r="AI67" i="2"/>
  <c r="AE47" i="2"/>
  <c r="AI47" i="2"/>
  <c r="AJ47" i="2" s="1"/>
  <c r="AI57" i="2"/>
  <c r="AE57" i="2"/>
  <c r="AI29" i="2"/>
  <c r="AJ29" i="2" s="1"/>
  <c r="AH52" i="2"/>
  <c r="AH49" i="2"/>
  <c r="AH40" i="2"/>
  <c r="AE68" i="2"/>
  <c r="AI68" i="2"/>
  <c r="AI31" i="2"/>
  <c r="AJ31" i="2" s="1"/>
  <c r="AH48" i="2"/>
  <c r="AE64" i="2"/>
  <c r="AI64" i="2"/>
  <c r="AH42" i="2"/>
  <c r="AI50" i="2"/>
  <c r="AE50" i="2"/>
  <c r="AI71" i="2"/>
  <c r="AE71" i="2"/>
  <c r="AI62" i="2"/>
  <c r="AE62" i="2"/>
  <c r="AI24" i="2"/>
  <c r="AJ24" i="2" s="1"/>
  <c r="AE32" i="2"/>
  <c r="AI32" i="2"/>
  <c r="AJ32" i="2" s="1"/>
  <c r="AI10" i="2"/>
  <c r="AJ10" i="2" s="1"/>
  <c r="AI18" i="2"/>
  <c r="AJ18" i="2" s="1"/>
  <c r="AF77" i="2"/>
  <c r="AI70" i="2"/>
  <c r="AE70" i="2"/>
  <c r="AI61" i="2"/>
  <c r="AJ61" i="2" s="1"/>
  <c r="AE61" i="2"/>
  <c r="AH16" i="2"/>
  <c r="AI25" i="2"/>
  <c r="AJ25" i="2" s="1"/>
  <c r="AI33" i="2"/>
  <c r="AJ33" i="2" s="1"/>
  <c r="AI44" i="2"/>
  <c r="AJ44" i="2" s="1"/>
  <c r="AE44" i="2"/>
  <c r="AI22" i="2"/>
  <c r="AJ22" i="2" s="1"/>
  <c r="AE49" i="2"/>
  <c r="AI49" i="2"/>
  <c r="AE63" i="2"/>
  <c r="AI63" i="2"/>
  <c r="AI35" i="2"/>
  <c r="AJ35" i="2" s="1"/>
  <c r="AI66" i="2"/>
  <c r="AE66" i="2"/>
  <c r="AI26" i="2"/>
  <c r="AJ26" i="2" s="1"/>
  <c r="AI53" i="2"/>
  <c r="AE53" i="2"/>
  <c r="AE59" i="2"/>
  <c r="AI59" i="2"/>
  <c r="AI45" i="2"/>
  <c r="AE45" i="2"/>
  <c r="AI19" i="2"/>
  <c r="AJ19" i="2" s="1"/>
  <c r="AI13" i="2"/>
  <c r="AJ13" i="2" s="1"/>
  <c r="AI56" i="2"/>
  <c r="AE56" i="2"/>
  <c r="AI12" i="2"/>
  <c r="AJ12" i="2" s="1"/>
  <c r="AI46" i="2"/>
  <c r="AE46" i="2"/>
  <c r="AI54" i="2"/>
  <c r="AE54" i="2"/>
  <c r="AE58" i="2"/>
  <c r="AI58" i="2"/>
  <c r="AI20" i="2"/>
  <c r="AJ20" i="2" s="1"/>
  <c r="AI28" i="2"/>
  <c r="AJ28" i="2" s="1"/>
  <c r="AE28" i="2"/>
  <c r="AI36" i="2"/>
  <c r="AJ36" i="2" s="1"/>
  <c r="AI14" i="2"/>
  <c r="AJ14" i="2" s="1"/>
  <c r="AI34" i="2"/>
  <c r="AJ34" i="2" s="1"/>
  <c r="AI75" i="2"/>
  <c r="AE75" i="2"/>
  <c r="AI17" i="2"/>
  <c r="AJ17" i="2" s="1"/>
  <c r="AH23" i="2"/>
  <c r="AI11" i="2"/>
  <c r="AJ11" i="2" s="1"/>
  <c r="AE69" i="2"/>
  <c r="AI69" i="2"/>
  <c r="AJ69" i="2" s="1"/>
  <c r="AI38" i="2"/>
  <c r="AJ38" i="2" s="1"/>
  <c r="AN14" i="2" l="1"/>
  <c r="AN31" i="2"/>
  <c r="AN33" i="2"/>
  <c r="AN15" i="2"/>
  <c r="AN21" i="2"/>
  <c r="AN26" i="2"/>
  <c r="AN22" i="2"/>
  <c r="AN29" i="2"/>
  <c r="AN37" i="2"/>
  <c r="AJ74" i="2"/>
  <c r="AJ75" i="2"/>
  <c r="AJ66" i="2"/>
  <c r="AJ67" i="2"/>
  <c r="AJ71" i="2"/>
  <c r="AJ68" i="2"/>
  <c r="AJ70" i="2"/>
  <c r="AJ72" i="2"/>
  <c r="AJ57" i="2"/>
  <c r="AJ60" i="2"/>
  <c r="AJ58" i="2"/>
  <c r="AJ56" i="2"/>
  <c r="AJ64" i="2"/>
  <c r="AJ62" i="2"/>
  <c r="AJ59" i="2"/>
  <c r="AJ63" i="2"/>
  <c r="AJ52" i="2"/>
  <c r="AJ54" i="2"/>
  <c r="AJ49" i="2"/>
  <c r="AJ50" i="2"/>
  <c r="AJ45" i="2"/>
  <c r="AK45" i="2" s="1"/>
  <c r="AJ53" i="2"/>
  <c r="AJ51" i="2"/>
  <c r="AJ46" i="2"/>
  <c r="AK40" i="2"/>
  <c r="AH28" i="2"/>
  <c r="AG77" i="2"/>
  <c r="AK69" i="2"/>
  <c r="AK44" i="2"/>
  <c r="AK47" i="2"/>
  <c r="AE40" i="2"/>
  <c r="AE42" i="2"/>
  <c r="AK42" i="2"/>
  <c r="AK48" i="2"/>
  <c r="AH8" i="2"/>
  <c r="AH77" i="2" s="1"/>
  <c r="AK61" i="2"/>
  <c r="AK28" i="2"/>
  <c r="I9" i="2"/>
  <c r="AM9" i="2" s="1"/>
  <c r="AN9" i="2" s="1"/>
  <c r="I10" i="2"/>
  <c r="AM10" i="2" s="1"/>
  <c r="AN10" i="2" s="1"/>
  <c r="I11" i="2"/>
  <c r="AM11" i="2" s="1"/>
  <c r="AN11" i="2" s="1"/>
  <c r="I12" i="2"/>
  <c r="AM12" i="2" s="1"/>
  <c r="AN12" i="2" s="1"/>
  <c r="I13" i="2"/>
  <c r="AM13" i="2" s="1"/>
  <c r="AN13" i="2" s="1"/>
  <c r="I14" i="2"/>
  <c r="AM14" i="2" s="1"/>
  <c r="I15" i="2"/>
  <c r="AM15" i="2" s="1"/>
  <c r="I16" i="2"/>
  <c r="AM16" i="2" s="1"/>
  <c r="AN16" i="2" s="1"/>
  <c r="I17" i="2"/>
  <c r="AM17" i="2" s="1"/>
  <c r="AN17" i="2" s="1"/>
  <c r="I18" i="2"/>
  <c r="AM18" i="2" s="1"/>
  <c r="AN18" i="2" s="1"/>
  <c r="I19" i="2"/>
  <c r="AM19" i="2" s="1"/>
  <c r="AN19" i="2" s="1"/>
  <c r="I20" i="2"/>
  <c r="AM20" i="2" s="1"/>
  <c r="AN20" i="2" s="1"/>
  <c r="I21" i="2"/>
  <c r="AM21" i="2" s="1"/>
  <c r="I22" i="2"/>
  <c r="AM22" i="2" s="1"/>
  <c r="I23" i="2"/>
  <c r="AM23" i="2" s="1"/>
  <c r="AN23" i="2" s="1"/>
  <c r="I24" i="2"/>
  <c r="AM24" i="2" s="1"/>
  <c r="AN24" i="2" s="1"/>
  <c r="I25" i="2"/>
  <c r="AM25" i="2" s="1"/>
  <c r="AN25" i="2" s="1"/>
  <c r="I26" i="2"/>
  <c r="AM26" i="2" s="1"/>
  <c r="I27" i="2"/>
  <c r="AM27" i="2" s="1"/>
  <c r="AN27" i="2" s="1"/>
  <c r="I28" i="2"/>
  <c r="AM28" i="2" s="1"/>
  <c r="AN28" i="2" s="1"/>
  <c r="I29" i="2"/>
  <c r="AM29" i="2" s="1"/>
  <c r="I30" i="2"/>
  <c r="AM30" i="2" s="1"/>
  <c r="AN30" i="2" s="1"/>
  <c r="I31" i="2"/>
  <c r="AM31" i="2" s="1"/>
  <c r="I32" i="2"/>
  <c r="AM32" i="2" s="1"/>
  <c r="AN32" i="2" s="1"/>
  <c r="I33" i="2"/>
  <c r="AM33" i="2" s="1"/>
  <c r="I34" i="2"/>
  <c r="AM34" i="2" s="1"/>
  <c r="AN34" i="2" s="1"/>
  <c r="I35" i="2"/>
  <c r="AM35" i="2" s="1"/>
  <c r="AN35" i="2" s="1"/>
  <c r="I36" i="2"/>
  <c r="AM36" i="2" s="1"/>
  <c r="AN36" i="2" s="1"/>
  <c r="I37" i="2"/>
  <c r="AM37" i="2" s="1"/>
  <c r="I38" i="2"/>
  <c r="AM38" i="2" s="1"/>
  <c r="AN38" i="2" s="1"/>
  <c r="I74" i="2"/>
  <c r="I75" i="2"/>
  <c r="I72" i="2"/>
  <c r="I71" i="2"/>
  <c r="I70" i="2"/>
  <c r="I69" i="2"/>
  <c r="I68" i="2"/>
  <c r="I67" i="2"/>
  <c r="I66" i="2"/>
  <c r="I64" i="2"/>
  <c r="J64" i="2" s="1"/>
  <c r="M64" i="2" s="1"/>
  <c r="I63" i="2"/>
  <c r="I62" i="2"/>
  <c r="I61" i="2"/>
  <c r="I60" i="2"/>
  <c r="I59" i="2"/>
  <c r="I58" i="2"/>
  <c r="I57" i="2"/>
  <c r="I56" i="2"/>
  <c r="I42" i="2"/>
  <c r="AM42" i="2" s="1"/>
  <c r="AN42" i="2" s="1"/>
  <c r="I43" i="2"/>
  <c r="AM43" i="2" s="1"/>
  <c r="AN43" i="2" s="1"/>
  <c r="I44" i="2"/>
  <c r="I45" i="2"/>
  <c r="I46" i="2"/>
  <c r="I47" i="2"/>
  <c r="I48" i="2"/>
  <c r="J48" i="2" s="1"/>
  <c r="M48" i="2" s="1"/>
  <c r="I49" i="2"/>
  <c r="I50" i="2"/>
  <c r="I51" i="2"/>
  <c r="I52" i="2"/>
  <c r="I53" i="2"/>
  <c r="I54" i="2"/>
  <c r="I8" i="2"/>
  <c r="AM8" i="2" s="1"/>
  <c r="I40" i="2"/>
  <c r="AM40" i="2" s="1"/>
  <c r="AN40" i="2" s="1"/>
  <c r="I41" i="2"/>
  <c r="AM41" i="2" s="1"/>
  <c r="AN41" i="2" s="1"/>
  <c r="J49" i="2" l="1"/>
  <c r="M49" i="2" s="1"/>
  <c r="AM49" i="2"/>
  <c r="J56" i="2"/>
  <c r="M56" i="2" s="1"/>
  <c r="AM56" i="2"/>
  <c r="J69" i="2"/>
  <c r="M69" i="2" s="1"/>
  <c r="AM69" i="2"/>
  <c r="AN69" i="2" s="1"/>
  <c r="J75" i="2"/>
  <c r="AM75" i="2"/>
  <c r="AK64" i="2"/>
  <c r="AN64" i="2"/>
  <c r="AK71" i="2"/>
  <c r="AN71" i="2"/>
  <c r="J52" i="2"/>
  <c r="M52" i="2" s="1"/>
  <c r="AM52" i="2"/>
  <c r="J57" i="2"/>
  <c r="M57" i="2" s="1"/>
  <c r="AM57" i="2"/>
  <c r="AN57" i="2" s="1"/>
  <c r="AK50" i="2"/>
  <c r="AK56" i="2"/>
  <c r="AN56" i="2"/>
  <c r="AK67" i="2"/>
  <c r="AN8" i="2"/>
  <c r="J51" i="2"/>
  <c r="M51" i="2" s="1"/>
  <c r="AM51" i="2"/>
  <c r="J47" i="2"/>
  <c r="M47" i="2" s="1"/>
  <c r="AM47" i="2"/>
  <c r="AN47" i="2" s="1"/>
  <c r="J58" i="2"/>
  <c r="M58" i="2" s="1"/>
  <c r="AM58" i="2"/>
  <c r="J67" i="2"/>
  <c r="M67" i="2" s="1"/>
  <c r="AM67" i="2"/>
  <c r="AN67" i="2" s="1"/>
  <c r="J71" i="2"/>
  <c r="M71" i="2" s="1"/>
  <c r="AM71" i="2"/>
  <c r="AK49" i="2"/>
  <c r="AN49" i="2"/>
  <c r="AK59" i="2"/>
  <c r="AK58" i="2"/>
  <c r="AN58" i="2"/>
  <c r="AK70" i="2"/>
  <c r="AK66" i="2"/>
  <c r="AN66" i="2"/>
  <c r="J53" i="2"/>
  <c r="M53" i="2" s="1"/>
  <c r="AM53" i="2"/>
  <c r="J45" i="2"/>
  <c r="M45" i="2" s="1"/>
  <c r="AM45" i="2"/>
  <c r="AN45" i="2" s="1"/>
  <c r="J60" i="2"/>
  <c r="M60" i="2" s="1"/>
  <c r="AM60" i="2"/>
  <c r="AK52" i="2"/>
  <c r="AN52" i="2"/>
  <c r="AK57" i="2"/>
  <c r="AK74" i="2"/>
  <c r="AN74" i="2"/>
  <c r="J44" i="2"/>
  <c r="M44" i="2" s="1"/>
  <c r="AM44" i="2"/>
  <c r="AN44" i="2" s="1"/>
  <c r="J61" i="2"/>
  <c r="M61" i="2" s="1"/>
  <c r="AM61" i="2"/>
  <c r="AN61" i="2" s="1"/>
  <c r="J66" i="2"/>
  <c r="M66" i="2" s="1"/>
  <c r="AM66" i="2"/>
  <c r="J70" i="2"/>
  <c r="M70" i="2" s="1"/>
  <c r="AM70" i="2"/>
  <c r="AN70" i="2" s="1"/>
  <c r="J74" i="2"/>
  <c r="AM74" i="2"/>
  <c r="AK46" i="2"/>
  <c r="AK63" i="2"/>
  <c r="AK72" i="2"/>
  <c r="J62" i="2"/>
  <c r="M62" i="2" s="1"/>
  <c r="AM62" i="2"/>
  <c r="J54" i="2"/>
  <c r="M54" i="2" s="1"/>
  <c r="AM54" i="2"/>
  <c r="J50" i="2"/>
  <c r="M50" i="2" s="1"/>
  <c r="AM50" i="2"/>
  <c r="AN50" i="2" s="1"/>
  <c r="J46" i="2"/>
  <c r="M46" i="2" s="1"/>
  <c r="AM46" i="2"/>
  <c r="AN46" i="2" s="1"/>
  <c r="J59" i="2"/>
  <c r="M59" i="2" s="1"/>
  <c r="AM59" i="2"/>
  <c r="AN59" i="2" s="1"/>
  <c r="J63" i="2"/>
  <c r="M63" i="2" s="1"/>
  <c r="AM63" i="2"/>
  <c r="AN63" i="2" s="1"/>
  <c r="J68" i="2"/>
  <c r="M68" i="2" s="1"/>
  <c r="AM68" i="2"/>
  <c r="AN68" i="2" s="1"/>
  <c r="J72" i="2"/>
  <c r="M72" i="2" s="1"/>
  <c r="AM72" i="2"/>
  <c r="AN72" i="2" s="1"/>
  <c r="AK53" i="2"/>
  <c r="AN53" i="2"/>
  <c r="AK54" i="2"/>
  <c r="AN54" i="2"/>
  <c r="AK62" i="2"/>
  <c r="AN62" i="2"/>
  <c r="AK60" i="2"/>
  <c r="AN60" i="2"/>
  <c r="AK68" i="2"/>
  <c r="AK75" i="2"/>
  <c r="AN75" i="2"/>
  <c r="AK51" i="2"/>
  <c r="AN51" i="2"/>
  <c r="AK16" i="2"/>
  <c r="AK32" i="2"/>
  <c r="AC77" i="2"/>
  <c r="AK23" i="2"/>
  <c r="I77" i="2"/>
  <c r="J8" i="2"/>
  <c r="AM77" i="2" l="1"/>
  <c r="AE8" i="2"/>
  <c r="AE77" i="2" s="1"/>
  <c r="AD77" i="2"/>
  <c r="AI77" i="2"/>
  <c r="M8" i="2"/>
  <c r="H77" i="2"/>
  <c r="J40" i="2"/>
  <c r="J23" i="2"/>
  <c r="M23" i="2" s="1"/>
  <c r="J42" i="2" l="1"/>
  <c r="M42" i="2" s="1"/>
  <c r="J16" i="2"/>
  <c r="J32" i="2"/>
  <c r="M32" i="2" s="1"/>
  <c r="J28" i="2"/>
  <c r="M28" i="2" s="1"/>
  <c r="AJ77" i="2" l="1"/>
  <c r="AK8" i="2"/>
  <c r="AK77" i="2" s="1"/>
  <c r="AM79" i="2" s="1"/>
  <c r="M16" i="2"/>
  <c r="M77" i="2" s="1"/>
  <c r="J77" i="2"/>
</calcChain>
</file>

<file path=xl/sharedStrings.xml><?xml version="1.0" encoding="utf-8"?>
<sst xmlns="http://schemas.openxmlformats.org/spreadsheetml/2006/main" count="171" uniqueCount="72">
  <si>
    <t>PUESTOS DE TRABAJO</t>
  </si>
  <si>
    <t>Valor Unitario</t>
  </si>
  <si>
    <t xml:space="preserve"> Valor Total</t>
  </si>
  <si>
    <t>TIPOLOGIA   DIRECTOR          (free standing)</t>
  </si>
  <si>
    <t xml:space="preserve">SUPERFICIE RECTA DE 1,80 X 0,70M </t>
  </si>
  <si>
    <t>UND</t>
  </si>
  <si>
    <t xml:space="preserve">SUPERFICIE RECTA DE 1,80 X 0,60M </t>
  </si>
  <si>
    <t xml:space="preserve">SUPERFICIE RETORNO DE 1,20 X 0,60M </t>
  </si>
  <si>
    <t xml:space="preserve">FALDERO MADERA AGLOMERADA 1.80M  </t>
  </si>
  <si>
    <t xml:space="preserve">CAJONERA METALICA 2x1 </t>
  </si>
  <si>
    <t>SILLA DIRECTIVA</t>
  </si>
  <si>
    <t>SILLAS INTERLOCUTORAS</t>
  </si>
  <si>
    <t>SOPORTES Y HERRAJES</t>
  </si>
  <si>
    <t>GLB</t>
  </si>
  <si>
    <t>TIPOLOGIA FISCAL         (free standing)</t>
  </si>
  <si>
    <t>SUPERFICIE RECTA DE 1,50 X 0,60M</t>
  </si>
  <si>
    <t>SUPERFICIE RETORNO DE 0,90 X 0,60M</t>
  </si>
  <si>
    <t>FALDERO MADERA AGLOMERADA 1.50M</t>
  </si>
  <si>
    <t xml:space="preserve">SILLA OPERATIVA </t>
  </si>
  <si>
    <t>TIPOLOGIA  ASISTENTE         (Free standing)</t>
  </si>
  <si>
    <t>TIPOLOGIA INVESTIGADOR               (Free standing)</t>
  </si>
  <si>
    <t>TIPOLOGIA  ASISTENTE RECEPCION         (Free standing)</t>
  </si>
  <si>
    <t>COUNTER VIDRIO TEMPLADO 12mm DE 1,50 X 0,30M</t>
  </si>
  <si>
    <t>PANEL 1/2 ALTURA LLENO 1,50  ALTURA 0.95</t>
  </si>
  <si>
    <t>SILLA OPERATIVA</t>
  </si>
  <si>
    <t>SALAS DE REUNIONES, SALAS DE ESPERA, SILLAS Y ACCESORIOS</t>
  </si>
  <si>
    <t>SALA DE JUNTAS        8 PUESTOS</t>
  </si>
  <si>
    <t xml:space="preserve">MESA RECTANGULAR DE 1,00 X 2,00M </t>
  </si>
  <si>
    <t>SILLAS INTERLOCUTORAS CON BRAZOS</t>
  </si>
  <si>
    <t>SALA DE JUNTAS        4 PUESTOS</t>
  </si>
  <si>
    <t>MESA CIRCULAR DIAMETRO 0,90M</t>
  </si>
  <si>
    <t xml:space="preserve">SILLAS INTERLOCUTORAS </t>
  </si>
  <si>
    <t>TANDEM 3 PUESTOS</t>
  </si>
  <si>
    <t>TANDEM 5 PUESTOS</t>
  </si>
  <si>
    <t>POLTRONAS 1 PUESTO</t>
  </si>
  <si>
    <t>SOFA 2 PUESTOS</t>
  </si>
  <si>
    <t>PANTALLA EN VIDRIO, INCLUYE ACCESORIOS 1,40*0,35 CON SOPORTES</t>
  </si>
  <si>
    <t>PANTALLA EN VIDRIO, INCLUYE ACCESORIOS 0,55*0,35 CON SOPORTES</t>
  </si>
  <si>
    <t>COUNTER VIDRIO TEMPLADO 12mm DE 1,50 X 0,30M INCLUYE HERRAJES</t>
  </si>
  <si>
    <t>PANELES</t>
  </si>
  <si>
    <t>PANEL 1/2 ALTURA MIXTO 0,60  ALTURA 1.35</t>
  </si>
  <si>
    <t>PANEL 1/2 ALTURA MIXTO 0,75  ALTURA 1,35</t>
  </si>
  <si>
    <t>PANEL 1/2 ALTURA MIXTO 0,90  ALTURA 1,35</t>
  </si>
  <si>
    <t>PANEL 1/2 ALTURA MIXTO 1,50 ALTURA 1,35</t>
  </si>
  <si>
    <t>PANEL 1/2 ALTURA 1,50 ALTURA 1,35</t>
  </si>
  <si>
    <t>PANEL 1/2 ALTURA 0,60 ALTURA 0,95</t>
  </si>
  <si>
    <t>PANEL 1/2 ALTURA 0,75 ALTURA 0,95</t>
  </si>
  <si>
    <t>PANEL 1/2 ALTURA 0,90 ALTURA 0,95</t>
  </si>
  <si>
    <t>PANEL 1/2 ALTURA 1,50 ALTURA 0,95</t>
  </si>
  <si>
    <t>MUEBLES DE ALMACENAMIENTO Y OTRAS SUPERFICIES</t>
  </si>
  <si>
    <t>ARCHIVO RODANTE MECANICO POR UDC 1.20x0.45x2.05 - Puerta de 0.60</t>
  </si>
  <si>
    <t>ARCHIVO RODANTE MECANICO POR UDC 1.20x0.45x2.40 - Puerta de 0.60</t>
  </si>
  <si>
    <t>ARCHIVO RODANTE MECANICO POR UDC 0.90x0.45x2.05 - Puerta de 0.60</t>
  </si>
  <si>
    <t>ARCHIVO RODANTE MECANICO POR UDC 0.90x0.45x2.40 - Puerta de 0.60</t>
  </si>
  <si>
    <t>OTROS</t>
  </si>
  <si>
    <t>DESMONTE DE PUESTOS DE TRABAJO</t>
  </si>
  <si>
    <t>DESMONTE DE PANELERIA</t>
  </si>
  <si>
    <t>ARCHIVADOR 0.90X0.50M H=2.05 (A1)</t>
  </si>
  <si>
    <t>ARCHIVADOR 0.75X0.50M H=2.05 (A2)</t>
  </si>
  <si>
    <t>ARCHIVADOR 0.75X0.50M H=0.70 CON SUPERFICIE RECTA DE 0,75 X 0,60M (A3)</t>
  </si>
  <si>
    <t>Cotización 1</t>
  </si>
  <si>
    <t>Cotización 2</t>
  </si>
  <si>
    <t>Cotización 3</t>
  </si>
  <si>
    <t>Cotización 4</t>
  </si>
  <si>
    <t>MENOR VALOR</t>
  </si>
  <si>
    <t>PROMEDIO</t>
  </si>
  <si>
    <t>VALORES SECCIONAL  SAN ANDRÉS</t>
  </si>
  <si>
    <t xml:space="preserve">Valor  Unitario x Cantidades </t>
  </si>
  <si>
    <t>Valor  x cantidad</t>
  </si>
  <si>
    <t>VALORES SELECCIONADOS</t>
  </si>
  <si>
    <t>La Isla de San Ándres se Encuentra exenta de Iva</t>
  </si>
  <si>
    <t xml:space="preserve">ANEXO II - ESTUDIO  DEL SECTOR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</si>
</sst>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b/>
      <i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theme="0"/>
      <name val="Arial"/>
      <family val="2"/>
    </font>
    <font>
      <b/>
      <sz val="12"/>
      <color rgb="FFFFC00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1">
    <xf numFmtId="0" fontId="0" fillId="0" borderId="0" xfId="0"/>
    <xf numFmtId="165" fontId="2" fillId="3" borderId="9" xfId="1" applyNumberFormat="1" applyFont="1" applyFill="1" applyBorder="1" applyAlignment="1">
      <alignment horizontal="center" vertical="center"/>
    </xf>
    <xf numFmtId="0" fontId="6" fillId="0" borderId="10" xfId="0" quotePrefix="1" applyFont="1" applyBorder="1" applyAlignment="1">
      <alignment horizontal="left"/>
    </xf>
    <xf numFmtId="0" fontId="6" fillId="0" borderId="10" xfId="0" applyFont="1" applyBorder="1" applyAlignment="1">
      <alignment horizontal="center"/>
    </xf>
    <xf numFmtId="165" fontId="4" fillId="0" borderId="10" xfId="1" applyNumberFormat="1" applyFont="1" applyBorder="1" applyAlignment="1">
      <alignment vertical="center"/>
    </xf>
    <xf numFmtId="0" fontId="6" fillId="0" borderId="13" xfId="0" quotePrefix="1" applyFont="1" applyBorder="1" applyAlignment="1">
      <alignment horizontal="left"/>
    </xf>
    <xf numFmtId="0" fontId="6" fillId="0" borderId="13" xfId="0" applyFont="1" applyBorder="1" applyAlignment="1">
      <alignment horizontal="center"/>
    </xf>
    <xf numFmtId="165" fontId="4" fillId="0" borderId="13" xfId="1" applyNumberFormat="1" applyFont="1" applyBorder="1" applyAlignment="1">
      <alignment vertical="center"/>
    </xf>
    <xf numFmtId="0" fontId="6" fillId="0" borderId="13" xfId="0" applyFont="1" applyBorder="1"/>
    <xf numFmtId="0" fontId="6" fillId="0" borderId="13" xfId="0" applyFont="1" applyFill="1" applyBorder="1" applyAlignment="1">
      <alignment horizontal="center"/>
    </xf>
    <xf numFmtId="0" fontId="6" fillId="0" borderId="15" xfId="0" quotePrefix="1" applyFont="1" applyBorder="1" applyAlignment="1">
      <alignment horizontal="left"/>
    </xf>
    <xf numFmtId="0" fontId="6" fillId="0" borderId="15" xfId="0" applyFont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17" xfId="0" applyFont="1" applyBorder="1"/>
    <xf numFmtId="0" fontId="6" fillId="0" borderId="17" xfId="0" applyFont="1" applyBorder="1" applyAlignment="1">
      <alignment horizontal="center"/>
    </xf>
    <xf numFmtId="165" fontId="4" fillId="0" borderId="17" xfId="1" applyNumberFormat="1" applyFont="1" applyBorder="1" applyAlignment="1">
      <alignment vertical="center"/>
    </xf>
    <xf numFmtId="0" fontId="6" fillId="0" borderId="10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6" fillId="0" borderId="18" xfId="0" quotePrefix="1" applyFont="1" applyBorder="1" applyAlignment="1">
      <alignment horizontal="left"/>
    </xf>
    <xf numFmtId="0" fontId="6" fillId="0" borderId="18" xfId="0" applyFont="1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165" fontId="4" fillId="0" borderId="18" xfId="1" applyNumberFormat="1" applyFont="1" applyBorder="1" applyAlignment="1">
      <alignment vertical="center"/>
    </xf>
    <xf numFmtId="0" fontId="6" fillId="4" borderId="13" xfId="0" quotePrefix="1" applyFont="1" applyFill="1" applyBorder="1"/>
    <xf numFmtId="0" fontId="6" fillId="0" borderId="10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165" fontId="4" fillId="0" borderId="16" xfId="1" applyNumberFormat="1" applyFont="1" applyBorder="1" applyAlignment="1">
      <alignment horizontal="center" vertical="center"/>
    </xf>
    <xf numFmtId="165" fontId="2" fillId="0" borderId="9" xfId="1" applyNumberFormat="1" applyFont="1" applyBorder="1"/>
    <xf numFmtId="165" fontId="4" fillId="0" borderId="9" xfId="1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165" fontId="4" fillId="0" borderId="10" xfId="1" applyNumberFormat="1" applyFont="1" applyBorder="1" applyAlignment="1">
      <alignment horizontal="center" vertical="center" wrapText="1"/>
    </xf>
    <xf numFmtId="165" fontId="4" fillId="0" borderId="8" xfId="1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/>
    </xf>
    <xf numFmtId="165" fontId="4" fillId="0" borderId="9" xfId="1" applyNumberFormat="1" applyFont="1" applyBorder="1" applyAlignment="1">
      <alignment horizontal="center" vertical="center" wrapText="1"/>
    </xf>
    <xf numFmtId="165" fontId="2" fillId="0" borderId="9" xfId="0" applyNumberFormat="1" applyFont="1" applyBorder="1"/>
    <xf numFmtId="165" fontId="7" fillId="5" borderId="9" xfId="1" applyNumberFormat="1" applyFont="1" applyFill="1" applyBorder="1"/>
    <xf numFmtId="165" fontId="2" fillId="0" borderId="9" xfId="0" applyNumberFormat="1" applyFont="1" applyFill="1" applyBorder="1"/>
    <xf numFmtId="165" fontId="7" fillId="0" borderId="9" xfId="1" applyNumberFormat="1" applyFont="1" applyFill="1" applyBorder="1"/>
    <xf numFmtId="9" fontId="0" fillId="0" borderId="0" xfId="2" applyFont="1"/>
    <xf numFmtId="165" fontId="7" fillId="10" borderId="9" xfId="1" applyNumberFormat="1" applyFont="1" applyFill="1" applyBorder="1"/>
    <xf numFmtId="165" fontId="0" fillId="0" borderId="0" xfId="0" applyNumberFormat="1"/>
    <xf numFmtId="165" fontId="4" fillId="9" borderId="5" xfId="1" applyNumberFormat="1" applyFont="1" applyFill="1" applyBorder="1" applyAlignment="1">
      <alignment vertical="center"/>
    </xf>
    <xf numFmtId="165" fontId="4" fillId="9" borderId="7" xfId="1" applyNumberFormat="1" applyFont="1" applyFill="1" applyBorder="1" applyAlignment="1">
      <alignment vertical="center"/>
    </xf>
    <xf numFmtId="165" fontId="4" fillId="9" borderId="9" xfId="1" applyNumberFormat="1" applyFont="1" applyFill="1" applyBorder="1" applyAlignment="1">
      <alignment horizontal="center" vertical="center" wrapText="1"/>
    </xf>
    <xf numFmtId="164" fontId="0" fillId="0" borderId="0" xfId="1" applyFont="1"/>
    <xf numFmtId="165" fontId="2" fillId="12" borderId="9" xfId="0" applyNumberFormat="1" applyFont="1" applyFill="1" applyBorder="1"/>
    <xf numFmtId="165" fontId="2" fillId="5" borderId="9" xfId="0" applyNumberFormat="1" applyFont="1" applyFill="1" applyBorder="1"/>
    <xf numFmtId="0" fontId="4" fillId="0" borderId="8" xfId="0" applyFont="1" applyBorder="1" applyAlignment="1">
      <alignment horizontal="center" vertical="center" wrapText="1"/>
    </xf>
    <xf numFmtId="165" fontId="11" fillId="0" borderId="9" xfId="1" applyNumberFormat="1" applyFont="1" applyBorder="1"/>
    <xf numFmtId="0" fontId="12" fillId="0" borderId="0" xfId="0" applyFont="1" applyBorder="1"/>
    <xf numFmtId="0" fontId="12" fillId="0" borderId="0" xfId="0" applyFont="1"/>
    <xf numFmtId="165" fontId="2" fillId="3" borderId="8" xfId="1" applyNumberFormat="1" applyFont="1" applyFill="1" applyBorder="1" applyAlignment="1">
      <alignment vertical="center"/>
    </xf>
    <xf numFmtId="165" fontId="2" fillId="3" borderId="8" xfId="1" applyNumberFormat="1" applyFont="1" applyFill="1" applyBorder="1" applyAlignment="1">
      <alignment horizontal="center" vertical="center"/>
    </xf>
    <xf numFmtId="165" fontId="2" fillId="3" borderId="8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4" fontId="0" fillId="0" borderId="0" xfId="1" applyFont="1" applyAlignment="1">
      <alignment vertical="center"/>
    </xf>
    <xf numFmtId="0" fontId="9" fillId="6" borderId="0" xfId="0" applyFont="1" applyFill="1" applyAlignment="1">
      <alignment horizontal="center" vertical="center"/>
    </xf>
    <xf numFmtId="0" fontId="2" fillId="7" borderId="1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5" fontId="2" fillId="0" borderId="5" xfId="1" applyNumberFormat="1" applyFont="1" applyBorder="1" applyAlignment="1">
      <alignment horizontal="center" vertical="center"/>
    </xf>
    <xf numFmtId="165" fontId="2" fillId="0" borderId="14" xfId="1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/>
    </xf>
    <xf numFmtId="0" fontId="6" fillId="0" borderId="2" xfId="0" quotePrefix="1" applyFont="1" applyBorder="1" applyAlignment="1">
      <alignment horizontal="left"/>
    </xf>
    <xf numFmtId="0" fontId="6" fillId="0" borderId="3" xfId="0" quotePrefix="1" applyFont="1" applyBorder="1" applyAlignment="1">
      <alignment horizontal="left"/>
    </xf>
    <xf numFmtId="0" fontId="0" fillId="0" borderId="0" xfId="0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6" fillId="0" borderId="2" xfId="0" quotePrefix="1" applyFont="1" applyBorder="1" applyAlignment="1">
      <alignment horizontal="left" vertical="center" wrapText="1"/>
    </xf>
    <xf numFmtId="0" fontId="6" fillId="0" borderId="3" xfId="0" quotePrefix="1" applyFont="1" applyBorder="1" applyAlignment="1">
      <alignment horizontal="left" vertical="center" wrapText="1"/>
    </xf>
    <xf numFmtId="0" fontId="6" fillId="0" borderId="9" xfId="0" quotePrefix="1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5" fillId="0" borderId="8" xfId="0" quotePrefix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5" fontId="11" fillId="0" borderId="5" xfId="1" applyNumberFormat="1" applyFont="1" applyBorder="1" applyAlignment="1">
      <alignment horizontal="center" vertical="center"/>
    </xf>
    <xf numFmtId="165" fontId="11" fillId="0" borderId="14" xfId="1" applyNumberFormat="1" applyFont="1" applyBorder="1" applyAlignment="1">
      <alignment horizontal="center" vertical="center"/>
    </xf>
    <xf numFmtId="165" fontId="11" fillId="0" borderId="7" xfId="1" applyNumberFormat="1" applyFont="1" applyBorder="1" applyAlignment="1">
      <alignment horizontal="center" vertical="center"/>
    </xf>
    <xf numFmtId="0" fontId="5" fillId="0" borderId="11" xfId="0" quotePrefix="1" applyFont="1" applyBorder="1" applyAlignment="1">
      <alignment horizontal="center" vertical="center" wrapText="1"/>
    </xf>
    <xf numFmtId="0" fontId="5" fillId="0" borderId="12" xfId="0" quotePrefix="1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/>
    </xf>
    <xf numFmtId="0" fontId="10" fillId="11" borderId="2" xfId="0" applyFont="1" applyFill="1" applyBorder="1" applyAlignment="1">
      <alignment horizontal="center"/>
    </xf>
    <xf numFmtId="0" fontId="10" fillId="11" borderId="3" xfId="0" applyFont="1" applyFill="1" applyBorder="1" applyAlignment="1">
      <alignment horizontal="center"/>
    </xf>
    <xf numFmtId="0" fontId="10" fillId="11" borderId="1" xfId="0" applyFont="1" applyFill="1" applyBorder="1" applyAlignment="1">
      <alignment horizontal="center" wrapText="1"/>
    </xf>
    <xf numFmtId="0" fontId="10" fillId="11" borderId="2" xfId="0" applyFont="1" applyFill="1" applyBorder="1" applyAlignment="1">
      <alignment horizontal="center" wrapText="1"/>
    </xf>
    <xf numFmtId="0" fontId="10" fillId="11" borderId="3" xfId="0" applyFont="1" applyFill="1" applyBorder="1" applyAlignment="1">
      <alignment horizont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7</xdr:row>
          <xdr:rowOff>123825</xdr:rowOff>
        </xdr:from>
        <xdr:to>
          <xdr:col>4</xdr:col>
          <xdr:colOff>0</xdr:colOff>
          <xdr:row>14</xdr:row>
          <xdr:rowOff>38100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498102</xdr:colOff>
      <xdr:row>15</xdr:row>
      <xdr:rowOff>74083</xdr:rowOff>
    </xdr:from>
    <xdr:to>
      <xdr:col>3</xdr:col>
      <xdr:colOff>1289798</xdr:colOff>
      <xdr:row>21</xdr:row>
      <xdr:rowOff>121584</xdr:rowOff>
    </xdr:to>
    <xdr:pic>
      <xdr:nvPicPr>
        <xdr:cNvPr id="3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>
          <a:off x="2260227" y="3331633"/>
          <a:ext cx="791696" cy="1133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22</xdr:row>
          <xdr:rowOff>28575</xdr:rowOff>
        </xdr:from>
        <xdr:to>
          <xdr:col>4</xdr:col>
          <xdr:colOff>0</xdr:colOff>
          <xdr:row>26</xdr:row>
          <xdr:rowOff>152400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390525</xdr:colOff>
      <xdr:row>28</xdr:row>
      <xdr:rowOff>0</xdr:rowOff>
    </xdr:from>
    <xdr:to>
      <xdr:col>3</xdr:col>
      <xdr:colOff>1038228</xdr:colOff>
      <xdr:row>30</xdr:row>
      <xdr:rowOff>66674</xdr:rowOff>
    </xdr:to>
    <xdr:pic>
      <xdr:nvPicPr>
        <xdr:cNvPr id="5" name="15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2262190" y="5519735"/>
          <a:ext cx="428623" cy="6477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370356</xdr:colOff>
      <xdr:row>31</xdr:row>
      <xdr:rowOff>65554</xdr:rowOff>
    </xdr:from>
    <xdr:to>
      <xdr:col>3</xdr:col>
      <xdr:colOff>1291167</xdr:colOff>
      <xdr:row>37</xdr:row>
      <xdr:rowOff>94130</xdr:rowOff>
    </xdr:to>
    <xdr:pic>
      <xdr:nvPicPr>
        <xdr:cNvPr id="6" name="17 Imagen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2035673" y="6344087"/>
          <a:ext cx="1114427" cy="920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1" tint="0.34998626667073579"/>
    <pageSetUpPr fitToPage="1"/>
  </sheetPr>
  <dimension ref="B1:AR85"/>
  <sheetViews>
    <sheetView tabSelected="1" topLeftCell="A43" zoomScale="85" zoomScaleNormal="85" workbookViewId="0">
      <selection activeCell="AQ29" sqref="AQ29"/>
    </sheetView>
  </sheetViews>
  <sheetFormatPr baseColWidth="10" defaultRowHeight="15" x14ac:dyDescent="0.25"/>
  <cols>
    <col min="1" max="1" width="3.5703125" customWidth="1"/>
    <col min="4" max="4" width="21.85546875" customWidth="1"/>
    <col min="5" max="5" width="35.28515625" bestFit="1" customWidth="1"/>
    <col min="6" max="7" width="11" customWidth="1"/>
    <col min="8" max="8" width="14.140625" customWidth="1"/>
    <col min="9" max="9" width="13.5703125" bestFit="1" customWidth="1"/>
    <col min="10" max="10" width="13.42578125" hidden="1" customWidth="1"/>
    <col min="11" max="11" width="14.140625" customWidth="1"/>
    <col min="12" max="12" width="13.5703125" bestFit="1" customWidth="1"/>
    <col min="13" max="13" width="13.42578125" hidden="1" customWidth="1"/>
    <col min="14" max="14" width="14.140625" customWidth="1"/>
    <col min="15" max="15" width="13.5703125" bestFit="1" customWidth="1"/>
    <col min="16" max="16" width="13.42578125" hidden="1" customWidth="1"/>
    <col min="17" max="17" width="14.140625" customWidth="1"/>
    <col min="18" max="18" width="13.5703125" bestFit="1" customWidth="1"/>
    <col min="19" max="19" width="13.42578125" hidden="1" customWidth="1"/>
    <col min="20" max="28" width="11.42578125" hidden="1" customWidth="1"/>
    <col min="29" max="29" width="14.140625" hidden="1" customWidth="1"/>
    <col min="30" max="30" width="13.42578125" hidden="1" customWidth="1"/>
    <col min="31" max="31" width="16.85546875" hidden="1" customWidth="1"/>
    <col min="32" max="32" width="14.140625" hidden="1" customWidth="1"/>
    <col min="33" max="33" width="13.42578125" hidden="1" customWidth="1"/>
    <col min="34" max="34" width="15.5703125" hidden="1" customWidth="1"/>
    <col min="35" max="35" width="14.140625" customWidth="1"/>
    <col min="36" max="36" width="13.42578125" bestFit="1" customWidth="1"/>
    <col min="37" max="37" width="13.42578125" hidden="1" customWidth="1"/>
    <col min="38" max="38" width="7" hidden="1" customWidth="1"/>
    <col min="39" max="39" width="18" style="49" hidden="1" customWidth="1"/>
    <col min="40" max="40" width="16.140625" hidden="1" customWidth="1"/>
  </cols>
  <sheetData>
    <row r="1" spans="2:44" x14ac:dyDescent="0.25">
      <c r="R1" s="45"/>
    </row>
    <row r="2" spans="2:44" ht="24" thickBot="1" x14ac:dyDescent="0.3">
      <c r="B2" s="61" t="s">
        <v>71</v>
      </c>
      <c r="C2" s="61"/>
      <c r="D2" s="61"/>
      <c r="E2" s="61"/>
      <c r="P2" s="45"/>
      <c r="Q2" s="45"/>
      <c r="R2" s="45"/>
    </row>
    <row r="3" spans="2:44" ht="15.75" thickBot="1" x14ac:dyDescent="0.3">
      <c r="B3" s="62" t="s">
        <v>66</v>
      </c>
      <c r="C3" s="63"/>
      <c r="D3" s="63"/>
      <c r="E3" s="64"/>
    </row>
    <row r="5" spans="2:44" ht="15.75" thickBot="1" x14ac:dyDescent="0.3"/>
    <row r="6" spans="2:44" ht="32.25" customHeight="1" thickBot="1" x14ac:dyDescent="0.3">
      <c r="H6" s="114" t="s">
        <v>60</v>
      </c>
      <c r="I6" s="115"/>
      <c r="J6" s="115"/>
      <c r="K6" s="114" t="s">
        <v>61</v>
      </c>
      <c r="L6" s="115"/>
      <c r="M6" s="115"/>
      <c r="N6" s="114" t="s">
        <v>62</v>
      </c>
      <c r="O6" s="115"/>
      <c r="P6" s="115"/>
      <c r="Q6" s="114" t="s">
        <v>63</v>
      </c>
      <c r="R6" s="115"/>
      <c r="S6" s="115"/>
      <c r="AC6" s="116" t="s">
        <v>64</v>
      </c>
      <c r="AD6" s="117"/>
      <c r="AE6" s="118"/>
      <c r="AF6" s="116" t="s">
        <v>65</v>
      </c>
      <c r="AG6" s="117"/>
      <c r="AH6" s="118"/>
      <c r="AI6" s="119" t="s">
        <v>69</v>
      </c>
      <c r="AJ6" s="120"/>
      <c r="AK6" s="121"/>
    </row>
    <row r="7" spans="2:44" s="59" customFormat="1" ht="45.75" thickBot="1" x14ac:dyDescent="0.3">
      <c r="B7" s="111" t="s">
        <v>0</v>
      </c>
      <c r="C7" s="112"/>
      <c r="D7" s="112"/>
      <c r="E7" s="112"/>
      <c r="F7" s="112"/>
      <c r="G7" s="113"/>
      <c r="H7" s="56" t="s">
        <v>1</v>
      </c>
      <c r="I7" s="57" t="s">
        <v>67</v>
      </c>
      <c r="J7" s="1" t="s">
        <v>2</v>
      </c>
      <c r="K7" s="56" t="s">
        <v>1</v>
      </c>
      <c r="L7" s="57" t="s">
        <v>67</v>
      </c>
      <c r="M7" s="1" t="s">
        <v>2</v>
      </c>
      <c r="N7" s="56" t="s">
        <v>1</v>
      </c>
      <c r="O7" s="57" t="s">
        <v>67</v>
      </c>
      <c r="P7" s="1" t="s">
        <v>2</v>
      </c>
      <c r="Q7" s="56" t="s">
        <v>1</v>
      </c>
      <c r="R7" s="57" t="s">
        <v>67</v>
      </c>
      <c r="S7" s="1" t="s">
        <v>2</v>
      </c>
      <c r="AC7" s="56" t="s">
        <v>1</v>
      </c>
      <c r="AD7" s="58" t="s">
        <v>67</v>
      </c>
      <c r="AE7" s="1" t="s">
        <v>2</v>
      </c>
      <c r="AF7" s="56" t="s">
        <v>1</v>
      </c>
      <c r="AG7" s="58" t="s">
        <v>68</v>
      </c>
      <c r="AH7" s="1" t="s">
        <v>2</v>
      </c>
      <c r="AI7" s="56" t="s">
        <v>1</v>
      </c>
      <c r="AJ7" s="58" t="s">
        <v>68</v>
      </c>
      <c r="AK7" s="1" t="s">
        <v>2</v>
      </c>
      <c r="AM7" s="60"/>
      <c r="AQ7" s="122" t="s">
        <v>70</v>
      </c>
      <c r="AR7" s="123"/>
    </row>
    <row r="8" spans="2:44" ht="14.25" customHeight="1" thickBot="1" x14ac:dyDescent="0.3">
      <c r="B8" s="74">
        <v>1</v>
      </c>
      <c r="C8" s="94" t="s">
        <v>3</v>
      </c>
      <c r="D8" s="97"/>
      <c r="E8" s="2" t="s">
        <v>4</v>
      </c>
      <c r="F8" s="3" t="s">
        <v>5</v>
      </c>
      <c r="G8" s="3">
        <v>1</v>
      </c>
      <c r="H8" s="4">
        <v>497500</v>
      </c>
      <c r="I8" s="46">
        <f t="shared" ref="I8:I38" si="0">+(H8)*G8</f>
        <v>497500</v>
      </c>
      <c r="J8" s="100">
        <f>SUM(I8:I15)</f>
        <v>5062750</v>
      </c>
      <c r="K8" s="4">
        <v>816000</v>
      </c>
      <c r="L8" s="46">
        <f>+(K8)*G8</f>
        <v>816000</v>
      </c>
      <c r="M8" s="100">
        <f>SUM(L8:L15)</f>
        <v>7668000</v>
      </c>
      <c r="N8" s="4">
        <v>460100</v>
      </c>
      <c r="O8" s="46">
        <f>+N8*G8</f>
        <v>460100</v>
      </c>
      <c r="P8" s="100">
        <f>SUM(O8:O15)</f>
        <v>3081600</v>
      </c>
      <c r="Q8" s="4">
        <v>681200</v>
      </c>
      <c r="R8" s="46">
        <f>+Q8*G8</f>
        <v>681200</v>
      </c>
      <c r="S8" s="100">
        <f>SUM(R8:R15)</f>
        <v>6132490</v>
      </c>
      <c r="T8" s="55"/>
      <c r="U8" s="55"/>
      <c r="V8" s="55"/>
      <c r="W8" s="55"/>
      <c r="X8" s="55"/>
      <c r="Y8" s="55"/>
      <c r="Z8" s="55"/>
      <c r="AA8" s="55"/>
      <c r="AB8" s="55"/>
      <c r="AC8" s="4">
        <f>+MIN(H8,N8,Q8,K8)</f>
        <v>460100</v>
      </c>
      <c r="AD8" s="46">
        <f>+AC8*G8</f>
        <v>460100</v>
      </c>
      <c r="AE8" s="71">
        <f>SUM(AD8:AD15)</f>
        <v>4260600</v>
      </c>
      <c r="AF8" s="4">
        <f>+ROUND(AVERAGE(H8,N8,Q8,K8),0)</f>
        <v>613700</v>
      </c>
      <c r="AG8" s="46">
        <f>+AF8*G8</f>
        <v>613700</v>
      </c>
      <c r="AH8" s="71">
        <f>SUM(AG8:AG15)</f>
        <v>5525034</v>
      </c>
      <c r="AI8" s="4">
        <f t="shared" ref="AI8:AI38" si="1">+ROUND(AVERAGE(AC8,AF8),0)</f>
        <v>536900</v>
      </c>
      <c r="AJ8" s="46">
        <f>+AI8*G8</f>
        <v>536900</v>
      </c>
      <c r="AK8" s="71">
        <f>SUM(AJ8:AJ15)</f>
        <v>4892820</v>
      </c>
      <c r="AM8" s="49">
        <f>+(((AVERAGE(I8,L8,O8,R8))+(MIN(I8,L8,O8,R8)))/2)</f>
        <v>536900</v>
      </c>
      <c r="AN8" s="45">
        <f>+AJ8-AM8</f>
        <v>0</v>
      </c>
      <c r="AQ8" s="124"/>
      <c r="AR8" s="125"/>
    </row>
    <row r="9" spans="2:44" ht="14.25" customHeight="1" thickBot="1" x14ac:dyDescent="0.3">
      <c r="B9" s="75"/>
      <c r="C9" s="103"/>
      <c r="D9" s="104"/>
      <c r="E9" s="5" t="s">
        <v>6</v>
      </c>
      <c r="F9" s="6" t="s">
        <v>5</v>
      </c>
      <c r="G9" s="6">
        <v>1</v>
      </c>
      <c r="H9" s="7">
        <v>408000</v>
      </c>
      <c r="I9" s="46">
        <f t="shared" si="0"/>
        <v>408000</v>
      </c>
      <c r="J9" s="101"/>
      <c r="K9" s="7">
        <v>744000</v>
      </c>
      <c r="L9" s="46">
        <f t="shared" ref="L9:L38" si="2">+(K9)*G9</f>
        <v>744000</v>
      </c>
      <c r="M9" s="101"/>
      <c r="N9" s="7">
        <v>438700</v>
      </c>
      <c r="O9" s="46">
        <f t="shared" ref="O9:O74" si="3">+N9*G9</f>
        <v>438700</v>
      </c>
      <c r="P9" s="101"/>
      <c r="Q9" s="7">
        <v>515320</v>
      </c>
      <c r="R9" s="46">
        <f t="shared" ref="R9:R54" si="4">+Q9*G9</f>
        <v>515320</v>
      </c>
      <c r="S9" s="101"/>
      <c r="T9" s="55"/>
      <c r="U9" s="55"/>
      <c r="V9" s="55"/>
      <c r="W9" s="55"/>
      <c r="X9" s="55"/>
      <c r="Y9" s="55"/>
      <c r="Z9" s="55"/>
      <c r="AA9" s="55"/>
      <c r="AB9" s="55"/>
      <c r="AC9" s="4">
        <f>+MIN(H9,N9,Q9)</f>
        <v>408000</v>
      </c>
      <c r="AD9" s="46">
        <f t="shared" ref="AD9:AD38" si="5">+AC9*G9</f>
        <v>408000</v>
      </c>
      <c r="AE9" s="72"/>
      <c r="AF9" s="4">
        <f>+ROUND(AVERAGE(H9,N9,Q9),0)</f>
        <v>454007</v>
      </c>
      <c r="AG9" s="46">
        <f t="shared" ref="AG9:AG74" si="6">+AF9*G9</f>
        <v>454007</v>
      </c>
      <c r="AH9" s="72"/>
      <c r="AI9" s="4">
        <f t="shared" si="1"/>
        <v>431004</v>
      </c>
      <c r="AJ9" s="46">
        <f t="shared" ref="AJ9:AJ74" si="7">+AI9*G9</f>
        <v>431004</v>
      </c>
      <c r="AK9" s="72"/>
      <c r="AM9" s="49">
        <f>+(((AVERAGE(I9,O9,R9))+(MIN(I9,O9,R9)))/2)</f>
        <v>431003.33333333337</v>
      </c>
      <c r="AN9" s="45">
        <f t="shared" ref="AN9:AN72" si="8">+AJ9-AM9</f>
        <v>0.66666666662786156</v>
      </c>
      <c r="AQ9" s="124"/>
      <c r="AR9" s="125"/>
    </row>
    <row r="10" spans="2:44" ht="14.25" customHeight="1" thickBot="1" x14ac:dyDescent="0.3">
      <c r="B10" s="75"/>
      <c r="C10" s="95"/>
      <c r="D10" s="98"/>
      <c r="E10" s="5" t="s">
        <v>7</v>
      </c>
      <c r="F10" s="6" t="s">
        <v>5</v>
      </c>
      <c r="G10" s="6">
        <v>1</v>
      </c>
      <c r="H10" s="7">
        <v>308750</v>
      </c>
      <c r="I10" s="46">
        <f t="shared" si="0"/>
        <v>308750</v>
      </c>
      <c r="J10" s="101"/>
      <c r="K10" s="7">
        <v>468000</v>
      </c>
      <c r="L10" s="46">
        <f t="shared" si="2"/>
        <v>468000</v>
      </c>
      <c r="M10" s="101"/>
      <c r="N10" s="7">
        <v>406600</v>
      </c>
      <c r="O10" s="46">
        <f t="shared" si="3"/>
        <v>406600</v>
      </c>
      <c r="P10" s="101"/>
      <c r="Q10" s="7">
        <v>354900</v>
      </c>
      <c r="R10" s="46">
        <f t="shared" si="4"/>
        <v>354900</v>
      </c>
      <c r="S10" s="101"/>
      <c r="T10" s="55"/>
      <c r="U10" s="55"/>
      <c r="V10" s="55"/>
      <c r="W10" s="55"/>
      <c r="X10" s="55"/>
      <c r="Y10" s="55"/>
      <c r="Z10" s="55"/>
      <c r="AA10" s="55"/>
      <c r="AB10" s="55"/>
      <c r="AC10" s="4">
        <f t="shared" ref="AC10:AC74" si="9">+MIN(H10,K10,N10,Q10)</f>
        <v>308750</v>
      </c>
      <c r="AD10" s="46">
        <f t="shared" si="5"/>
        <v>308750</v>
      </c>
      <c r="AE10" s="72"/>
      <c r="AF10" s="4">
        <f t="shared" ref="AF10:AF74" si="10">+ROUND(AVERAGE(H10,K10,N10,Q10),0)</f>
        <v>384563</v>
      </c>
      <c r="AG10" s="46">
        <f t="shared" si="6"/>
        <v>384563</v>
      </c>
      <c r="AH10" s="72"/>
      <c r="AI10" s="4">
        <f t="shared" si="1"/>
        <v>346657</v>
      </c>
      <c r="AJ10" s="46">
        <f t="shared" si="7"/>
        <v>346657</v>
      </c>
      <c r="AK10" s="72"/>
      <c r="AM10" s="49">
        <f t="shared" ref="AM10:AM72" si="11">+(((AVERAGE(I10,L10,O10,R10))+(MIN(I10,L10,O10,R10)))/2)</f>
        <v>346656.25</v>
      </c>
      <c r="AN10" s="45">
        <f t="shared" si="8"/>
        <v>0.75</v>
      </c>
      <c r="AQ10" s="126"/>
      <c r="AR10" s="127"/>
    </row>
    <row r="11" spans="2:44" ht="14.25" customHeight="1" thickBot="1" x14ac:dyDescent="0.3">
      <c r="B11" s="75"/>
      <c r="C11" s="95"/>
      <c r="D11" s="98"/>
      <c r="E11" s="5" t="s">
        <v>8</v>
      </c>
      <c r="F11" s="6" t="s">
        <v>5</v>
      </c>
      <c r="G11" s="6">
        <v>1</v>
      </c>
      <c r="H11" s="7">
        <v>112500</v>
      </c>
      <c r="I11" s="46">
        <f t="shared" si="0"/>
        <v>112500</v>
      </c>
      <c r="J11" s="101"/>
      <c r="K11" s="7">
        <v>264000</v>
      </c>
      <c r="L11" s="46">
        <f t="shared" si="2"/>
        <v>264000</v>
      </c>
      <c r="M11" s="101"/>
      <c r="N11" s="7">
        <v>294250</v>
      </c>
      <c r="O11" s="46">
        <f t="shared" si="3"/>
        <v>294250</v>
      </c>
      <c r="P11" s="101"/>
      <c r="Q11" s="7">
        <v>318370</v>
      </c>
      <c r="R11" s="46">
        <f t="shared" si="4"/>
        <v>318370</v>
      </c>
      <c r="S11" s="101"/>
      <c r="T11" s="55"/>
      <c r="U11" s="55"/>
      <c r="V11" s="55"/>
      <c r="W11" s="55"/>
      <c r="X11" s="55"/>
      <c r="Y11" s="55"/>
      <c r="Z11" s="55"/>
      <c r="AA11" s="55"/>
      <c r="AB11" s="55"/>
      <c r="AC11" s="4">
        <f t="shared" si="9"/>
        <v>112500</v>
      </c>
      <c r="AD11" s="46">
        <f t="shared" si="5"/>
        <v>112500</v>
      </c>
      <c r="AE11" s="72"/>
      <c r="AF11" s="4">
        <f t="shared" si="10"/>
        <v>247280</v>
      </c>
      <c r="AG11" s="46">
        <f t="shared" si="6"/>
        <v>247280</v>
      </c>
      <c r="AH11" s="72"/>
      <c r="AI11" s="4">
        <f t="shared" si="1"/>
        <v>179890</v>
      </c>
      <c r="AJ11" s="46">
        <f t="shared" si="7"/>
        <v>179890</v>
      </c>
      <c r="AK11" s="72"/>
      <c r="AM11" s="49">
        <f t="shared" si="11"/>
        <v>179890</v>
      </c>
      <c r="AN11" s="45">
        <f t="shared" si="8"/>
        <v>0</v>
      </c>
    </row>
    <row r="12" spans="2:44" ht="14.25" customHeight="1" thickBot="1" x14ac:dyDescent="0.3">
      <c r="B12" s="75"/>
      <c r="C12" s="95"/>
      <c r="D12" s="98"/>
      <c r="E12" s="8" t="s">
        <v>9</v>
      </c>
      <c r="F12" s="6" t="s">
        <v>5</v>
      </c>
      <c r="G12" s="9">
        <v>1</v>
      </c>
      <c r="H12" s="7">
        <v>472500</v>
      </c>
      <c r="I12" s="46">
        <f t="shared" si="0"/>
        <v>472500</v>
      </c>
      <c r="J12" s="101"/>
      <c r="K12" s="7">
        <v>780000</v>
      </c>
      <c r="L12" s="46">
        <f t="shared" si="2"/>
        <v>780000</v>
      </c>
      <c r="M12" s="101"/>
      <c r="N12" s="7">
        <v>267500</v>
      </c>
      <c r="O12" s="46">
        <f t="shared" si="3"/>
        <v>267500</v>
      </c>
      <c r="P12" s="101"/>
      <c r="Q12" s="7">
        <v>770120</v>
      </c>
      <c r="R12" s="46">
        <f t="shared" si="4"/>
        <v>770120</v>
      </c>
      <c r="S12" s="101"/>
      <c r="T12" s="55"/>
      <c r="U12" s="55"/>
      <c r="V12" s="55"/>
      <c r="W12" s="55"/>
      <c r="X12" s="55"/>
      <c r="Y12" s="55"/>
      <c r="Z12" s="55"/>
      <c r="AA12" s="55"/>
      <c r="AB12" s="55"/>
      <c r="AC12" s="4">
        <f t="shared" si="9"/>
        <v>267500</v>
      </c>
      <c r="AD12" s="46">
        <f t="shared" si="5"/>
        <v>267500</v>
      </c>
      <c r="AE12" s="72"/>
      <c r="AF12" s="4">
        <f t="shared" si="10"/>
        <v>572530</v>
      </c>
      <c r="AG12" s="46">
        <f t="shared" si="6"/>
        <v>572530</v>
      </c>
      <c r="AH12" s="72"/>
      <c r="AI12" s="4">
        <f t="shared" si="1"/>
        <v>420015</v>
      </c>
      <c r="AJ12" s="46">
        <f t="shared" si="7"/>
        <v>420015</v>
      </c>
      <c r="AK12" s="72"/>
      <c r="AM12" s="49">
        <f t="shared" si="11"/>
        <v>420015</v>
      </c>
      <c r="AN12" s="45">
        <f t="shared" si="8"/>
        <v>0</v>
      </c>
    </row>
    <row r="13" spans="2:44" ht="14.25" customHeight="1" thickBot="1" x14ac:dyDescent="0.3">
      <c r="B13" s="75"/>
      <c r="C13" s="95"/>
      <c r="D13" s="98"/>
      <c r="E13" s="5" t="s">
        <v>10</v>
      </c>
      <c r="F13" s="6" t="s">
        <v>5</v>
      </c>
      <c r="G13" s="9">
        <v>1</v>
      </c>
      <c r="H13" s="7">
        <v>1731250</v>
      </c>
      <c r="I13" s="46">
        <f t="shared" si="0"/>
        <v>1731250</v>
      </c>
      <c r="J13" s="101"/>
      <c r="K13" s="7">
        <v>3060000</v>
      </c>
      <c r="L13" s="46">
        <f t="shared" si="2"/>
        <v>3060000</v>
      </c>
      <c r="M13" s="101"/>
      <c r="N13" s="7">
        <v>481500</v>
      </c>
      <c r="O13" s="46">
        <f t="shared" si="3"/>
        <v>481500</v>
      </c>
      <c r="P13" s="101"/>
      <c r="Q13" s="7">
        <v>1905800</v>
      </c>
      <c r="R13" s="46">
        <f t="shared" si="4"/>
        <v>1905800</v>
      </c>
      <c r="S13" s="101"/>
      <c r="T13" s="55"/>
      <c r="U13" s="55"/>
      <c r="V13" s="55"/>
      <c r="W13" s="55"/>
      <c r="X13" s="55"/>
      <c r="Y13" s="55"/>
      <c r="Z13" s="55"/>
      <c r="AA13" s="55"/>
      <c r="AB13" s="55"/>
      <c r="AC13" s="4">
        <f>+MIN(H13,Q13)</f>
        <v>1731250</v>
      </c>
      <c r="AD13" s="46">
        <f t="shared" si="5"/>
        <v>1731250</v>
      </c>
      <c r="AE13" s="72"/>
      <c r="AF13" s="4">
        <f>+ROUND(AVERAGE(H13,Q13),0)</f>
        <v>1818525</v>
      </c>
      <c r="AG13" s="46">
        <f t="shared" si="6"/>
        <v>1818525</v>
      </c>
      <c r="AH13" s="72"/>
      <c r="AI13" s="4">
        <f t="shared" si="1"/>
        <v>1774888</v>
      </c>
      <c r="AJ13" s="46">
        <f t="shared" si="7"/>
        <v>1774888</v>
      </c>
      <c r="AK13" s="72"/>
      <c r="AM13" s="49">
        <f>+(((AVERAGE(I13,R13))+(MIN(I13,R13)))/2)</f>
        <v>1774887.5</v>
      </c>
      <c r="AN13" s="45">
        <f t="shared" si="8"/>
        <v>0.5</v>
      </c>
    </row>
    <row r="14" spans="2:44" ht="14.25" customHeight="1" thickBot="1" x14ac:dyDescent="0.3">
      <c r="B14" s="75"/>
      <c r="C14" s="95"/>
      <c r="D14" s="98"/>
      <c r="E14" s="10" t="s">
        <v>11</v>
      </c>
      <c r="F14" s="11" t="s">
        <v>5</v>
      </c>
      <c r="G14" s="12">
        <v>2</v>
      </c>
      <c r="H14" s="7">
        <v>536125</v>
      </c>
      <c r="I14" s="46">
        <f t="shared" si="0"/>
        <v>1072250</v>
      </c>
      <c r="J14" s="101"/>
      <c r="K14" s="7">
        <v>576000</v>
      </c>
      <c r="L14" s="46">
        <f t="shared" si="2"/>
        <v>1152000</v>
      </c>
      <c r="M14" s="101"/>
      <c r="N14" s="7">
        <v>294250</v>
      </c>
      <c r="O14" s="46">
        <f t="shared" si="3"/>
        <v>588500</v>
      </c>
      <c r="P14" s="101"/>
      <c r="Q14" s="7">
        <v>474110</v>
      </c>
      <c r="R14" s="46">
        <f t="shared" si="4"/>
        <v>948220</v>
      </c>
      <c r="S14" s="101"/>
      <c r="T14" s="55"/>
      <c r="U14" s="55"/>
      <c r="V14" s="55"/>
      <c r="W14" s="55"/>
      <c r="X14" s="55"/>
      <c r="Y14" s="55"/>
      <c r="Z14" s="55"/>
      <c r="AA14" s="55"/>
      <c r="AB14" s="55"/>
      <c r="AC14" s="4">
        <f t="shared" si="9"/>
        <v>294250</v>
      </c>
      <c r="AD14" s="46">
        <f t="shared" si="5"/>
        <v>588500</v>
      </c>
      <c r="AE14" s="72"/>
      <c r="AF14" s="4">
        <f t="shared" si="10"/>
        <v>470121</v>
      </c>
      <c r="AG14" s="46">
        <f t="shared" si="6"/>
        <v>940242</v>
      </c>
      <c r="AH14" s="72"/>
      <c r="AI14" s="4">
        <f t="shared" si="1"/>
        <v>382186</v>
      </c>
      <c r="AJ14" s="46">
        <f t="shared" si="7"/>
        <v>764372</v>
      </c>
      <c r="AK14" s="72"/>
      <c r="AL14" s="45"/>
      <c r="AM14" s="49">
        <f t="shared" si="11"/>
        <v>764371.25</v>
      </c>
      <c r="AN14" s="45">
        <f t="shared" si="8"/>
        <v>0.75</v>
      </c>
    </row>
    <row r="15" spans="2:44" ht="15" customHeight="1" thickBot="1" x14ac:dyDescent="0.3">
      <c r="B15" s="76"/>
      <c r="C15" s="96"/>
      <c r="D15" s="99"/>
      <c r="E15" s="13" t="s">
        <v>12</v>
      </c>
      <c r="F15" s="14" t="s">
        <v>13</v>
      </c>
      <c r="G15" s="14">
        <v>1</v>
      </c>
      <c r="H15" s="15">
        <v>460000</v>
      </c>
      <c r="I15" s="46">
        <f t="shared" si="0"/>
        <v>460000</v>
      </c>
      <c r="J15" s="102"/>
      <c r="K15" s="15">
        <v>384000</v>
      </c>
      <c r="L15" s="46">
        <f t="shared" si="2"/>
        <v>384000</v>
      </c>
      <c r="M15" s="102"/>
      <c r="N15" s="15">
        <v>144450</v>
      </c>
      <c r="O15" s="46">
        <f t="shared" si="3"/>
        <v>144450</v>
      </c>
      <c r="P15" s="102"/>
      <c r="Q15" s="15">
        <v>638560</v>
      </c>
      <c r="R15" s="46">
        <f t="shared" si="4"/>
        <v>638560</v>
      </c>
      <c r="S15" s="102"/>
      <c r="T15" s="55"/>
      <c r="U15" s="55"/>
      <c r="V15" s="55"/>
      <c r="W15" s="55"/>
      <c r="X15" s="55"/>
      <c r="Y15" s="55"/>
      <c r="Z15" s="55"/>
      <c r="AA15" s="55"/>
      <c r="AB15" s="55"/>
      <c r="AC15" s="4">
        <f>+MIN(H15,K15,Q15)</f>
        <v>384000</v>
      </c>
      <c r="AD15" s="46">
        <f t="shared" si="5"/>
        <v>384000</v>
      </c>
      <c r="AE15" s="73"/>
      <c r="AF15" s="4">
        <f>+ROUND(AVERAGE(H15,K15,Q15),0)</f>
        <v>494187</v>
      </c>
      <c r="AG15" s="46">
        <f t="shared" si="6"/>
        <v>494187</v>
      </c>
      <c r="AH15" s="73"/>
      <c r="AI15" s="4">
        <f t="shared" si="1"/>
        <v>439094</v>
      </c>
      <c r="AJ15" s="46">
        <f t="shared" si="7"/>
        <v>439094</v>
      </c>
      <c r="AK15" s="73"/>
      <c r="AL15" s="45"/>
      <c r="AM15" s="49">
        <f>+(((AVERAGE(I15,L15,R15))+(MIN(I15,L15,R15)))/2)</f>
        <v>439093.33333333337</v>
      </c>
      <c r="AN15" s="45">
        <f t="shared" si="8"/>
        <v>0.66666666662786156</v>
      </c>
      <c r="AO15" s="45"/>
    </row>
    <row r="16" spans="2:44" ht="14.25" customHeight="1" thickBot="1" x14ac:dyDescent="0.3">
      <c r="B16" s="74">
        <v>2</v>
      </c>
      <c r="C16" s="94" t="s">
        <v>14</v>
      </c>
      <c r="D16" s="97"/>
      <c r="E16" s="2" t="s">
        <v>15</v>
      </c>
      <c r="F16" s="3" t="s">
        <v>5</v>
      </c>
      <c r="G16" s="3">
        <v>2</v>
      </c>
      <c r="H16" s="4">
        <v>372500</v>
      </c>
      <c r="I16" s="46">
        <f t="shared" si="0"/>
        <v>745000</v>
      </c>
      <c r="J16" s="100">
        <f>SUM(I16:I22)</f>
        <v>3967500</v>
      </c>
      <c r="K16" s="4">
        <v>660000</v>
      </c>
      <c r="L16" s="46">
        <f t="shared" si="2"/>
        <v>1320000</v>
      </c>
      <c r="M16" s="100">
        <f>SUM(L16:L22)</f>
        <v>5268000</v>
      </c>
      <c r="N16" s="4">
        <v>460100</v>
      </c>
      <c r="O16" s="46">
        <f t="shared" si="3"/>
        <v>920200</v>
      </c>
      <c r="P16" s="100">
        <f>SUM(O16:O22)</f>
        <v>3370500</v>
      </c>
      <c r="Q16" s="4">
        <v>454740</v>
      </c>
      <c r="R16" s="46">
        <f t="shared" si="4"/>
        <v>909480</v>
      </c>
      <c r="S16" s="100">
        <f>SUM(R16:R22)</f>
        <v>5003310</v>
      </c>
      <c r="T16" s="55"/>
      <c r="U16" s="55"/>
      <c r="V16" s="55"/>
      <c r="W16" s="55"/>
      <c r="X16" s="55"/>
      <c r="Y16" s="55"/>
      <c r="Z16" s="55"/>
      <c r="AA16" s="55"/>
      <c r="AB16" s="55"/>
      <c r="AC16" s="4">
        <f t="shared" si="9"/>
        <v>372500</v>
      </c>
      <c r="AD16" s="46">
        <f t="shared" si="5"/>
        <v>745000</v>
      </c>
      <c r="AE16" s="71">
        <f>SUM(AD16:AD22)</f>
        <v>3708720</v>
      </c>
      <c r="AF16" s="4">
        <f t="shared" si="10"/>
        <v>486835</v>
      </c>
      <c r="AG16" s="46">
        <f t="shared" si="6"/>
        <v>973670</v>
      </c>
      <c r="AH16" s="71">
        <f>SUM(AG16:AG22)</f>
        <v>4690077</v>
      </c>
      <c r="AI16" s="4">
        <f t="shared" si="1"/>
        <v>429668</v>
      </c>
      <c r="AJ16" s="46">
        <f t="shared" si="7"/>
        <v>859336</v>
      </c>
      <c r="AK16" s="71">
        <f>SUM(AJ16:AJ22)</f>
        <v>4199403</v>
      </c>
      <c r="AM16" s="49">
        <f t="shared" si="11"/>
        <v>859335</v>
      </c>
      <c r="AN16" s="45">
        <f t="shared" si="8"/>
        <v>1</v>
      </c>
    </row>
    <row r="17" spans="2:40" ht="14.25" customHeight="1" thickBot="1" x14ac:dyDescent="0.3">
      <c r="B17" s="75"/>
      <c r="C17" s="95"/>
      <c r="D17" s="98"/>
      <c r="E17" s="5" t="s">
        <v>16</v>
      </c>
      <c r="F17" s="6" t="s">
        <v>5</v>
      </c>
      <c r="G17" s="6">
        <v>1</v>
      </c>
      <c r="H17" s="7">
        <v>185000</v>
      </c>
      <c r="I17" s="46">
        <f t="shared" si="0"/>
        <v>185000</v>
      </c>
      <c r="J17" s="101"/>
      <c r="K17" s="7">
        <v>384000</v>
      </c>
      <c r="L17" s="46">
        <f t="shared" si="2"/>
        <v>384000</v>
      </c>
      <c r="M17" s="101"/>
      <c r="N17" s="7">
        <v>438700</v>
      </c>
      <c r="O17" s="46">
        <f t="shared" si="3"/>
        <v>438700</v>
      </c>
      <c r="P17" s="101"/>
      <c r="Q17" s="7">
        <v>292110</v>
      </c>
      <c r="R17" s="46">
        <f t="shared" si="4"/>
        <v>292110</v>
      </c>
      <c r="S17" s="101"/>
      <c r="T17" s="55"/>
      <c r="U17" s="55"/>
      <c r="V17" s="55"/>
      <c r="W17" s="55"/>
      <c r="X17" s="55"/>
      <c r="Y17" s="55"/>
      <c r="Z17" s="55"/>
      <c r="AA17" s="55"/>
      <c r="AB17" s="55"/>
      <c r="AC17" s="4">
        <f t="shared" si="9"/>
        <v>185000</v>
      </c>
      <c r="AD17" s="46">
        <f t="shared" si="5"/>
        <v>185000</v>
      </c>
      <c r="AE17" s="72"/>
      <c r="AF17" s="4">
        <f t="shared" si="10"/>
        <v>324953</v>
      </c>
      <c r="AG17" s="46">
        <f t="shared" si="6"/>
        <v>324953</v>
      </c>
      <c r="AH17" s="72"/>
      <c r="AI17" s="4">
        <f t="shared" si="1"/>
        <v>254977</v>
      </c>
      <c r="AJ17" s="46">
        <f t="shared" si="7"/>
        <v>254977</v>
      </c>
      <c r="AK17" s="72"/>
      <c r="AM17" s="49">
        <f t="shared" si="11"/>
        <v>254976.25</v>
      </c>
      <c r="AN17" s="45">
        <f t="shared" si="8"/>
        <v>0.75</v>
      </c>
    </row>
    <row r="18" spans="2:40" ht="14.25" customHeight="1" thickBot="1" x14ac:dyDescent="0.3">
      <c r="B18" s="75"/>
      <c r="C18" s="95"/>
      <c r="D18" s="98"/>
      <c r="E18" s="5" t="s">
        <v>17</v>
      </c>
      <c r="F18" s="6" t="s">
        <v>5</v>
      </c>
      <c r="G18" s="6">
        <v>1</v>
      </c>
      <c r="H18" s="7">
        <v>106250</v>
      </c>
      <c r="I18" s="46">
        <f t="shared" si="0"/>
        <v>106250</v>
      </c>
      <c r="J18" s="101"/>
      <c r="K18" s="7">
        <v>228000</v>
      </c>
      <c r="L18" s="46">
        <f t="shared" si="2"/>
        <v>228000</v>
      </c>
      <c r="M18" s="101"/>
      <c r="N18" s="7">
        <v>406600</v>
      </c>
      <c r="O18" s="46">
        <f t="shared" si="3"/>
        <v>406600</v>
      </c>
      <c r="P18" s="101"/>
      <c r="Q18" s="7">
        <v>245180</v>
      </c>
      <c r="R18" s="46">
        <f t="shared" si="4"/>
        <v>245180</v>
      </c>
      <c r="S18" s="101"/>
      <c r="T18" s="55"/>
      <c r="U18" s="55"/>
      <c r="V18" s="55"/>
      <c r="W18" s="55"/>
      <c r="X18" s="55"/>
      <c r="Y18" s="55"/>
      <c r="Z18" s="55"/>
      <c r="AA18" s="55"/>
      <c r="AB18" s="55"/>
      <c r="AC18" s="4">
        <f>+MIN(H18,K18,Q18)</f>
        <v>106250</v>
      </c>
      <c r="AD18" s="46">
        <f t="shared" si="5"/>
        <v>106250</v>
      </c>
      <c r="AE18" s="72"/>
      <c r="AF18" s="4">
        <f>+ROUND(AVERAGE(H18,K18,Q18),0)</f>
        <v>193143</v>
      </c>
      <c r="AG18" s="46">
        <f t="shared" si="6"/>
        <v>193143</v>
      </c>
      <c r="AH18" s="72"/>
      <c r="AI18" s="4">
        <f t="shared" si="1"/>
        <v>149697</v>
      </c>
      <c r="AJ18" s="46">
        <f t="shared" si="7"/>
        <v>149697</v>
      </c>
      <c r="AK18" s="72"/>
      <c r="AM18" s="49">
        <f>+(((AVERAGE(I18,L18,R18))+(MIN(I18,L18,R18)))/2)</f>
        <v>149696.66666666669</v>
      </c>
      <c r="AN18" s="45">
        <f t="shared" si="8"/>
        <v>0.33333333331393078</v>
      </c>
    </row>
    <row r="19" spans="2:40" ht="14.25" customHeight="1" thickBot="1" x14ac:dyDescent="0.3">
      <c r="B19" s="75"/>
      <c r="C19" s="95"/>
      <c r="D19" s="98"/>
      <c r="E19" s="5" t="s">
        <v>18</v>
      </c>
      <c r="F19" s="6" t="s">
        <v>5</v>
      </c>
      <c r="G19" s="6">
        <v>1</v>
      </c>
      <c r="H19" s="7">
        <v>1247500</v>
      </c>
      <c r="I19" s="46">
        <f t="shared" si="0"/>
        <v>1247500</v>
      </c>
      <c r="J19" s="101"/>
      <c r="K19" s="7">
        <v>1020000</v>
      </c>
      <c r="L19" s="46">
        <f t="shared" si="2"/>
        <v>1020000</v>
      </c>
      <c r="M19" s="101"/>
      <c r="N19" s="7">
        <v>294250</v>
      </c>
      <c r="O19" s="46">
        <f t="shared" si="3"/>
        <v>294250</v>
      </c>
      <c r="P19" s="101"/>
      <c r="Q19" s="7">
        <v>1238380</v>
      </c>
      <c r="R19" s="46">
        <f t="shared" si="4"/>
        <v>1238380</v>
      </c>
      <c r="S19" s="101"/>
      <c r="T19" s="55"/>
      <c r="U19" s="55"/>
      <c r="V19" s="55"/>
      <c r="W19" s="55"/>
      <c r="X19" s="55"/>
      <c r="Y19" s="55"/>
      <c r="Z19" s="55"/>
      <c r="AA19" s="55"/>
      <c r="AB19" s="55"/>
      <c r="AC19" s="4">
        <f>+MIN(H19,K19,Q19)</f>
        <v>1020000</v>
      </c>
      <c r="AD19" s="46">
        <f t="shared" si="5"/>
        <v>1020000</v>
      </c>
      <c r="AE19" s="72"/>
      <c r="AF19" s="4">
        <f>+ROUND(AVERAGE(H19,K19,Q19),0)</f>
        <v>1168627</v>
      </c>
      <c r="AG19" s="46">
        <f t="shared" si="6"/>
        <v>1168627</v>
      </c>
      <c r="AH19" s="72"/>
      <c r="AI19" s="4">
        <f t="shared" si="1"/>
        <v>1094314</v>
      </c>
      <c r="AJ19" s="46">
        <f t="shared" si="7"/>
        <v>1094314</v>
      </c>
      <c r="AK19" s="72"/>
      <c r="AM19" s="49">
        <f>+(((AVERAGE(I19,L19,R19))+(MIN(I19,L19,R19)))/2)</f>
        <v>1094313.3333333335</v>
      </c>
      <c r="AN19" s="45">
        <f t="shared" si="8"/>
        <v>0.66666666651144624</v>
      </c>
    </row>
    <row r="20" spans="2:40" ht="14.25" customHeight="1" thickBot="1" x14ac:dyDescent="0.3">
      <c r="B20" s="75"/>
      <c r="C20" s="95"/>
      <c r="D20" s="98"/>
      <c r="E20" s="5" t="s">
        <v>11</v>
      </c>
      <c r="F20" s="6" t="s">
        <v>5</v>
      </c>
      <c r="G20" s="6">
        <v>2</v>
      </c>
      <c r="H20" s="7">
        <v>487500</v>
      </c>
      <c r="I20" s="46">
        <f t="shared" si="0"/>
        <v>975000</v>
      </c>
      <c r="J20" s="101"/>
      <c r="K20" s="7">
        <v>576000</v>
      </c>
      <c r="L20" s="46">
        <f t="shared" si="2"/>
        <v>1152000</v>
      </c>
      <c r="M20" s="101"/>
      <c r="N20" s="7">
        <v>267500</v>
      </c>
      <c r="O20" s="46">
        <f t="shared" si="3"/>
        <v>535000</v>
      </c>
      <c r="P20" s="101"/>
      <c r="Q20" s="7">
        <v>474110</v>
      </c>
      <c r="R20" s="46">
        <f t="shared" si="4"/>
        <v>948220</v>
      </c>
      <c r="S20" s="101"/>
      <c r="T20" s="55"/>
      <c r="U20" s="55"/>
      <c r="V20" s="55"/>
      <c r="W20" s="55"/>
      <c r="X20" s="55"/>
      <c r="Y20" s="55"/>
      <c r="Z20" s="55"/>
      <c r="AA20" s="55"/>
      <c r="AB20" s="55"/>
      <c r="AC20" s="4">
        <f>+MIN(H20,K20,Q20)</f>
        <v>474110</v>
      </c>
      <c r="AD20" s="46">
        <f t="shared" si="5"/>
        <v>948220</v>
      </c>
      <c r="AE20" s="72"/>
      <c r="AF20" s="4">
        <f>+ROUND(AVERAGE(H20,K20,Q20),0)</f>
        <v>512537</v>
      </c>
      <c r="AG20" s="46">
        <f t="shared" si="6"/>
        <v>1025074</v>
      </c>
      <c r="AH20" s="72"/>
      <c r="AI20" s="4">
        <f t="shared" si="1"/>
        <v>493324</v>
      </c>
      <c r="AJ20" s="46">
        <f t="shared" si="7"/>
        <v>986648</v>
      </c>
      <c r="AK20" s="72"/>
      <c r="AM20" s="49">
        <f>+(((AVERAGE(I20,L20,R20))+(MIN(I20,L20,R20)))/2)</f>
        <v>986646.66666666674</v>
      </c>
      <c r="AN20" s="45">
        <f t="shared" si="8"/>
        <v>1.3333333332557231</v>
      </c>
    </row>
    <row r="21" spans="2:40" ht="14.25" customHeight="1" thickBot="1" x14ac:dyDescent="0.3">
      <c r="B21" s="75"/>
      <c r="C21" s="95"/>
      <c r="D21" s="98"/>
      <c r="E21" s="8" t="s">
        <v>9</v>
      </c>
      <c r="F21" s="6" t="s">
        <v>5</v>
      </c>
      <c r="G21" s="9">
        <v>1</v>
      </c>
      <c r="H21" s="7">
        <v>410000</v>
      </c>
      <c r="I21" s="46">
        <f t="shared" si="0"/>
        <v>410000</v>
      </c>
      <c r="J21" s="101"/>
      <c r="K21" s="7">
        <v>780000</v>
      </c>
      <c r="L21" s="46">
        <f t="shared" si="2"/>
        <v>780000</v>
      </c>
      <c r="M21" s="101"/>
      <c r="N21" s="7">
        <v>481500</v>
      </c>
      <c r="O21" s="46">
        <f t="shared" si="3"/>
        <v>481500</v>
      </c>
      <c r="P21" s="101"/>
      <c r="Q21" s="7">
        <v>770120</v>
      </c>
      <c r="R21" s="46">
        <f t="shared" si="4"/>
        <v>770120</v>
      </c>
      <c r="S21" s="101"/>
      <c r="T21" s="55"/>
      <c r="U21" s="55"/>
      <c r="V21" s="55"/>
      <c r="W21" s="55"/>
      <c r="X21" s="55"/>
      <c r="Y21" s="55"/>
      <c r="Z21" s="55"/>
      <c r="AA21" s="55"/>
      <c r="AB21" s="55"/>
      <c r="AC21" s="4">
        <f t="shared" si="9"/>
        <v>410000</v>
      </c>
      <c r="AD21" s="46">
        <f t="shared" si="5"/>
        <v>410000</v>
      </c>
      <c r="AE21" s="72"/>
      <c r="AF21" s="4">
        <f t="shared" si="10"/>
        <v>610405</v>
      </c>
      <c r="AG21" s="46">
        <f t="shared" si="6"/>
        <v>610405</v>
      </c>
      <c r="AH21" s="72"/>
      <c r="AI21" s="4">
        <f t="shared" si="1"/>
        <v>510203</v>
      </c>
      <c r="AJ21" s="46">
        <f t="shared" si="7"/>
        <v>510203</v>
      </c>
      <c r="AK21" s="72"/>
      <c r="AM21" s="49">
        <f t="shared" si="11"/>
        <v>510202.5</v>
      </c>
      <c r="AN21" s="45">
        <f t="shared" si="8"/>
        <v>0.5</v>
      </c>
    </row>
    <row r="22" spans="2:40" ht="15" customHeight="1" thickBot="1" x14ac:dyDescent="0.3">
      <c r="B22" s="76"/>
      <c r="C22" s="96"/>
      <c r="D22" s="99"/>
      <c r="E22" s="13" t="s">
        <v>12</v>
      </c>
      <c r="F22" s="14" t="s">
        <v>13</v>
      </c>
      <c r="G22" s="14">
        <v>1</v>
      </c>
      <c r="H22" s="15">
        <v>298750</v>
      </c>
      <c r="I22" s="46">
        <f t="shared" si="0"/>
        <v>298750</v>
      </c>
      <c r="J22" s="102"/>
      <c r="K22" s="15">
        <v>384000</v>
      </c>
      <c r="L22" s="46">
        <f t="shared" si="2"/>
        <v>384000</v>
      </c>
      <c r="M22" s="102"/>
      <c r="N22" s="15">
        <v>294250</v>
      </c>
      <c r="O22" s="46">
        <f t="shared" si="3"/>
        <v>294250</v>
      </c>
      <c r="P22" s="102"/>
      <c r="Q22" s="15">
        <v>599820</v>
      </c>
      <c r="R22" s="46">
        <f t="shared" si="4"/>
        <v>599820</v>
      </c>
      <c r="S22" s="102"/>
      <c r="T22" s="55"/>
      <c r="U22" s="55"/>
      <c r="V22" s="55"/>
      <c r="W22" s="55"/>
      <c r="X22" s="55"/>
      <c r="Y22" s="55"/>
      <c r="Z22" s="55"/>
      <c r="AA22" s="55"/>
      <c r="AB22" s="55"/>
      <c r="AC22" s="4">
        <f t="shared" si="9"/>
        <v>294250</v>
      </c>
      <c r="AD22" s="46">
        <f t="shared" si="5"/>
        <v>294250</v>
      </c>
      <c r="AE22" s="73"/>
      <c r="AF22" s="4">
        <f t="shared" si="10"/>
        <v>394205</v>
      </c>
      <c r="AG22" s="46">
        <f t="shared" si="6"/>
        <v>394205</v>
      </c>
      <c r="AH22" s="73"/>
      <c r="AI22" s="4">
        <f t="shared" si="1"/>
        <v>344228</v>
      </c>
      <c r="AJ22" s="46">
        <f t="shared" si="7"/>
        <v>344228</v>
      </c>
      <c r="AK22" s="73"/>
      <c r="AM22" s="49">
        <f t="shared" si="11"/>
        <v>344227.5</v>
      </c>
      <c r="AN22" s="45">
        <f t="shared" si="8"/>
        <v>0.5</v>
      </c>
    </row>
    <row r="23" spans="2:40" ht="14.25" customHeight="1" thickBot="1" x14ac:dyDescent="0.3">
      <c r="B23" s="74">
        <v>3</v>
      </c>
      <c r="C23" s="94" t="s">
        <v>19</v>
      </c>
      <c r="D23" s="97"/>
      <c r="E23" s="2" t="s">
        <v>15</v>
      </c>
      <c r="F23" s="3" t="s">
        <v>5</v>
      </c>
      <c r="G23" s="16">
        <v>1</v>
      </c>
      <c r="H23" s="4">
        <v>372500</v>
      </c>
      <c r="I23" s="46">
        <f t="shared" si="0"/>
        <v>372500</v>
      </c>
      <c r="J23" s="100">
        <f>SUM(I23:I27)</f>
        <v>2452000</v>
      </c>
      <c r="K23" s="4">
        <v>660000</v>
      </c>
      <c r="L23" s="46">
        <f t="shared" si="2"/>
        <v>660000</v>
      </c>
      <c r="M23" s="100">
        <f>SUM(L23:L27)</f>
        <v>3192000</v>
      </c>
      <c r="N23" s="4">
        <v>460100</v>
      </c>
      <c r="O23" s="46">
        <f t="shared" si="3"/>
        <v>460100</v>
      </c>
      <c r="P23" s="100">
        <f>SUM(O23:O27)</f>
        <v>1605000</v>
      </c>
      <c r="Q23" s="4">
        <v>454740</v>
      </c>
      <c r="R23" s="46">
        <f t="shared" si="4"/>
        <v>454740</v>
      </c>
      <c r="S23" s="100">
        <f>SUM(R23:R27)</f>
        <v>3229460</v>
      </c>
      <c r="T23" s="55"/>
      <c r="U23" s="55"/>
      <c r="V23" s="55"/>
      <c r="W23" s="55"/>
      <c r="X23" s="55"/>
      <c r="Y23" s="55"/>
      <c r="Z23" s="55"/>
      <c r="AA23" s="55"/>
      <c r="AB23" s="55"/>
      <c r="AC23" s="4">
        <f t="shared" si="9"/>
        <v>372500</v>
      </c>
      <c r="AD23" s="46">
        <f t="shared" si="5"/>
        <v>372500</v>
      </c>
      <c r="AE23" s="71">
        <f>SUM(AD23:AD27)</f>
        <v>1989450</v>
      </c>
      <c r="AF23" s="4">
        <f t="shared" si="10"/>
        <v>486835</v>
      </c>
      <c r="AG23" s="46">
        <f t="shared" si="6"/>
        <v>486835</v>
      </c>
      <c r="AH23" s="71">
        <f>SUM(AG23:AG27)</f>
        <v>2838210</v>
      </c>
      <c r="AI23" s="4">
        <f t="shared" si="1"/>
        <v>429668</v>
      </c>
      <c r="AJ23" s="46">
        <f t="shared" si="7"/>
        <v>429668</v>
      </c>
      <c r="AK23" s="71">
        <f>SUM(AJ23:AJ27)</f>
        <v>2413832</v>
      </c>
      <c r="AM23" s="49">
        <f t="shared" si="11"/>
        <v>429667.5</v>
      </c>
      <c r="AN23" s="45">
        <f t="shared" si="8"/>
        <v>0.5</v>
      </c>
    </row>
    <row r="24" spans="2:40" ht="14.25" customHeight="1" thickBot="1" x14ac:dyDescent="0.3">
      <c r="B24" s="75"/>
      <c r="C24" s="95"/>
      <c r="D24" s="98"/>
      <c r="E24" s="5" t="s">
        <v>16</v>
      </c>
      <c r="F24" s="6" t="s">
        <v>5</v>
      </c>
      <c r="G24" s="9">
        <v>1</v>
      </c>
      <c r="H24" s="7">
        <v>185000</v>
      </c>
      <c r="I24" s="46">
        <f t="shared" si="0"/>
        <v>185000</v>
      </c>
      <c r="J24" s="101"/>
      <c r="K24" s="7">
        <v>384000</v>
      </c>
      <c r="L24" s="46">
        <f t="shared" si="2"/>
        <v>384000</v>
      </c>
      <c r="M24" s="101"/>
      <c r="N24" s="7">
        <v>438700</v>
      </c>
      <c r="O24" s="46">
        <f t="shared" si="3"/>
        <v>438700</v>
      </c>
      <c r="P24" s="101"/>
      <c r="Q24" s="7">
        <v>292110</v>
      </c>
      <c r="R24" s="46">
        <f t="shared" si="4"/>
        <v>292110</v>
      </c>
      <c r="S24" s="101"/>
      <c r="T24" s="55"/>
      <c r="U24" s="55"/>
      <c r="V24" s="55"/>
      <c r="W24" s="55"/>
      <c r="X24" s="55"/>
      <c r="Y24" s="55"/>
      <c r="Z24" s="55"/>
      <c r="AA24" s="55"/>
      <c r="AB24" s="55"/>
      <c r="AC24" s="4">
        <f t="shared" si="9"/>
        <v>185000</v>
      </c>
      <c r="AD24" s="46">
        <f t="shared" si="5"/>
        <v>185000</v>
      </c>
      <c r="AE24" s="72"/>
      <c r="AF24" s="4">
        <f t="shared" si="10"/>
        <v>324953</v>
      </c>
      <c r="AG24" s="46">
        <f t="shared" si="6"/>
        <v>324953</v>
      </c>
      <c r="AH24" s="72"/>
      <c r="AI24" s="4">
        <f t="shared" si="1"/>
        <v>254977</v>
      </c>
      <c r="AJ24" s="46">
        <f t="shared" si="7"/>
        <v>254977</v>
      </c>
      <c r="AK24" s="72"/>
      <c r="AM24" s="49">
        <f t="shared" si="11"/>
        <v>254976.25</v>
      </c>
      <c r="AN24" s="45">
        <f t="shared" si="8"/>
        <v>0.75</v>
      </c>
    </row>
    <row r="25" spans="2:40" ht="14.25" customHeight="1" thickBot="1" x14ac:dyDescent="0.3">
      <c r="B25" s="75"/>
      <c r="C25" s="95"/>
      <c r="D25" s="98"/>
      <c r="E25" s="5" t="s">
        <v>18</v>
      </c>
      <c r="F25" s="6" t="s">
        <v>5</v>
      </c>
      <c r="G25" s="9">
        <v>1</v>
      </c>
      <c r="H25" s="7">
        <v>1247500</v>
      </c>
      <c r="I25" s="46">
        <f t="shared" si="0"/>
        <v>1247500</v>
      </c>
      <c r="J25" s="101"/>
      <c r="K25" s="7">
        <v>1020000</v>
      </c>
      <c r="L25" s="46">
        <f t="shared" si="2"/>
        <v>1020000</v>
      </c>
      <c r="M25" s="101"/>
      <c r="N25" s="7">
        <v>294250</v>
      </c>
      <c r="O25" s="46">
        <f t="shared" si="3"/>
        <v>294250</v>
      </c>
      <c r="P25" s="101"/>
      <c r="Q25" s="7">
        <v>1238380</v>
      </c>
      <c r="R25" s="46">
        <f t="shared" si="4"/>
        <v>1238380</v>
      </c>
      <c r="S25" s="101"/>
      <c r="T25" s="55"/>
      <c r="U25" s="55"/>
      <c r="V25" s="55"/>
      <c r="W25" s="55"/>
      <c r="X25" s="55"/>
      <c r="Y25" s="55"/>
      <c r="Z25" s="55"/>
      <c r="AA25" s="55"/>
      <c r="AB25" s="55"/>
      <c r="AC25" s="4">
        <f>+MIN(H25,K25,Q25)</f>
        <v>1020000</v>
      </c>
      <c r="AD25" s="46">
        <f t="shared" si="5"/>
        <v>1020000</v>
      </c>
      <c r="AE25" s="72"/>
      <c r="AF25" s="4">
        <f>+ROUND(AVERAGE(H25,K25,Q25),0)</f>
        <v>1168627</v>
      </c>
      <c r="AG25" s="46">
        <f t="shared" si="6"/>
        <v>1168627</v>
      </c>
      <c r="AH25" s="72"/>
      <c r="AI25" s="4">
        <f t="shared" si="1"/>
        <v>1094314</v>
      </c>
      <c r="AJ25" s="46">
        <f t="shared" si="7"/>
        <v>1094314</v>
      </c>
      <c r="AK25" s="72"/>
      <c r="AM25" s="49">
        <f>+(((AVERAGE(I25,L25,R25))+(MIN(I25,L25,R25)))/2)</f>
        <v>1094313.3333333335</v>
      </c>
      <c r="AN25" s="45">
        <f t="shared" si="8"/>
        <v>0.66666666651144624</v>
      </c>
    </row>
    <row r="26" spans="2:40" ht="14.25" customHeight="1" thickBot="1" x14ac:dyDescent="0.3">
      <c r="B26" s="75"/>
      <c r="C26" s="95"/>
      <c r="D26" s="98"/>
      <c r="E26" s="8" t="s">
        <v>9</v>
      </c>
      <c r="F26" s="6" t="s">
        <v>5</v>
      </c>
      <c r="G26" s="9">
        <v>1</v>
      </c>
      <c r="H26" s="7">
        <v>410000</v>
      </c>
      <c r="I26" s="46">
        <f t="shared" si="0"/>
        <v>410000</v>
      </c>
      <c r="J26" s="101"/>
      <c r="K26" s="7">
        <v>780000</v>
      </c>
      <c r="L26" s="46">
        <f t="shared" si="2"/>
        <v>780000</v>
      </c>
      <c r="M26" s="101"/>
      <c r="N26" s="7">
        <v>267500</v>
      </c>
      <c r="O26" s="46">
        <f t="shared" si="3"/>
        <v>267500</v>
      </c>
      <c r="P26" s="101"/>
      <c r="Q26" s="7">
        <v>770120</v>
      </c>
      <c r="R26" s="46">
        <f t="shared" si="4"/>
        <v>770120</v>
      </c>
      <c r="S26" s="101"/>
      <c r="T26" s="55"/>
      <c r="U26" s="55"/>
      <c r="V26" s="55"/>
      <c r="W26" s="55"/>
      <c r="X26" s="55"/>
      <c r="Y26" s="55"/>
      <c r="Z26" s="55"/>
      <c r="AA26" s="55"/>
      <c r="AB26" s="55"/>
      <c r="AC26" s="4">
        <f t="shared" si="9"/>
        <v>267500</v>
      </c>
      <c r="AD26" s="46">
        <f t="shared" si="5"/>
        <v>267500</v>
      </c>
      <c r="AE26" s="72"/>
      <c r="AF26" s="4">
        <f t="shared" si="10"/>
        <v>556905</v>
      </c>
      <c r="AG26" s="46">
        <f t="shared" si="6"/>
        <v>556905</v>
      </c>
      <c r="AH26" s="72"/>
      <c r="AI26" s="4">
        <f t="shared" si="1"/>
        <v>412203</v>
      </c>
      <c r="AJ26" s="46">
        <f t="shared" si="7"/>
        <v>412203</v>
      </c>
      <c r="AK26" s="72"/>
      <c r="AM26" s="49">
        <f t="shared" si="11"/>
        <v>412202.5</v>
      </c>
      <c r="AN26" s="45">
        <f t="shared" si="8"/>
        <v>0.5</v>
      </c>
    </row>
    <row r="27" spans="2:40" ht="15" customHeight="1" thickBot="1" x14ac:dyDescent="0.3">
      <c r="B27" s="76"/>
      <c r="C27" s="96"/>
      <c r="D27" s="99"/>
      <c r="E27" s="13" t="s">
        <v>12</v>
      </c>
      <c r="F27" s="14" t="s">
        <v>13</v>
      </c>
      <c r="G27" s="17">
        <v>1</v>
      </c>
      <c r="H27" s="15">
        <v>237000</v>
      </c>
      <c r="I27" s="46">
        <f t="shared" si="0"/>
        <v>237000</v>
      </c>
      <c r="J27" s="102"/>
      <c r="K27" s="15">
        <v>348000</v>
      </c>
      <c r="L27" s="46">
        <f t="shared" si="2"/>
        <v>348000</v>
      </c>
      <c r="M27" s="102"/>
      <c r="N27" s="15">
        <v>144450</v>
      </c>
      <c r="O27" s="46">
        <f t="shared" si="3"/>
        <v>144450</v>
      </c>
      <c r="P27" s="102"/>
      <c r="Q27" s="15">
        <v>474110</v>
      </c>
      <c r="R27" s="46">
        <f t="shared" si="4"/>
        <v>474110</v>
      </c>
      <c r="S27" s="102"/>
      <c r="T27" s="55"/>
      <c r="U27" s="55"/>
      <c r="V27" s="55"/>
      <c r="W27" s="55"/>
      <c r="X27" s="55"/>
      <c r="Y27" s="55"/>
      <c r="Z27" s="55"/>
      <c r="AA27" s="55"/>
      <c r="AB27" s="55"/>
      <c r="AC27" s="4">
        <f t="shared" si="9"/>
        <v>144450</v>
      </c>
      <c r="AD27" s="46">
        <f t="shared" si="5"/>
        <v>144450</v>
      </c>
      <c r="AE27" s="73"/>
      <c r="AF27" s="4">
        <f t="shared" si="10"/>
        <v>300890</v>
      </c>
      <c r="AG27" s="46">
        <f t="shared" si="6"/>
        <v>300890</v>
      </c>
      <c r="AH27" s="73"/>
      <c r="AI27" s="4">
        <f t="shared" si="1"/>
        <v>222670</v>
      </c>
      <c r="AJ27" s="46">
        <f t="shared" si="7"/>
        <v>222670</v>
      </c>
      <c r="AK27" s="73"/>
      <c r="AM27" s="49">
        <f t="shared" si="11"/>
        <v>222670</v>
      </c>
      <c r="AN27" s="45">
        <f t="shared" si="8"/>
        <v>0</v>
      </c>
    </row>
    <row r="28" spans="2:40" ht="14.25" customHeight="1" thickBot="1" x14ac:dyDescent="0.3">
      <c r="B28" s="74">
        <v>4</v>
      </c>
      <c r="C28" s="94" t="s">
        <v>20</v>
      </c>
      <c r="D28" s="97"/>
      <c r="E28" s="2" t="s">
        <v>15</v>
      </c>
      <c r="F28" s="3" t="s">
        <v>5</v>
      </c>
      <c r="G28" s="16">
        <v>1</v>
      </c>
      <c r="H28" s="4">
        <v>372500</v>
      </c>
      <c r="I28" s="46">
        <f t="shared" si="0"/>
        <v>372500</v>
      </c>
      <c r="J28" s="100">
        <f>SUM(I28:I31)</f>
        <v>2195000</v>
      </c>
      <c r="K28" s="4">
        <v>660000</v>
      </c>
      <c r="L28" s="46">
        <f t="shared" si="2"/>
        <v>660000</v>
      </c>
      <c r="M28" s="100">
        <f>SUM(L28:L31)</f>
        <v>2724000</v>
      </c>
      <c r="N28" s="4">
        <v>508250</v>
      </c>
      <c r="O28" s="46">
        <f t="shared" si="3"/>
        <v>508250</v>
      </c>
      <c r="P28" s="100">
        <f>SUM(O28:O31)</f>
        <v>1321450</v>
      </c>
      <c r="Q28" s="4">
        <v>454740</v>
      </c>
      <c r="R28" s="46">
        <f t="shared" si="4"/>
        <v>454740</v>
      </c>
      <c r="S28" s="100">
        <f>SUM(R28:R31)</f>
        <v>2937350</v>
      </c>
      <c r="T28" s="55"/>
      <c r="U28" s="55"/>
      <c r="V28" s="55"/>
      <c r="W28" s="55"/>
      <c r="X28" s="55"/>
      <c r="Y28" s="55"/>
      <c r="Z28" s="55"/>
      <c r="AA28" s="55"/>
      <c r="AB28" s="55"/>
      <c r="AC28" s="4">
        <f t="shared" si="9"/>
        <v>372500</v>
      </c>
      <c r="AD28" s="46">
        <f t="shared" si="5"/>
        <v>372500</v>
      </c>
      <c r="AE28" s="71">
        <f>SUM(AD28:AD31)</f>
        <v>1804450</v>
      </c>
      <c r="AF28" s="4">
        <f t="shared" si="10"/>
        <v>498873</v>
      </c>
      <c r="AG28" s="46">
        <f t="shared" si="6"/>
        <v>498873</v>
      </c>
      <c r="AH28" s="71">
        <f>SUM(AG28:AG31)</f>
        <v>2486295</v>
      </c>
      <c r="AI28" s="4">
        <f t="shared" si="1"/>
        <v>435687</v>
      </c>
      <c r="AJ28" s="46">
        <f t="shared" si="7"/>
        <v>435687</v>
      </c>
      <c r="AK28" s="71">
        <f>SUM(AJ28:AJ31)</f>
        <v>2145374</v>
      </c>
      <c r="AM28" s="49">
        <f t="shared" si="11"/>
        <v>435686.25</v>
      </c>
      <c r="AN28" s="45">
        <f t="shared" si="8"/>
        <v>0.75</v>
      </c>
    </row>
    <row r="29" spans="2:40" ht="14.25" customHeight="1" thickBot="1" x14ac:dyDescent="0.3">
      <c r="B29" s="75"/>
      <c r="C29" s="103"/>
      <c r="D29" s="104"/>
      <c r="E29" s="18" t="s">
        <v>18</v>
      </c>
      <c r="F29" s="19" t="s">
        <v>5</v>
      </c>
      <c r="G29" s="20">
        <v>1</v>
      </c>
      <c r="H29" s="7">
        <v>1247500</v>
      </c>
      <c r="I29" s="46">
        <f t="shared" si="0"/>
        <v>1247500</v>
      </c>
      <c r="J29" s="101"/>
      <c r="K29" s="7">
        <v>1020000</v>
      </c>
      <c r="L29" s="46">
        <f t="shared" si="2"/>
        <v>1020000</v>
      </c>
      <c r="M29" s="101"/>
      <c r="N29" s="7">
        <v>401250</v>
      </c>
      <c r="O29" s="46">
        <f t="shared" si="3"/>
        <v>401250</v>
      </c>
      <c r="P29" s="101"/>
      <c r="Q29" s="7">
        <v>1238380</v>
      </c>
      <c r="R29" s="46">
        <f t="shared" si="4"/>
        <v>1238380</v>
      </c>
      <c r="S29" s="101"/>
      <c r="T29" s="55"/>
      <c r="U29" s="55"/>
      <c r="V29" s="55"/>
      <c r="W29" s="55"/>
      <c r="X29" s="55"/>
      <c r="Y29" s="55"/>
      <c r="Z29" s="55"/>
      <c r="AA29" s="55"/>
      <c r="AB29" s="55"/>
      <c r="AC29" s="4">
        <f>+MIN(H29,K29,Q29)</f>
        <v>1020000</v>
      </c>
      <c r="AD29" s="46">
        <f t="shared" si="5"/>
        <v>1020000</v>
      </c>
      <c r="AE29" s="72"/>
      <c r="AF29" s="4">
        <f>+ROUND(AVERAGE(H29,K29,Q29),0)</f>
        <v>1168627</v>
      </c>
      <c r="AG29" s="46">
        <f t="shared" si="6"/>
        <v>1168627</v>
      </c>
      <c r="AH29" s="72"/>
      <c r="AI29" s="4">
        <f t="shared" si="1"/>
        <v>1094314</v>
      </c>
      <c r="AJ29" s="46">
        <f t="shared" si="7"/>
        <v>1094314</v>
      </c>
      <c r="AK29" s="72"/>
      <c r="AM29" s="49">
        <f>+(((AVERAGE(I29,L29,R29))+(MIN(I29,L29,R29)))/2)</f>
        <v>1094313.3333333335</v>
      </c>
      <c r="AN29" s="45">
        <f t="shared" si="8"/>
        <v>0.66666666651144624</v>
      </c>
    </row>
    <row r="30" spans="2:40" ht="14.25" customHeight="1" thickBot="1" x14ac:dyDescent="0.3">
      <c r="B30" s="75"/>
      <c r="C30" s="95"/>
      <c r="D30" s="98"/>
      <c r="E30" s="8" t="s">
        <v>9</v>
      </c>
      <c r="F30" s="6" t="s">
        <v>5</v>
      </c>
      <c r="G30" s="9">
        <v>1</v>
      </c>
      <c r="H30" s="7">
        <v>410000</v>
      </c>
      <c r="I30" s="46">
        <f t="shared" si="0"/>
        <v>410000</v>
      </c>
      <c r="J30" s="101"/>
      <c r="K30" s="7">
        <v>780000</v>
      </c>
      <c r="L30" s="46">
        <f t="shared" si="2"/>
        <v>780000</v>
      </c>
      <c r="M30" s="101"/>
      <c r="N30" s="7">
        <v>267500</v>
      </c>
      <c r="O30" s="46">
        <f t="shared" si="3"/>
        <v>267500</v>
      </c>
      <c r="P30" s="101"/>
      <c r="Q30" s="7">
        <v>770120</v>
      </c>
      <c r="R30" s="46">
        <f t="shared" si="4"/>
        <v>770120</v>
      </c>
      <c r="S30" s="101"/>
      <c r="T30" s="55"/>
      <c r="U30" s="55"/>
      <c r="V30" s="55"/>
      <c r="W30" s="55"/>
      <c r="X30" s="55"/>
      <c r="Y30" s="55"/>
      <c r="Z30" s="55"/>
      <c r="AA30" s="55"/>
      <c r="AB30" s="55"/>
      <c r="AC30" s="4">
        <f t="shared" si="9"/>
        <v>267500</v>
      </c>
      <c r="AD30" s="46">
        <f t="shared" si="5"/>
        <v>267500</v>
      </c>
      <c r="AE30" s="72"/>
      <c r="AF30" s="4">
        <f t="shared" si="10"/>
        <v>556905</v>
      </c>
      <c r="AG30" s="46">
        <f t="shared" si="6"/>
        <v>556905</v>
      </c>
      <c r="AH30" s="72"/>
      <c r="AI30" s="4">
        <f t="shared" si="1"/>
        <v>412203</v>
      </c>
      <c r="AJ30" s="46">
        <f t="shared" si="7"/>
        <v>412203</v>
      </c>
      <c r="AK30" s="72"/>
      <c r="AM30" s="49">
        <f t="shared" si="11"/>
        <v>412202.5</v>
      </c>
      <c r="AN30" s="45">
        <f t="shared" si="8"/>
        <v>0.5</v>
      </c>
    </row>
    <row r="31" spans="2:40" ht="15" customHeight="1" thickBot="1" x14ac:dyDescent="0.3">
      <c r="B31" s="75"/>
      <c r="C31" s="95"/>
      <c r="D31" s="98"/>
      <c r="E31" s="8" t="s">
        <v>12</v>
      </c>
      <c r="F31" s="6" t="s">
        <v>13</v>
      </c>
      <c r="G31" s="17">
        <v>1</v>
      </c>
      <c r="H31" s="15">
        <v>165000</v>
      </c>
      <c r="I31" s="46">
        <f t="shared" si="0"/>
        <v>165000</v>
      </c>
      <c r="J31" s="102"/>
      <c r="K31" s="15">
        <v>264000</v>
      </c>
      <c r="L31" s="46">
        <f t="shared" si="2"/>
        <v>264000</v>
      </c>
      <c r="M31" s="102"/>
      <c r="N31" s="15">
        <v>144450</v>
      </c>
      <c r="O31" s="46">
        <f t="shared" si="3"/>
        <v>144450</v>
      </c>
      <c r="P31" s="102"/>
      <c r="Q31" s="15">
        <v>474110</v>
      </c>
      <c r="R31" s="46">
        <f t="shared" si="4"/>
        <v>474110</v>
      </c>
      <c r="S31" s="102"/>
      <c r="T31" s="55"/>
      <c r="U31" s="55"/>
      <c r="V31" s="55"/>
      <c r="W31" s="55"/>
      <c r="X31" s="55"/>
      <c r="Y31" s="55"/>
      <c r="Z31" s="55"/>
      <c r="AA31" s="55"/>
      <c r="AB31" s="55"/>
      <c r="AC31" s="4">
        <f t="shared" si="9"/>
        <v>144450</v>
      </c>
      <c r="AD31" s="46">
        <f t="shared" si="5"/>
        <v>144450</v>
      </c>
      <c r="AE31" s="73"/>
      <c r="AF31" s="4">
        <f t="shared" si="10"/>
        <v>261890</v>
      </c>
      <c r="AG31" s="46">
        <f t="shared" si="6"/>
        <v>261890</v>
      </c>
      <c r="AH31" s="73"/>
      <c r="AI31" s="4">
        <f t="shared" si="1"/>
        <v>203170</v>
      </c>
      <c r="AJ31" s="46">
        <f t="shared" si="7"/>
        <v>203170</v>
      </c>
      <c r="AK31" s="73"/>
      <c r="AM31" s="49">
        <f t="shared" si="11"/>
        <v>203170</v>
      </c>
      <c r="AN31" s="45">
        <f t="shared" si="8"/>
        <v>0</v>
      </c>
    </row>
    <row r="32" spans="2:40" ht="14.25" customHeight="1" thickBot="1" x14ac:dyDescent="0.3">
      <c r="B32" s="91">
        <v>5</v>
      </c>
      <c r="C32" s="94" t="s">
        <v>21</v>
      </c>
      <c r="D32" s="97"/>
      <c r="E32" s="2" t="s">
        <v>15</v>
      </c>
      <c r="F32" s="3" t="s">
        <v>5</v>
      </c>
      <c r="G32" s="3">
        <v>1</v>
      </c>
      <c r="H32" s="21">
        <v>372500</v>
      </c>
      <c r="I32" s="46">
        <f t="shared" si="0"/>
        <v>372500</v>
      </c>
      <c r="J32" s="100">
        <f>SUM(I32:I38)</f>
        <v>4671875</v>
      </c>
      <c r="K32" s="21">
        <v>660000</v>
      </c>
      <c r="L32" s="46">
        <f t="shared" si="2"/>
        <v>660000</v>
      </c>
      <c r="M32" s="100">
        <f>SUM(L32:L38)</f>
        <v>4680000</v>
      </c>
      <c r="N32" s="21">
        <v>460100</v>
      </c>
      <c r="O32" s="46">
        <f t="shared" si="3"/>
        <v>460100</v>
      </c>
      <c r="P32" s="100">
        <f>SUM(O32:O38)</f>
        <v>2054400</v>
      </c>
      <c r="Q32" s="21">
        <v>454740</v>
      </c>
      <c r="R32" s="46">
        <f t="shared" si="4"/>
        <v>454740</v>
      </c>
      <c r="S32" s="100">
        <f>SUM(R32:R38)</f>
        <v>5106270</v>
      </c>
      <c r="T32" s="55"/>
      <c r="U32" s="55"/>
      <c r="V32" s="55"/>
      <c r="W32" s="55"/>
      <c r="X32" s="55"/>
      <c r="Y32" s="55"/>
      <c r="Z32" s="55"/>
      <c r="AA32" s="55"/>
      <c r="AB32" s="55"/>
      <c r="AC32" s="4">
        <f t="shared" si="9"/>
        <v>372500</v>
      </c>
      <c r="AD32" s="46">
        <f t="shared" si="5"/>
        <v>372500</v>
      </c>
      <c r="AE32" s="71">
        <f>SUM(AD32:AD38)</f>
        <v>3284600</v>
      </c>
      <c r="AF32" s="4">
        <f t="shared" si="10"/>
        <v>486835</v>
      </c>
      <c r="AG32" s="46">
        <f t="shared" si="6"/>
        <v>486835</v>
      </c>
      <c r="AH32" s="71">
        <f>SUM(AG32:AG38)</f>
        <v>4608089</v>
      </c>
      <c r="AI32" s="4">
        <f t="shared" si="1"/>
        <v>429668</v>
      </c>
      <c r="AJ32" s="46">
        <f t="shared" si="7"/>
        <v>429668</v>
      </c>
      <c r="AK32" s="71">
        <f>SUM(AJ32:AJ38)</f>
        <v>3946347</v>
      </c>
      <c r="AM32" s="49">
        <f t="shared" si="11"/>
        <v>429667.5</v>
      </c>
      <c r="AN32" s="45">
        <f t="shared" si="8"/>
        <v>0.5</v>
      </c>
    </row>
    <row r="33" spans="2:40" ht="14.25" customHeight="1" thickBot="1" x14ac:dyDescent="0.3">
      <c r="B33" s="92"/>
      <c r="C33" s="95"/>
      <c r="D33" s="98"/>
      <c r="E33" s="5" t="s">
        <v>16</v>
      </c>
      <c r="F33" s="6" t="s">
        <v>5</v>
      </c>
      <c r="G33" s="9">
        <v>1</v>
      </c>
      <c r="H33" s="7">
        <v>185000</v>
      </c>
      <c r="I33" s="46">
        <f t="shared" si="0"/>
        <v>185000</v>
      </c>
      <c r="J33" s="101"/>
      <c r="K33" s="7">
        <v>384000</v>
      </c>
      <c r="L33" s="46">
        <f t="shared" si="2"/>
        <v>384000</v>
      </c>
      <c r="M33" s="101"/>
      <c r="N33" s="7">
        <v>438700</v>
      </c>
      <c r="O33" s="46">
        <f t="shared" si="3"/>
        <v>438700</v>
      </c>
      <c r="P33" s="101"/>
      <c r="Q33" s="7">
        <v>292110</v>
      </c>
      <c r="R33" s="46">
        <f t="shared" si="4"/>
        <v>292110</v>
      </c>
      <c r="S33" s="101"/>
      <c r="T33" s="55"/>
      <c r="U33" s="55"/>
      <c r="V33" s="55"/>
      <c r="W33" s="55"/>
      <c r="X33" s="55"/>
      <c r="Y33" s="55"/>
      <c r="Z33" s="55"/>
      <c r="AA33" s="55"/>
      <c r="AB33" s="55"/>
      <c r="AC33" s="4">
        <f t="shared" si="9"/>
        <v>185000</v>
      </c>
      <c r="AD33" s="46">
        <f t="shared" si="5"/>
        <v>185000</v>
      </c>
      <c r="AE33" s="72"/>
      <c r="AF33" s="4">
        <f t="shared" si="10"/>
        <v>324953</v>
      </c>
      <c r="AG33" s="46">
        <f t="shared" si="6"/>
        <v>324953</v>
      </c>
      <c r="AH33" s="72"/>
      <c r="AI33" s="4">
        <f t="shared" si="1"/>
        <v>254977</v>
      </c>
      <c r="AJ33" s="46">
        <f t="shared" si="7"/>
        <v>254977</v>
      </c>
      <c r="AK33" s="72"/>
      <c r="AM33" s="49">
        <f t="shared" si="11"/>
        <v>254976.25</v>
      </c>
      <c r="AN33" s="45">
        <f t="shared" si="8"/>
        <v>0.75</v>
      </c>
    </row>
    <row r="34" spans="2:40" ht="14.25" customHeight="1" thickBot="1" x14ac:dyDescent="0.3">
      <c r="B34" s="92"/>
      <c r="C34" s="95"/>
      <c r="D34" s="98"/>
      <c r="E34" s="5" t="s">
        <v>22</v>
      </c>
      <c r="F34" s="6" t="s">
        <v>5</v>
      </c>
      <c r="G34" s="9">
        <v>1</v>
      </c>
      <c r="H34" s="7">
        <v>420625</v>
      </c>
      <c r="I34" s="46">
        <f t="shared" si="0"/>
        <v>420625</v>
      </c>
      <c r="J34" s="101"/>
      <c r="K34" s="7">
        <v>348000</v>
      </c>
      <c r="L34" s="46">
        <f t="shared" si="2"/>
        <v>348000</v>
      </c>
      <c r="M34" s="101"/>
      <c r="N34" s="7">
        <v>155150</v>
      </c>
      <c r="O34" s="46">
        <f t="shared" si="3"/>
        <v>155150</v>
      </c>
      <c r="P34" s="101"/>
      <c r="Q34" s="7">
        <v>735280</v>
      </c>
      <c r="R34" s="46">
        <f t="shared" si="4"/>
        <v>735280</v>
      </c>
      <c r="S34" s="101"/>
      <c r="T34" s="55"/>
      <c r="U34" s="55"/>
      <c r="V34" s="55"/>
      <c r="W34" s="55"/>
      <c r="X34" s="55"/>
      <c r="Y34" s="55"/>
      <c r="Z34" s="55"/>
      <c r="AA34" s="55"/>
      <c r="AB34" s="55"/>
      <c r="AC34" s="4">
        <f t="shared" si="9"/>
        <v>155150</v>
      </c>
      <c r="AD34" s="46">
        <f t="shared" si="5"/>
        <v>155150</v>
      </c>
      <c r="AE34" s="72"/>
      <c r="AF34" s="4">
        <f t="shared" si="10"/>
        <v>414764</v>
      </c>
      <c r="AG34" s="46">
        <f t="shared" si="6"/>
        <v>414764</v>
      </c>
      <c r="AH34" s="72"/>
      <c r="AI34" s="4">
        <f t="shared" si="1"/>
        <v>284957</v>
      </c>
      <c r="AJ34" s="46">
        <f t="shared" si="7"/>
        <v>284957</v>
      </c>
      <c r="AK34" s="72"/>
      <c r="AM34" s="49">
        <f t="shared" si="11"/>
        <v>284956.875</v>
      </c>
      <c r="AN34" s="45">
        <f t="shared" si="8"/>
        <v>0.125</v>
      </c>
    </row>
    <row r="35" spans="2:40" ht="14.25" customHeight="1" thickBot="1" x14ac:dyDescent="0.3">
      <c r="B35" s="92"/>
      <c r="C35" s="95"/>
      <c r="D35" s="98"/>
      <c r="E35" s="22" t="s">
        <v>23</v>
      </c>
      <c r="F35" s="6" t="s">
        <v>5</v>
      </c>
      <c r="G35" s="9">
        <v>1</v>
      </c>
      <c r="H35" s="7">
        <v>1737500</v>
      </c>
      <c r="I35" s="46">
        <f t="shared" si="0"/>
        <v>1737500</v>
      </c>
      <c r="J35" s="101"/>
      <c r="K35" s="7">
        <v>1140000</v>
      </c>
      <c r="L35" s="46">
        <f t="shared" si="2"/>
        <v>1140000</v>
      </c>
      <c r="M35" s="101"/>
      <c r="N35" s="7">
        <v>294250</v>
      </c>
      <c r="O35" s="46">
        <f t="shared" si="3"/>
        <v>294250</v>
      </c>
      <c r="P35" s="101"/>
      <c r="Q35" s="7">
        <v>1141530</v>
      </c>
      <c r="R35" s="46">
        <f t="shared" si="4"/>
        <v>1141530</v>
      </c>
      <c r="S35" s="101"/>
      <c r="T35" s="55"/>
      <c r="U35" s="55"/>
      <c r="V35" s="55"/>
      <c r="W35" s="55"/>
      <c r="X35" s="55"/>
      <c r="Y35" s="55"/>
      <c r="Z35" s="55"/>
      <c r="AA35" s="55"/>
      <c r="AB35" s="55"/>
      <c r="AC35" s="4">
        <f t="shared" ref="AC35:AC36" si="12">+MIN(H35,K35,Q35)</f>
        <v>1140000</v>
      </c>
      <c r="AD35" s="46">
        <f t="shared" si="5"/>
        <v>1140000</v>
      </c>
      <c r="AE35" s="72"/>
      <c r="AF35" s="4">
        <f t="shared" ref="AF35:AF36" si="13">+ROUND(AVERAGE(H35,K35,Q35),0)</f>
        <v>1339677</v>
      </c>
      <c r="AG35" s="46">
        <f t="shared" si="6"/>
        <v>1339677</v>
      </c>
      <c r="AH35" s="72"/>
      <c r="AI35" s="4">
        <f t="shared" si="1"/>
        <v>1239839</v>
      </c>
      <c r="AJ35" s="46">
        <f t="shared" si="7"/>
        <v>1239839</v>
      </c>
      <c r="AK35" s="72"/>
      <c r="AM35" s="49">
        <f>+(((AVERAGE(I35,L35,R35))+(MIN(I35,L35,R35)))/2)</f>
        <v>1239838.3333333335</v>
      </c>
      <c r="AN35" s="45">
        <f t="shared" si="8"/>
        <v>0.66666666651144624</v>
      </c>
    </row>
    <row r="36" spans="2:40" ht="14.25" customHeight="1" thickBot="1" x14ac:dyDescent="0.3">
      <c r="B36" s="92"/>
      <c r="C36" s="95"/>
      <c r="D36" s="98"/>
      <c r="E36" s="22" t="s">
        <v>24</v>
      </c>
      <c r="F36" s="6" t="s">
        <v>5</v>
      </c>
      <c r="G36" s="9">
        <v>1</v>
      </c>
      <c r="H36" s="7">
        <v>1247500</v>
      </c>
      <c r="I36" s="46">
        <f t="shared" si="0"/>
        <v>1247500</v>
      </c>
      <c r="J36" s="101"/>
      <c r="K36" s="7">
        <v>1020000</v>
      </c>
      <c r="L36" s="46">
        <f t="shared" si="2"/>
        <v>1020000</v>
      </c>
      <c r="M36" s="101"/>
      <c r="N36" s="7">
        <v>294250</v>
      </c>
      <c r="O36" s="46">
        <f t="shared" si="3"/>
        <v>294250</v>
      </c>
      <c r="P36" s="101"/>
      <c r="Q36" s="7">
        <v>1238380</v>
      </c>
      <c r="R36" s="46">
        <f t="shared" si="4"/>
        <v>1238380</v>
      </c>
      <c r="S36" s="101"/>
      <c r="T36" s="55"/>
      <c r="U36" s="55"/>
      <c r="V36" s="55"/>
      <c r="W36" s="55"/>
      <c r="X36" s="55"/>
      <c r="Y36" s="55"/>
      <c r="Z36" s="55"/>
      <c r="AA36" s="55"/>
      <c r="AB36" s="55"/>
      <c r="AC36" s="4">
        <f t="shared" si="12"/>
        <v>1020000</v>
      </c>
      <c r="AD36" s="46">
        <f t="shared" si="5"/>
        <v>1020000</v>
      </c>
      <c r="AE36" s="72"/>
      <c r="AF36" s="4">
        <f t="shared" si="13"/>
        <v>1168627</v>
      </c>
      <c r="AG36" s="46">
        <f t="shared" si="6"/>
        <v>1168627</v>
      </c>
      <c r="AH36" s="72"/>
      <c r="AI36" s="4">
        <f t="shared" si="1"/>
        <v>1094314</v>
      </c>
      <c r="AJ36" s="46">
        <f t="shared" si="7"/>
        <v>1094314</v>
      </c>
      <c r="AK36" s="72"/>
      <c r="AM36" s="49">
        <f>+(((AVERAGE(I36,L36,R36))+(MIN(I36,L36,R36)))/2)</f>
        <v>1094313.3333333335</v>
      </c>
      <c r="AN36" s="45">
        <f t="shared" si="8"/>
        <v>0.66666666651144624</v>
      </c>
    </row>
    <row r="37" spans="2:40" ht="14.25" customHeight="1" thickBot="1" x14ac:dyDescent="0.3">
      <c r="B37" s="92"/>
      <c r="C37" s="95"/>
      <c r="D37" s="98"/>
      <c r="E37" s="8" t="s">
        <v>9</v>
      </c>
      <c r="F37" s="6" t="s">
        <v>5</v>
      </c>
      <c r="G37" s="9">
        <v>1</v>
      </c>
      <c r="H37" s="7">
        <v>410000</v>
      </c>
      <c r="I37" s="46">
        <f t="shared" si="0"/>
        <v>410000</v>
      </c>
      <c r="J37" s="101"/>
      <c r="K37" s="7">
        <v>780000</v>
      </c>
      <c r="L37" s="46">
        <f t="shared" si="2"/>
        <v>780000</v>
      </c>
      <c r="M37" s="101"/>
      <c r="N37" s="7">
        <v>267500</v>
      </c>
      <c r="O37" s="46">
        <f t="shared" si="3"/>
        <v>267500</v>
      </c>
      <c r="P37" s="101"/>
      <c r="Q37" s="7">
        <v>770120</v>
      </c>
      <c r="R37" s="46">
        <f t="shared" si="4"/>
        <v>770120</v>
      </c>
      <c r="S37" s="101"/>
      <c r="T37" s="55"/>
      <c r="U37" s="55"/>
      <c r="V37" s="55"/>
      <c r="W37" s="55"/>
      <c r="X37" s="55"/>
      <c r="Y37" s="55"/>
      <c r="Z37" s="55"/>
      <c r="AA37" s="55"/>
      <c r="AB37" s="55"/>
      <c r="AC37" s="4">
        <f t="shared" si="9"/>
        <v>267500</v>
      </c>
      <c r="AD37" s="46">
        <f t="shared" si="5"/>
        <v>267500</v>
      </c>
      <c r="AE37" s="72"/>
      <c r="AF37" s="4">
        <f t="shared" si="10"/>
        <v>556905</v>
      </c>
      <c r="AG37" s="46">
        <f t="shared" si="6"/>
        <v>556905</v>
      </c>
      <c r="AH37" s="72"/>
      <c r="AI37" s="4">
        <f t="shared" si="1"/>
        <v>412203</v>
      </c>
      <c r="AJ37" s="46">
        <f t="shared" si="7"/>
        <v>412203</v>
      </c>
      <c r="AK37" s="72"/>
      <c r="AM37" s="49">
        <f t="shared" si="11"/>
        <v>412202.5</v>
      </c>
      <c r="AN37" s="45">
        <f t="shared" si="8"/>
        <v>0.5</v>
      </c>
    </row>
    <row r="38" spans="2:40" ht="15" customHeight="1" thickBot="1" x14ac:dyDescent="0.3">
      <c r="B38" s="93"/>
      <c r="C38" s="96"/>
      <c r="D38" s="99"/>
      <c r="E38" s="13" t="s">
        <v>12</v>
      </c>
      <c r="F38" s="14" t="s">
        <v>13</v>
      </c>
      <c r="G38" s="14">
        <v>1</v>
      </c>
      <c r="H38" s="15">
        <v>298750</v>
      </c>
      <c r="I38" s="46">
        <f t="shared" si="0"/>
        <v>298750</v>
      </c>
      <c r="J38" s="102"/>
      <c r="K38" s="15">
        <v>348000</v>
      </c>
      <c r="L38" s="46">
        <f t="shared" si="2"/>
        <v>348000</v>
      </c>
      <c r="M38" s="102"/>
      <c r="N38" s="15">
        <v>144450</v>
      </c>
      <c r="O38" s="46">
        <f t="shared" si="3"/>
        <v>144450</v>
      </c>
      <c r="P38" s="102"/>
      <c r="Q38" s="15">
        <v>474110</v>
      </c>
      <c r="R38" s="46">
        <f t="shared" si="4"/>
        <v>474110</v>
      </c>
      <c r="S38" s="102"/>
      <c r="T38" s="55"/>
      <c r="U38" s="55"/>
      <c r="V38" s="55"/>
      <c r="W38" s="55"/>
      <c r="X38" s="55"/>
      <c r="Y38" s="55"/>
      <c r="Z38" s="55"/>
      <c r="AA38" s="55"/>
      <c r="AB38" s="55"/>
      <c r="AC38" s="4">
        <f t="shared" si="9"/>
        <v>144450</v>
      </c>
      <c r="AD38" s="46">
        <f t="shared" si="5"/>
        <v>144450</v>
      </c>
      <c r="AE38" s="73"/>
      <c r="AF38" s="4">
        <f t="shared" si="10"/>
        <v>316328</v>
      </c>
      <c r="AG38" s="46">
        <f t="shared" si="6"/>
        <v>316328</v>
      </c>
      <c r="AH38" s="73"/>
      <c r="AI38" s="4">
        <f t="shared" si="1"/>
        <v>230389</v>
      </c>
      <c r="AJ38" s="46">
        <f t="shared" si="7"/>
        <v>230389</v>
      </c>
      <c r="AK38" s="73"/>
      <c r="AM38" s="49">
        <f t="shared" si="11"/>
        <v>230388.75</v>
      </c>
      <c r="AN38" s="45">
        <f t="shared" si="8"/>
        <v>0.25</v>
      </c>
    </row>
    <row r="39" spans="2:40" ht="16.5" thickBot="1" x14ac:dyDescent="0.3">
      <c r="B39" s="65" t="s">
        <v>25</v>
      </c>
      <c r="C39" s="66"/>
      <c r="D39" s="66"/>
      <c r="E39" s="66"/>
      <c r="F39" s="66"/>
      <c r="G39" s="66"/>
      <c r="H39" s="66"/>
      <c r="I39" s="66"/>
      <c r="J39" s="128"/>
      <c r="K39" s="54"/>
      <c r="L39" s="54"/>
      <c r="M39" s="55"/>
      <c r="N39" s="54"/>
      <c r="O39" s="54"/>
      <c r="P39" s="55"/>
      <c r="Q39" s="54"/>
      <c r="R39" s="54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4"/>
      <c r="AF39" s="4"/>
      <c r="AI39" s="4"/>
      <c r="AN39" s="45">
        <f t="shared" si="8"/>
        <v>0</v>
      </c>
    </row>
    <row r="40" spans="2:40" ht="14.25" customHeight="1" thickBot="1" x14ac:dyDescent="0.3">
      <c r="B40" s="74">
        <v>6</v>
      </c>
      <c r="C40" s="105" t="s">
        <v>26</v>
      </c>
      <c r="D40" s="106"/>
      <c r="E40" s="23" t="s">
        <v>27</v>
      </c>
      <c r="F40" s="3" t="s">
        <v>5</v>
      </c>
      <c r="G40" s="24">
        <v>1</v>
      </c>
      <c r="H40" s="4">
        <v>2293750</v>
      </c>
      <c r="I40" s="46">
        <f>+H40</f>
        <v>2293750</v>
      </c>
      <c r="J40" s="100">
        <f>+(I40+I41)</f>
        <v>6582750</v>
      </c>
      <c r="K40" s="4">
        <v>5100000</v>
      </c>
      <c r="L40" s="46">
        <f>+K40*G40</f>
        <v>5100000</v>
      </c>
      <c r="M40" s="100">
        <f>+(L40+L41)</f>
        <v>9708000</v>
      </c>
      <c r="N40" s="4">
        <v>609900</v>
      </c>
      <c r="O40" s="46">
        <f t="shared" si="3"/>
        <v>609900</v>
      </c>
      <c r="P40" s="100">
        <f>+(O40+O41)</f>
        <v>2963900</v>
      </c>
      <c r="Q40" s="4">
        <v>2873390</v>
      </c>
      <c r="R40" s="46">
        <f t="shared" si="4"/>
        <v>2873390</v>
      </c>
      <c r="S40" s="100">
        <f>+R40+R41</f>
        <v>7485790</v>
      </c>
      <c r="T40" s="55"/>
      <c r="U40" s="55"/>
      <c r="V40" s="55"/>
      <c r="W40" s="55"/>
      <c r="X40" s="55"/>
      <c r="Y40" s="55"/>
      <c r="Z40" s="55"/>
      <c r="AA40" s="55"/>
      <c r="AB40" s="55"/>
      <c r="AC40" s="4">
        <f>+MIN(H40,Q40)</f>
        <v>2293750</v>
      </c>
      <c r="AD40" s="46">
        <f t="shared" ref="AD40:AD54" si="14">+AC40*G40</f>
        <v>2293750</v>
      </c>
      <c r="AE40" s="71">
        <f>+(AD40+AD41)</f>
        <v>6582750</v>
      </c>
      <c r="AF40" s="4">
        <f>+ROUND(AVERAGE(H40,Q40),0)</f>
        <v>2583570</v>
      </c>
      <c r="AG40" s="46">
        <f t="shared" si="6"/>
        <v>2583570</v>
      </c>
      <c r="AH40" s="71">
        <f>+(AG40+AG41)</f>
        <v>7086706</v>
      </c>
      <c r="AI40" s="4">
        <f t="shared" ref="AI40:AI54" si="15">+ROUND(AVERAGE(AC40,AF40),0)</f>
        <v>2438660</v>
      </c>
      <c r="AJ40" s="46">
        <f t="shared" si="7"/>
        <v>2438660</v>
      </c>
      <c r="AK40" s="71">
        <f>+(AJ40+AJ41)</f>
        <v>6834732</v>
      </c>
      <c r="AM40" s="49">
        <f>+(((AVERAGE(I40,R40))+(MIN(I40,R40)))/2)</f>
        <v>2438660</v>
      </c>
      <c r="AN40" s="45">
        <f t="shared" si="8"/>
        <v>0</v>
      </c>
    </row>
    <row r="41" spans="2:40" ht="15" customHeight="1" thickBot="1" x14ac:dyDescent="0.3">
      <c r="B41" s="76"/>
      <c r="C41" s="109"/>
      <c r="D41" s="110"/>
      <c r="E41" s="13" t="s">
        <v>28</v>
      </c>
      <c r="F41" s="14" t="s">
        <v>5</v>
      </c>
      <c r="G41" s="25">
        <v>8</v>
      </c>
      <c r="H41" s="15">
        <v>536125</v>
      </c>
      <c r="I41" s="47">
        <f>+(H41)*G41</f>
        <v>4289000</v>
      </c>
      <c r="J41" s="102"/>
      <c r="K41" s="15">
        <v>576000</v>
      </c>
      <c r="L41" s="46">
        <f t="shared" ref="L41:L54" si="16">+K41*G41</f>
        <v>4608000</v>
      </c>
      <c r="M41" s="102"/>
      <c r="N41" s="15">
        <v>294250</v>
      </c>
      <c r="O41" s="46">
        <f t="shared" si="3"/>
        <v>2354000</v>
      </c>
      <c r="P41" s="102"/>
      <c r="Q41" s="15">
        <v>576550</v>
      </c>
      <c r="R41" s="46">
        <f t="shared" si="4"/>
        <v>4612400</v>
      </c>
      <c r="S41" s="102"/>
      <c r="T41" s="55"/>
      <c r="U41" s="55"/>
      <c r="V41" s="55"/>
      <c r="W41" s="55"/>
      <c r="X41" s="55"/>
      <c r="Y41" s="55"/>
      <c r="Z41" s="55"/>
      <c r="AA41" s="55"/>
      <c r="AB41" s="55"/>
      <c r="AC41" s="4">
        <f>+MIN(H41,K41,Q41)</f>
        <v>536125</v>
      </c>
      <c r="AD41" s="46">
        <f t="shared" si="14"/>
        <v>4289000</v>
      </c>
      <c r="AE41" s="73"/>
      <c r="AF41" s="4">
        <f>+ROUND(AVERAGE(H41,K41,Q41),0)</f>
        <v>562892</v>
      </c>
      <c r="AG41" s="46">
        <f t="shared" si="6"/>
        <v>4503136</v>
      </c>
      <c r="AH41" s="73"/>
      <c r="AI41" s="4">
        <f t="shared" si="15"/>
        <v>549509</v>
      </c>
      <c r="AJ41" s="46">
        <f t="shared" si="7"/>
        <v>4396072</v>
      </c>
      <c r="AK41" s="73"/>
      <c r="AM41" s="49">
        <f>+(((AVERAGE(I41,L41,R41))+(MIN(I41,L41,R41)))/2)</f>
        <v>4396066.666666666</v>
      </c>
      <c r="AN41" s="45">
        <f t="shared" si="8"/>
        <v>5.333333333954215</v>
      </c>
    </row>
    <row r="42" spans="2:40" ht="14.25" customHeight="1" thickBot="1" x14ac:dyDescent="0.3">
      <c r="B42" s="74">
        <v>7</v>
      </c>
      <c r="C42" s="105" t="s">
        <v>29</v>
      </c>
      <c r="D42" s="106"/>
      <c r="E42" s="23" t="s">
        <v>30</v>
      </c>
      <c r="F42" s="3" t="s">
        <v>5</v>
      </c>
      <c r="G42" s="24">
        <v>1</v>
      </c>
      <c r="H42" s="4">
        <v>1043750</v>
      </c>
      <c r="I42" s="47">
        <f t="shared" ref="I42:I72" si="17">+(H42)*G42</f>
        <v>1043750</v>
      </c>
      <c r="J42" s="100">
        <f>+(I42+I43)</f>
        <v>3188250</v>
      </c>
      <c r="K42" s="4">
        <v>1500000</v>
      </c>
      <c r="L42" s="46">
        <f t="shared" si="16"/>
        <v>1500000</v>
      </c>
      <c r="M42" s="100">
        <f>+(L42+L43)</f>
        <v>3804000</v>
      </c>
      <c r="N42" s="4">
        <v>481500</v>
      </c>
      <c r="O42" s="46">
        <f t="shared" si="3"/>
        <v>481500</v>
      </c>
      <c r="P42" s="100">
        <f>+(O42+O43)</f>
        <v>1658500</v>
      </c>
      <c r="Q42" s="4">
        <v>1722110</v>
      </c>
      <c r="R42" s="46">
        <f t="shared" si="4"/>
        <v>1722110</v>
      </c>
      <c r="S42" s="100">
        <f>+R42+R43</f>
        <v>4028310</v>
      </c>
      <c r="T42" s="55"/>
      <c r="U42" s="55"/>
      <c r="V42" s="55"/>
      <c r="W42" s="55"/>
      <c r="X42" s="55"/>
      <c r="Y42" s="55"/>
      <c r="Z42" s="55"/>
      <c r="AA42" s="55"/>
      <c r="AB42" s="55"/>
      <c r="AC42" s="4">
        <f>+MIN(H42,K42,Q42)</f>
        <v>1043750</v>
      </c>
      <c r="AD42" s="46">
        <f t="shared" si="14"/>
        <v>1043750</v>
      </c>
      <c r="AE42" s="71">
        <f>+(AD42+AD43)</f>
        <v>2220750</v>
      </c>
      <c r="AF42" s="4">
        <f>+ROUND(AVERAGE(H42,K42,Q42),0)</f>
        <v>1421953</v>
      </c>
      <c r="AG42" s="46">
        <f t="shared" si="6"/>
        <v>1421953</v>
      </c>
      <c r="AH42" s="71">
        <f>+(AG42+AG43)</f>
        <v>3404877</v>
      </c>
      <c r="AI42" s="4">
        <f t="shared" si="15"/>
        <v>1232852</v>
      </c>
      <c r="AJ42" s="46">
        <f t="shared" si="7"/>
        <v>1232852</v>
      </c>
      <c r="AK42" s="71">
        <f>+(AJ42+AJ43)</f>
        <v>2812816</v>
      </c>
      <c r="AM42" s="49">
        <f>+(((AVERAGE(I42,L42,R42))+(MIN(I42,L42,R42)))/2)</f>
        <v>1232851.6666666665</v>
      </c>
      <c r="AN42" s="45">
        <f t="shared" si="8"/>
        <v>0.33333333348855376</v>
      </c>
    </row>
    <row r="43" spans="2:40" ht="15" customHeight="1" thickBot="1" x14ac:dyDescent="0.3">
      <c r="B43" s="75"/>
      <c r="C43" s="107"/>
      <c r="D43" s="108"/>
      <c r="E43" s="13" t="s">
        <v>28</v>
      </c>
      <c r="F43" s="14" t="s">
        <v>5</v>
      </c>
      <c r="G43" s="25">
        <v>4</v>
      </c>
      <c r="H43" s="15">
        <v>536125</v>
      </c>
      <c r="I43" s="47">
        <f t="shared" si="17"/>
        <v>2144500</v>
      </c>
      <c r="J43" s="102"/>
      <c r="K43" s="15">
        <v>576000</v>
      </c>
      <c r="L43" s="46">
        <f t="shared" si="16"/>
        <v>2304000</v>
      </c>
      <c r="M43" s="102"/>
      <c r="N43" s="15">
        <v>294250</v>
      </c>
      <c r="O43" s="46">
        <f t="shared" si="3"/>
        <v>1177000</v>
      </c>
      <c r="P43" s="102"/>
      <c r="Q43" s="15">
        <v>576550</v>
      </c>
      <c r="R43" s="46">
        <f t="shared" si="4"/>
        <v>2306200</v>
      </c>
      <c r="S43" s="102"/>
      <c r="T43" s="55"/>
      <c r="U43" s="55"/>
      <c r="V43" s="55"/>
      <c r="W43" s="55"/>
      <c r="X43" s="55"/>
      <c r="Y43" s="55"/>
      <c r="Z43" s="55"/>
      <c r="AA43" s="55"/>
      <c r="AB43" s="55"/>
      <c r="AC43" s="4">
        <f t="shared" si="9"/>
        <v>294250</v>
      </c>
      <c r="AD43" s="46">
        <f t="shared" si="14"/>
        <v>1177000</v>
      </c>
      <c r="AE43" s="73"/>
      <c r="AF43" s="4">
        <f t="shared" si="10"/>
        <v>495731</v>
      </c>
      <c r="AG43" s="46">
        <f t="shared" si="6"/>
        <v>1982924</v>
      </c>
      <c r="AH43" s="73"/>
      <c r="AI43" s="4">
        <f t="shared" si="15"/>
        <v>394991</v>
      </c>
      <c r="AJ43" s="46">
        <f t="shared" si="7"/>
        <v>1579964</v>
      </c>
      <c r="AK43" s="73"/>
      <c r="AM43" s="49">
        <f t="shared" si="11"/>
        <v>1579962.5</v>
      </c>
      <c r="AN43" s="45">
        <f t="shared" si="8"/>
        <v>1.5</v>
      </c>
    </row>
    <row r="44" spans="2:40" ht="15.75" thickBot="1" x14ac:dyDescent="0.3">
      <c r="B44" s="26">
        <v>8</v>
      </c>
      <c r="C44" s="81" t="s">
        <v>10</v>
      </c>
      <c r="D44" s="82"/>
      <c r="E44" s="83"/>
      <c r="F44" s="27" t="s">
        <v>5</v>
      </c>
      <c r="G44" s="28">
        <v>1</v>
      </c>
      <c r="H44" s="29">
        <v>1731250</v>
      </c>
      <c r="I44" s="47">
        <f t="shared" si="17"/>
        <v>1731250</v>
      </c>
      <c r="J44" s="53">
        <f>+I44</f>
        <v>1731250</v>
      </c>
      <c r="K44" s="29">
        <v>3060000</v>
      </c>
      <c r="L44" s="46">
        <f t="shared" si="16"/>
        <v>3060000</v>
      </c>
      <c r="M44" s="53">
        <f>+L44</f>
        <v>3060000</v>
      </c>
      <c r="N44" s="29">
        <v>508250</v>
      </c>
      <c r="O44" s="46">
        <f t="shared" si="3"/>
        <v>508250</v>
      </c>
      <c r="P44" s="53">
        <f>+O44</f>
        <v>508250</v>
      </c>
      <c r="Q44" s="29">
        <v>1905800</v>
      </c>
      <c r="R44" s="46">
        <f t="shared" si="4"/>
        <v>1905800</v>
      </c>
      <c r="S44" s="53">
        <f>+R44</f>
        <v>1905800</v>
      </c>
      <c r="T44" s="55"/>
      <c r="U44" s="55"/>
      <c r="V44" s="55"/>
      <c r="W44" s="55"/>
      <c r="X44" s="55"/>
      <c r="Y44" s="55"/>
      <c r="Z44" s="55"/>
      <c r="AA44" s="55"/>
      <c r="AB44" s="55"/>
      <c r="AC44" s="4">
        <f>+MIN(H44,Q44)</f>
        <v>1731250</v>
      </c>
      <c r="AD44" s="46">
        <f t="shared" si="14"/>
        <v>1731250</v>
      </c>
      <c r="AE44" s="30">
        <f>+AD44</f>
        <v>1731250</v>
      </c>
      <c r="AF44" s="4">
        <f>+ROUND(AVERAGE(H44,Q44),0)</f>
        <v>1818525</v>
      </c>
      <c r="AG44" s="46">
        <f t="shared" si="6"/>
        <v>1818525</v>
      </c>
      <c r="AH44" s="30">
        <f>+AG44</f>
        <v>1818525</v>
      </c>
      <c r="AI44" s="4">
        <f t="shared" si="15"/>
        <v>1774888</v>
      </c>
      <c r="AJ44" s="46">
        <f t="shared" si="7"/>
        <v>1774888</v>
      </c>
      <c r="AK44" s="30">
        <f>+AJ44</f>
        <v>1774888</v>
      </c>
      <c r="AM44" s="49">
        <f>+(((AVERAGE(I44,R44))+(MIN(I44,R44)))/2)</f>
        <v>1774887.5</v>
      </c>
      <c r="AN44" s="45">
        <f t="shared" si="8"/>
        <v>0.5</v>
      </c>
    </row>
    <row r="45" spans="2:40" ht="15.75" thickBot="1" x14ac:dyDescent="0.3">
      <c r="B45" s="26">
        <v>9</v>
      </c>
      <c r="C45" s="81" t="s">
        <v>24</v>
      </c>
      <c r="D45" s="82"/>
      <c r="E45" s="83"/>
      <c r="F45" s="27" t="s">
        <v>5</v>
      </c>
      <c r="G45" s="28">
        <v>1</v>
      </c>
      <c r="H45" s="31">
        <v>1247500</v>
      </c>
      <c r="I45" s="47">
        <f t="shared" si="17"/>
        <v>1247500</v>
      </c>
      <c r="J45" s="53">
        <f t="shared" ref="J45:J75" si="18">+I45</f>
        <v>1247500</v>
      </c>
      <c r="K45" s="31">
        <v>1020000</v>
      </c>
      <c r="L45" s="46">
        <f t="shared" si="16"/>
        <v>1020000</v>
      </c>
      <c r="M45" s="53">
        <f t="shared" ref="M45:M75" si="19">+L45</f>
        <v>1020000</v>
      </c>
      <c r="N45" s="31">
        <v>294250</v>
      </c>
      <c r="O45" s="46">
        <f t="shared" si="3"/>
        <v>294250</v>
      </c>
      <c r="P45" s="53">
        <f t="shared" ref="P45:P54" si="20">+O45</f>
        <v>294250</v>
      </c>
      <c r="Q45" s="31">
        <v>1238380</v>
      </c>
      <c r="R45" s="46">
        <f t="shared" si="4"/>
        <v>1238380</v>
      </c>
      <c r="S45" s="53">
        <f t="shared" ref="S45:S75" si="21">+R45</f>
        <v>1238380</v>
      </c>
      <c r="T45" s="55"/>
      <c r="U45" s="55"/>
      <c r="V45" s="55"/>
      <c r="W45" s="55"/>
      <c r="X45" s="55"/>
      <c r="Y45" s="55"/>
      <c r="Z45" s="55"/>
      <c r="AA45" s="55"/>
      <c r="AB45" s="55"/>
      <c r="AC45" s="4">
        <f t="shared" ref="AC45:AC47" si="22">+MIN(H45,K45,Q45)</f>
        <v>1020000</v>
      </c>
      <c r="AD45" s="46">
        <f t="shared" si="14"/>
        <v>1020000</v>
      </c>
      <c r="AE45" s="30">
        <f t="shared" ref="AE45:AE75" si="23">+AD45</f>
        <v>1020000</v>
      </c>
      <c r="AF45" s="4">
        <f t="shared" ref="AF45:AF47" si="24">+ROUND(AVERAGE(H45,K45,Q45),0)</f>
        <v>1168627</v>
      </c>
      <c r="AG45" s="46">
        <f t="shared" si="6"/>
        <v>1168627</v>
      </c>
      <c r="AH45" s="30">
        <f t="shared" ref="AH45:AH75" si="25">+AG45</f>
        <v>1168627</v>
      </c>
      <c r="AI45" s="4">
        <f t="shared" si="15"/>
        <v>1094314</v>
      </c>
      <c r="AJ45" s="46">
        <f t="shared" si="7"/>
        <v>1094314</v>
      </c>
      <c r="AK45" s="30">
        <f t="shared" ref="AK45:AK75" si="26">+AJ45</f>
        <v>1094314</v>
      </c>
      <c r="AM45" s="49">
        <f>+(((AVERAGE(I45,L45,R45))+(MIN(I45,L45,R45)))/2)</f>
        <v>1094313.3333333335</v>
      </c>
      <c r="AN45" s="45">
        <f t="shared" si="8"/>
        <v>0.66666666651144624</v>
      </c>
    </row>
    <row r="46" spans="2:40" ht="15.75" thickBot="1" x14ac:dyDescent="0.3">
      <c r="B46" s="26">
        <v>10</v>
      </c>
      <c r="C46" s="81" t="s">
        <v>31</v>
      </c>
      <c r="D46" s="82"/>
      <c r="E46" s="83"/>
      <c r="F46" s="32" t="s">
        <v>5</v>
      </c>
      <c r="G46" s="28">
        <v>1</v>
      </c>
      <c r="H46" s="31">
        <v>487500</v>
      </c>
      <c r="I46" s="47">
        <f t="shared" si="17"/>
        <v>487500</v>
      </c>
      <c r="J46" s="53">
        <f t="shared" si="18"/>
        <v>487500</v>
      </c>
      <c r="K46" s="31">
        <v>576000</v>
      </c>
      <c r="L46" s="46">
        <f t="shared" si="16"/>
        <v>576000</v>
      </c>
      <c r="M46" s="53">
        <f t="shared" si="19"/>
        <v>576000</v>
      </c>
      <c r="N46" s="31">
        <v>294250</v>
      </c>
      <c r="O46" s="46">
        <f t="shared" si="3"/>
        <v>294250</v>
      </c>
      <c r="P46" s="53">
        <f t="shared" si="20"/>
        <v>294250</v>
      </c>
      <c r="Q46" s="31">
        <v>474110</v>
      </c>
      <c r="R46" s="46">
        <f t="shared" si="4"/>
        <v>474110</v>
      </c>
      <c r="S46" s="53">
        <f t="shared" si="21"/>
        <v>474110</v>
      </c>
      <c r="T46" s="55"/>
      <c r="U46" s="55"/>
      <c r="V46" s="55"/>
      <c r="W46" s="55"/>
      <c r="X46" s="55"/>
      <c r="Y46" s="55"/>
      <c r="Z46" s="55"/>
      <c r="AA46" s="55"/>
      <c r="AB46" s="55"/>
      <c r="AC46" s="4">
        <f t="shared" si="9"/>
        <v>294250</v>
      </c>
      <c r="AD46" s="46">
        <f t="shared" si="14"/>
        <v>294250</v>
      </c>
      <c r="AE46" s="30">
        <f t="shared" si="23"/>
        <v>294250</v>
      </c>
      <c r="AF46" s="4">
        <f t="shared" si="10"/>
        <v>457965</v>
      </c>
      <c r="AG46" s="46">
        <f t="shared" si="6"/>
        <v>457965</v>
      </c>
      <c r="AH46" s="30">
        <f t="shared" si="25"/>
        <v>457965</v>
      </c>
      <c r="AI46" s="4">
        <f t="shared" si="15"/>
        <v>376108</v>
      </c>
      <c r="AJ46" s="46">
        <f t="shared" si="7"/>
        <v>376108</v>
      </c>
      <c r="AK46" s="30">
        <f t="shared" si="26"/>
        <v>376108</v>
      </c>
      <c r="AM46" s="49">
        <f t="shared" si="11"/>
        <v>376107.5</v>
      </c>
      <c r="AN46" s="45">
        <f t="shared" si="8"/>
        <v>0.5</v>
      </c>
    </row>
    <row r="47" spans="2:40" ht="15" customHeight="1" thickBot="1" x14ac:dyDescent="0.3">
      <c r="B47" s="26">
        <v>11</v>
      </c>
      <c r="C47" s="84" t="s">
        <v>32</v>
      </c>
      <c r="D47" s="85"/>
      <c r="E47" s="86"/>
      <c r="F47" s="33" t="s">
        <v>5</v>
      </c>
      <c r="G47" s="28">
        <v>1</v>
      </c>
      <c r="H47" s="31">
        <v>1475000</v>
      </c>
      <c r="I47" s="47">
        <f t="shared" si="17"/>
        <v>1475000</v>
      </c>
      <c r="J47" s="53">
        <f t="shared" si="18"/>
        <v>1475000</v>
      </c>
      <c r="K47" s="31">
        <v>1176000</v>
      </c>
      <c r="L47" s="46">
        <f t="shared" si="16"/>
        <v>1176000</v>
      </c>
      <c r="M47" s="53">
        <f t="shared" si="19"/>
        <v>1176000</v>
      </c>
      <c r="N47" s="31">
        <v>508250</v>
      </c>
      <c r="O47" s="46">
        <f t="shared" si="3"/>
        <v>508250</v>
      </c>
      <c r="P47" s="53">
        <f t="shared" si="20"/>
        <v>508250</v>
      </c>
      <c r="Q47" s="31">
        <v>1122290</v>
      </c>
      <c r="R47" s="46">
        <f t="shared" si="4"/>
        <v>1122290</v>
      </c>
      <c r="S47" s="53">
        <f t="shared" si="21"/>
        <v>1122290</v>
      </c>
      <c r="T47" s="55"/>
      <c r="U47" s="55"/>
      <c r="V47" s="55"/>
      <c r="W47" s="55"/>
      <c r="X47" s="55"/>
      <c r="Y47" s="55"/>
      <c r="Z47" s="55"/>
      <c r="AA47" s="55"/>
      <c r="AB47" s="55"/>
      <c r="AC47" s="4">
        <f t="shared" si="22"/>
        <v>1122290</v>
      </c>
      <c r="AD47" s="46">
        <f t="shared" si="14"/>
        <v>1122290</v>
      </c>
      <c r="AE47" s="30">
        <f t="shared" si="23"/>
        <v>1122290</v>
      </c>
      <c r="AF47" s="4">
        <f t="shared" si="24"/>
        <v>1257763</v>
      </c>
      <c r="AG47" s="46">
        <f t="shared" si="6"/>
        <v>1257763</v>
      </c>
      <c r="AH47" s="30">
        <f t="shared" si="25"/>
        <v>1257763</v>
      </c>
      <c r="AI47" s="4">
        <f t="shared" si="15"/>
        <v>1190027</v>
      </c>
      <c r="AJ47" s="46">
        <f t="shared" si="7"/>
        <v>1190027</v>
      </c>
      <c r="AK47" s="30">
        <f t="shared" si="26"/>
        <v>1190027</v>
      </c>
      <c r="AM47" s="49">
        <f>+(((AVERAGE(I47,L47,R47))+(MIN(I47,L47,R47)))/2)</f>
        <v>1190026.6666666665</v>
      </c>
      <c r="AN47" s="45">
        <f t="shared" si="8"/>
        <v>0.33333333348855376</v>
      </c>
    </row>
    <row r="48" spans="2:40" ht="15" customHeight="1" thickBot="1" x14ac:dyDescent="0.3">
      <c r="B48" s="26">
        <v>12</v>
      </c>
      <c r="C48" s="84" t="s">
        <v>33</v>
      </c>
      <c r="D48" s="85"/>
      <c r="E48" s="86"/>
      <c r="F48" s="33" t="s">
        <v>5</v>
      </c>
      <c r="G48" s="28">
        <v>1</v>
      </c>
      <c r="H48" s="31">
        <v>2793750</v>
      </c>
      <c r="I48" s="47">
        <f t="shared" si="17"/>
        <v>2793750</v>
      </c>
      <c r="J48" s="53">
        <f t="shared" si="18"/>
        <v>2793750</v>
      </c>
      <c r="K48" s="31">
        <v>1620000</v>
      </c>
      <c r="L48" s="46">
        <f t="shared" si="16"/>
        <v>1620000</v>
      </c>
      <c r="M48" s="53">
        <f t="shared" si="19"/>
        <v>1620000</v>
      </c>
      <c r="N48" s="31">
        <v>722250</v>
      </c>
      <c r="O48" s="46">
        <f t="shared" si="3"/>
        <v>722250</v>
      </c>
      <c r="P48" s="53">
        <f t="shared" si="20"/>
        <v>722250</v>
      </c>
      <c r="Q48" s="31">
        <v>1551680</v>
      </c>
      <c r="R48" s="46">
        <f t="shared" si="4"/>
        <v>1551680</v>
      </c>
      <c r="S48" s="53">
        <f t="shared" si="21"/>
        <v>1551680</v>
      </c>
      <c r="T48" s="55"/>
      <c r="U48" s="55"/>
      <c r="V48" s="55"/>
      <c r="W48" s="55"/>
      <c r="X48" s="55"/>
      <c r="Y48" s="55"/>
      <c r="Z48" s="55"/>
      <c r="AA48" s="55"/>
      <c r="AB48" s="55"/>
      <c r="AC48" s="4">
        <f>+MIN(K48,Q48)</f>
        <v>1551680</v>
      </c>
      <c r="AD48" s="46">
        <f t="shared" si="14"/>
        <v>1551680</v>
      </c>
      <c r="AE48" s="30">
        <f t="shared" si="23"/>
        <v>1551680</v>
      </c>
      <c r="AF48" s="4">
        <f>+ROUND(AVERAGE(K48,Q48),0)</f>
        <v>1585840</v>
      </c>
      <c r="AG48" s="46">
        <f t="shared" si="6"/>
        <v>1585840</v>
      </c>
      <c r="AH48" s="30">
        <f t="shared" si="25"/>
        <v>1585840</v>
      </c>
      <c r="AI48" s="4">
        <f t="shared" si="15"/>
        <v>1568760</v>
      </c>
      <c r="AJ48" s="46">
        <f t="shared" si="7"/>
        <v>1568760</v>
      </c>
      <c r="AK48" s="30">
        <f t="shared" si="26"/>
        <v>1568760</v>
      </c>
      <c r="AM48" s="49">
        <f>+(((AVERAGE(L48,R48))+(MIN(L48,R48)))/2)</f>
        <v>1568760</v>
      </c>
      <c r="AN48" s="45">
        <f t="shared" si="8"/>
        <v>0</v>
      </c>
    </row>
    <row r="49" spans="2:40" ht="15.75" thickBot="1" x14ac:dyDescent="0.3">
      <c r="B49" s="26">
        <v>13</v>
      </c>
      <c r="C49" s="77" t="s">
        <v>34</v>
      </c>
      <c r="D49" s="78"/>
      <c r="E49" s="79"/>
      <c r="F49" s="32" t="s">
        <v>5</v>
      </c>
      <c r="G49" s="28">
        <v>1</v>
      </c>
      <c r="H49" s="31">
        <v>1187500</v>
      </c>
      <c r="I49" s="47">
        <f t="shared" si="17"/>
        <v>1187500</v>
      </c>
      <c r="J49" s="53">
        <f t="shared" si="18"/>
        <v>1187500</v>
      </c>
      <c r="K49" s="31">
        <v>2220000</v>
      </c>
      <c r="L49" s="46">
        <f t="shared" si="16"/>
        <v>2220000</v>
      </c>
      <c r="M49" s="53">
        <f t="shared" si="19"/>
        <v>2220000</v>
      </c>
      <c r="N49" s="31">
        <v>1391000</v>
      </c>
      <c r="O49" s="46">
        <f t="shared" si="3"/>
        <v>1391000</v>
      </c>
      <c r="P49" s="53">
        <f t="shared" si="20"/>
        <v>1391000</v>
      </c>
      <c r="Q49" s="31">
        <v>1896310</v>
      </c>
      <c r="R49" s="46">
        <f t="shared" si="4"/>
        <v>1896310</v>
      </c>
      <c r="S49" s="53">
        <f t="shared" si="21"/>
        <v>1896310</v>
      </c>
      <c r="T49" s="55"/>
      <c r="U49" s="55"/>
      <c r="V49" s="55"/>
      <c r="W49" s="55"/>
      <c r="X49" s="55"/>
      <c r="Y49" s="55"/>
      <c r="Z49" s="55"/>
      <c r="AA49" s="55"/>
      <c r="AB49" s="55"/>
      <c r="AC49" s="4">
        <f>+MIN(H49,K49,N49,Q49)</f>
        <v>1187500</v>
      </c>
      <c r="AD49" s="46">
        <f t="shared" si="14"/>
        <v>1187500</v>
      </c>
      <c r="AE49" s="30">
        <f t="shared" si="23"/>
        <v>1187500</v>
      </c>
      <c r="AF49" s="4">
        <f t="shared" si="10"/>
        <v>1673703</v>
      </c>
      <c r="AG49" s="46">
        <f t="shared" si="6"/>
        <v>1673703</v>
      </c>
      <c r="AH49" s="30">
        <f t="shared" si="25"/>
        <v>1673703</v>
      </c>
      <c r="AI49" s="4">
        <f t="shared" si="15"/>
        <v>1430602</v>
      </c>
      <c r="AJ49" s="46">
        <f t="shared" si="7"/>
        <v>1430602</v>
      </c>
      <c r="AK49" s="30">
        <f t="shared" si="26"/>
        <v>1430602</v>
      </c>
      <c r="AM49" s="49">
        <f t="shared" si="11"/>
        <v>1430601.25</v>
      </c>
      <c r="AN49" s="45">
        <f t="shared" si="8"/>
        <v>0.75</v>
      </c>
    </row>
    <row r="50" spans="2:40" ht="15.75" thickBot="1" x14ac:dyDescent="0.3">
      <c r="B50" s="26">
        <v>14</v>
      </c>
      <c r="C50" s="77" t="s">
        <v>35</v>
      </c>
      <c r="D50" s="78"/>
      <c r="E50" s="79"/>
      <c r="F50" s="32" t="s">
        <v>5</v>
      </c>
      <c r="G50" s="28">
        <v>1</v>
      </c>
      <c r="H50" s="31">
        <v>2187500</v>
      </c>
      <c r="I50" s="47">
        <f t="shared" si="17"/>
        <v>2187500</v>
      </c>
      <c r="J50" s="53">
        <f t="shared" si="18"/>
        <v>2187500</v>
      </c>
      <c r="K50" s="31">
        <v>4140000</v>
      </c>
      <c r="L50" s="46">
        <f t="shared" si="16"/>
        <v>4140000</v>
      </c>
      <c r="M50" s="53">
        <f t="shared" si="19"/>
        <v>4140000</v>
      </c>
      <c r="N50" s="31">
        <v>1048600</v>
      </c>
      <c r="O50" s="46">
        <f t="shared" si="3"/>
        <v>1048600</v>
      </c>
      <c r="P50" s="53">
        <f t="shared" si="20"/>
        <v>1048600</v>
      </c>
      <c r="Q50" s="31">
        <v>3192540</v>
      </c>
      <c r="R50" s="46">
        <f t="shared" si="4"/>
        <v>3192540</v>
      </c>
      <c r="S50" s="53">
        <f t="shared" si="21"/>
        <v>3192540</v>
      </c>
      <c r="T50" s="55"/>
      <c r="U50" s="55"/>
      <c r="V50" s="55"/>
      <c r="W50" s="55"/>
      <c r="X50" s="55"/>
      <c r="Y50" s="55"/>
      <c r="Z50" s="55"/>
      <c r="AA50" s="55"/>
      <c r="AB50" s="55"/>
      <c r="AC50" s="4">
        <f t="shared" si="9"/>
        <v>1048600</v>
      </c>
      <c r="AD50" s="46">
        <f t="shared" si="14"/>
        <v>1048600</v>
      </c>
      <c r="AE50" s="30">
        <f t="shared" si="23"/>
        <v>1048600</v>
      </c>
      <c r="AF50" s="4">
        <f t="shared" si="10"/>
        <v>2642160</v>
      </c>
      <c r="AG50" s="46">
        <f t="shared" si="6"/>
        <v>2642160</v>
      </c>
      <c r="AH50" s="30">
        <f t="shared" si="25"/>
        <v>2642160</v>
      </c>
      <c r="AI50" s="4">
        <f t="shared" si="15"/>
        <v>1845380</v>
      </c>
      <c r="AJ50" s="46">
        <f t="shared" si="7"/>
        <v>1845380</v>
      </c>
      <c r="AK50" s="30">
        <f t="shared" si="26"/>
        <v>1845380</v>
      </c>
      <c r="AM50" s="49">
        <f t="shared" si="11"/>
        <v>1845380</v>
      </c>
      <c r="AN50" s="45">
        <f t="shared" si="8"/>
        <v>0</v>
      </c>
    </row>
    <row r="51" spans="2:40" ht="15.75" thickBot="1" x14ac:dyDescent="0.3">
      <c r="B51" s="26">
        <v>15</v>
      </c>
      <c r="C51" s="87" t="s">
        <v>36</v>
      </c>
      <c r="D51" s="87"/>
      <c r="E51" s="87"/>
      <c r="F51" s="32" t="s">
        <v>5</v>
      </c>
      <c r="G51" s="28">
        <v>1</v>
      </c>
      <c r="H51" s="31">
        <v>482500</v>
      </c>
      <c r="I51" s="47">
        <f t="shared" si="17"/>
        <v>482500</v>
      </c>
      <c r="J51" s="53">
        <f t="shared" si="18"/>
        <v>482500</v>
      </c>
      <c r="K51" s="31">
        <v>468000</v>
      </c>
      <c r="L51" s="46">
        <f t="shared" si="16"/>
        <v>468000</v>
      </c>
      <c r="M51" s="53">
        <f t="shared" si="19"/>
        <v>468000</v>
      </c>
      <c r="N51" s="31">
        <v>294250</v>
      </c>
      <c r="O51" s="46">
        <f t="shared" si="3"/>
        <v>294250</v>
      </c>
      <c r="P51" s="53">
        <f t="shared" si="20"/>
        <v>294250</v>
      </c>
      <c r="Q51" s="31">
        <v>4285840</v>
      </c>
      <c r="R51" s="46">
        <f t="shared" si="4"/>
        <v>4285840</v>
      </c>
      <c r="S51" s="53">
        <f t="shared" si="21"/>
        <v>4285840</v>
      </c>
      <c r="T51" s="55"/>
      <c r="U51" s="55"/>
      <c r="V51" s="55"/>
      <c r="W51" s="55"/>
      <c r="X51" s="55"/>
      <c r="Y51" s="55"/>
      <c r="Z51" s="55"/>
      <c r="AA51" s="55"/>
      <c r="AB51" s="55"/>
      <c r="AC51" s="4">
        <f>+MIN(H51,K51)</f>
        <v>468000</v>
      </c>
      <c r="AD51" s="46">
        <f t="shared" si="14"/>
        <v>468000</v>
      </c>
      <c r="AE51" s="30">
        <f t="shared" si="23"/>
        <v>468000</v>
      </c>
      <c r="AF51" s="4">
        <f>+ROUND(AVERAGE(H51,K51),0)</f>
        <v>475250</v>
      </c>
      <c r="AG51" s="46">
        <f t="shared" si="6"/>
        <v>475250</v>
      </c>
      <c r="AH51" s="30">
        <f t="shared" si="25"/>
        <v>475250</v>
      </c>
      <c r="AI51" s="4">
        <f t="shared" si="15"/>
        <v>471625</v>
      </c>
      <c r="AJ51" s="46">
        <f t="shared" si="7"/>
        <v>471625</v>
      </c>
      <c r="AK51" s="30">
        <f t="shared" si="26"/>
        <v>471625</v>
      </c>
      <c r="AM51" s="49">
        <f>+(((AVERAGE(I51,L51))+(MIN(I51,L51)))/2)</f>
        <v>471625</v>
      </c>
      <c r="AN51" s="45">
        <f t="shared" si="8"/>
        <v>0</v>
      </c>
    </row>
    <row r="52" spans="2:40" ht="15.75" thickBot="1" x14ac:dyDescent="0.3">
      <c r="B52" s="26">
        <v>16</v>
      </c>
      <c r="C52" s="87" t="s">
        <v>37</v>
      </c>
      <c r="D52" s="87"/>
      <c r="E52" s="87"/>
      <c r="F52" s="32" t="s">
        <v>5</v>
      </c>
      <c r="G52" s="28">
        <v>1</v>
      </c>
      <c r="H52" s="31">
        <v>243750</v>
      </c>
      <c r="I52" s="47">
        <f t="shared" si="17"/>
        <v>243750</v>
      </c>
      <c r="J52" s="53">
        <f t="shared" si="18"/>
        <v>243750</v>
      </c>
      <c r="K52" s="31">
        <v>354960</v>
      </c>
      <c r="L52" s="46">
        <f t="shared" si="16"/>
        <v>354960</v>
      </c>
      <c r="M52" s="53">
        <f t="shared" si="19"/>
        <v>354960</v>
      </c>
      <c r="N52" s="31">
        <v>294250</v>
      </c>
      <c r="O52" s="46">
        <f t="shared" si="3"/>
        <v>294250</v>
      </c>
      <c r="P52" s="53">
        <f t="shared" si="20"/>
        <v>294250</v>
      </c>
      <c r="Q52" s="31">
        <v>280540</v>
      </c>
      <c r="R52" s="46">
        <f t="shared" si="4"/>
        <v>280540</v>
      </c>
      <c r="S52" s="53">
        <f t="shared" si="21"/>
        <v>280540</v>
      </c>
      <c r="T52" s="55"/>
      <c r="U52" s="55"/>
      <c r="V52" s="55"/>
      <c r="W52" s="55"/>
      <c r="X52" s="55"/>
      <c r="Y52" s="55"/>
      <c r="Z52" s="55"/>
      <c r="AA52" s="55"/>
      <c r="AB52" s="55"/>
      <c r="AC52" s="4">
        <f t="shared" si="9"/>
        <v>243750</v>
      </c>
      <c r="AD52" s="46">
        <f t="shared" si="14"/>
        <v>243750</v>
      </c>
      <c r="AE52" s="30">
        <f t="shared" si="23"/>
        <v>243750</v>
      </c>
      <c r="AF52" s="4">
        <f t="shared" si="10"/>
        <v>293375</v>
      </c>
      <c r="AG52" s="46">
        <f t="shared" si="6"/>
        <v>293375</v>
      </c>
      <c r="AH52" s="30">
        <f t="shared" si="25"/>
        <v>293375</v>
      </c>
      <c r="AI52" s="4">
        <f t="shared" si="15"/>
        <v>268563</v>
      </c>
      <c r="AJ52" s="46">
        <f t="shared" si="7"/>
        <v>268563</v>
      </c>
      <c r="AK52" s="30">
        <f t="shared" si="26"/>
        <v>268563</v>
      </c>
      <c r="AM52" s="49">
        <f t="shared" si="11"/>
        <v>268562.5</v>
      </c>
      <c r="AN52" s="45">
        <f t="shared" si="8"/>
        <v>0.5</v>
      </c>
    </row>
    <row r="53" spans="2:40" ht="15.75" thickBot="1" x14ac:dyDescent="0.3">
      <c r="B53" s="26">
        <v>17</v>
      </c>
      <c r="C53" s="77" t="s">
        <v>9</v>
      </c>
      <c r="D53" s="78"/>
      <c r="E53" s="79"/>
      <c r="F53" s="32" t="s">
        <v>5</v>
      </c>
      <c r="G53" s="28">
        <v>1</v>
      </c>
      <c r="H53" s="31">
        <v>410000</v>
      </c>
      <c r="I53" s="47">
        <f t="shared" si="17"/>
        <v>410000</v>
      </c>
      <c r="J53" s="53">
        <f t="shared" si="18"/>
        <v>410000</v>
      </c>
      <c r="K53" s="31">
        <v>780000</v>
      </c>
      <c r="L53" s="46">
        <f t="shared" si="16"/>
        <v>780000</v>
      </c>
      <c r="M53" s="53">
        <f t="shared" si="19"/>
        <v>780000</v>
      </c>
      <c r="N53" s="31">
        <v>267500</v>
      </c>
      <c r="O53" s="46">
        <f t="shared" si="3"/>
        <v>267500</v>
      </c>
      <c r="P53" s="53">
        <f t="shared" si="20"/>
        <v>267500</v>
      </c>
      <c r="Q53" s="31">
        <v>770120</v>
      </c>
      <c r="R53" s="46">
        <f t="shared" si="4"/>
        <v>770120</v>
      </c>
      <c r="S53" s="53">
        <f t="shared" si="21"/>
        <v>770120</v>
      </c>
      <c r="T53" s="55"/>
      <c r="U53" s="55"/>
      <c r="V53" s="55"/>
      <c r="W53" s="55"/>
      <c r="X53" s="55"/>
      <c r="Y53" s="55"/>
      <c r="Z53" s="55"/>
      <c r="AA53" s="55"/>
      <c r="AB53" s="55"/>
      <c r="AC53" s="4">
        <f>+MIN(H53,K53,N53,Q53)</f>
        <v>267500</v>
      </c>
      <c r="AD53" s="46">
        <f t="shared" si="14"/>
        <v>267500</v>
      </c>
      <c r="AE53" s="30">
        <f t="shared" si="23"/>
        <v>267500</v>
      </c>
      <c r="AF53" s="4">
        <f t="shared" si="10"/>
        <v>556905</v>
      </c>
      <c r="AG53" s="46">
        <f t="shared" si="6"/>
        <v>556905</v>
      </c>
      <c r="AH53" s="30">
        <f t="shared" si="25"/>
        <v>556905</v>
      </c>
      <c r="AI53" s="4">
        <f t="shared" si="15"/>
        <v>412203</v>
      </c>
      <c r="AJ53" s="46">
        <f t="shared" si="7"/>
        <v>412203</v>
      </c>
      <c r="AK53" s="30">
        <f t="shared" si="26"/>
        <v>412203</v>
      </c>
      <c r="AM53" s="49">
        <f t="shared" si="11"/>
        <v>412202.5</v>
      </c>
      <c r="AN53" s="45">
        <f t="shared" si="8"/>
        <v>0.5</v>
      </c>
    </row>
    <row r="54" spans="2:40" ht="15.75" thickBot="1" x14ac:dyDescent="0.3">
      <c r="B54" s="26">
        <v>18</v>
      </c>
      <c r="C54" s="77" t="s">
        <v>38</v>
      </c>
      <c r="D54" s="78"/>
      <c r="E54" s="79"/>
      <c r="F54" s="32" t="s">
        <v>5</v>
      </c>
      <c r="G54" s="28">
        <v>1</v>
      </c>
      <c r="H54" s="31">
        <v>420625</v>
      </c>
      <c r="I54" s="47">
        <f t="shared" si="17"/>
        <v>420625</v>
      </c>
      <c r="J54" s="53">
        <f t="shared" si="18"/>
        <v>420625</v>
      </c>
      <c r="K54" s="31">
        <v>348000</v>
      </c>
      <c r="L54" s="46">
        <f t="shared" si="16"/>
        <v>348000</v>
      </c>
      <c r="M54" s="53">
        <f t="shared" si="19"/>
        <v>348000</v>
      </c>
      <c r="N54" s="31">
        <v>294250</v>
      </c>
      <c r="O54" s="46">
        <f t="shared" si="3"/>
        <v>294250</v>
      </c>
      <c r="P54" s="53">
        <f t="shared" si="20"/>
        <v>294250</v>
      </c>
      <c r="Q54" s="31">
        <v>735280</v>
      </c>
      <c r="R54" s="46">
        <f t="shared" si="4"/>
        <v>735280</v>
      </c>
      <c r="S54" s="53">
        <f t="shared" si="21"/>
        <v>735280</v>
      </c>
      <c r="T54" s="55"/>
      <c r="U54" s="55"/>
      <c r="V54" s="55"/>
      <c r="W54" s="55"/>
      <c r="X54" s="55"/>
      <c r="Y54" s="55"/>
      <c r="Z54" s="55"/>
      <c r="AA54" s="55"/>
      <c r="AB54" s="55"/>
      <c r="AC54" s="4">
        <f>+MIN(H54,K54,N54,Q54)</f>
        <v>294250</v>
      </c>
      <c r="AD54" s="46">
        <f t="shared" si="14"/>
        <v>294250</v>
      </c>
      <c r="AE54" s="30">
        <f t="shared" si="23"/>
        <v>294250</v>
      </c>
      <c r="AF54" s="4">
        <f t="shared" si="10"/>
        <v>449539</v>
      </c>
      <c r="AG54" s="46">
        <f t="shared" si="6"/>
        <v>449539</v>
      </c>
      <c r="AH54" s="30">
        <f t="shared" si="25"/>
        <v>449539</v>
      </c>
      <c r="AI54" s="4">
        <f t="shared" si="15"/>
        <v>371895</v>
      </c>
      <c r="AJ54" s="46">
        <f t="shared" si="7"/>
        <v>371895</v>
      </c>
      <c r="AK54" s="30">
        <f t="shared" si="26"/>
        <v>371895</v>
      </c>
      <c r="AM54" s="49">
        <f t="shared" si="11"/>
        <v>371894.375</v>
      </c>
      <c r="AN54" s="45">
        <f t="shared" si="8"/>
        <v>0.625</v>
      </c>
    </row>
    <row r="55" spans="2:40" ht="16.5" thickBot="1" x14ac:dyDescent="0.3">
      <c r="B55" s="67" t="s">
        <v>39</v>
      </c>
      <c r="C55" s="68"/>
      <c r="D55" s="68"/>
      <c r="E55" s="68"/>
      <c r="F55" s="68"/>
      <c r="G55" s="68"/>
      <c r="H55" s="68"/>
      <c r="I55" s="68"/>
      <c r="J55" s="130"/>
      <c r="K55" s="54"/>
      <c r="L55" s="54"/>
      <c r="M55" s="55"/>
      <c r="N55" s="54"/>
      <c r="O55" s="54"/>
      <c r="P55" s="55"/>
      <c r="Q55" s="54"/>
      <c r="R55" s="54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4"/>
      <c r="AE55" s="30"/>
      <c r="AF55" s="4"/>
      <c r="AH55" s="30"/>
      <c r="AI55" s="4"/>
      <c r="AK55" s="30"/>
      <c r="AN55" s="45">
        <f t="shared" si="8"/>
        <v>0</v>
      </c>
    </row>
    <row r="56" spans="2:40" ht="15.75" thickBot="1" x14ac:dyDescent="0.3">
      <c r="B56" s="74">
        <v>19</v>
      </c>
      <c r="C56" s="77" t="s">
        <v>40</v>
      </c>
      <c r="D56" s="78"/>
      <c r="E56" s="79"/>
      <c r="F56" s="32" t="s">
        <v>5</v>
      </c>
      <c r="G56" s="16">
        <v>1</v>
      </c>
      <c r="H56" s="34">
        <v>907500</v>
      </c>
      <c r="I56" s="47">
        <f t="shared" si="17"/>
        <v>907500</v>
      </c>
      <c r="J56" s="53">
        <f t="shared" si="18"/>
        <v>907500</v>
      </c>
      <c r="K56" s="34">
        <v>1020000</v>
      </c>
      <c r="L56" s="46">
        <f t="shared" ref="L56:L75" si="27">+K56*G56</f>
        <v>1020000</v>
      </c>
      <c r="M56" s="53">
        <f t="shared" si="19"/>
        <v>1020000</v>
      </c>
      <c r="N56" s="34">
        <v>401250</v>
      </c>
      <c r="O56" s="46">
        <f t="shared" si="3"/>
        <v>401250</v>
      </c>
      <c r="P56" s="53">
        <f t="shared" ref="P56:P64" si="28">+O56</f>
        <v>401250</v>
      </c>
      <c r="Q56" s="34">
        <v>814580</v>
      </c>
      <c r="R56" s="46">
        <f t="shared" ref="R56:R64" si="29">+Q56*G56</f>
        <v>814580</v>
      </c>
      <c r="S56" s="53">
        <f t="shared" si="21"/>
        <v>814580</v>
      </c>
      <c r="T56" s="55"/>
      <c r="U56" s="55"/>
      <c r="V56" s="55"/>
      <c r="W56" s="55"/>
      <c r="X56" s="55"/>
      <c r="Y56" s="55"/>
      <c r="Z56" s="55"/>
      <c r="AA56" s="55"/>
      <c r="AB56" s="55"/>
      <c r="AC56" s="4">
        <f>+MIN(H56,K56,Q56)</f>
        <v>814580</v>
      </c>
      <c r="AD56" s="46">
        <f t="shared" ref="AD56:AD64" si="30">+AC56*G56</f>
        <v>814580</v>
      </c>
      <c r="AE56" s="30">
        <f t="shared" si="23"/>
        <v>814580</v>
      </c>
      <c r="AF56" s="4">
        <f>+ROUND(AVERAGE(H56,K56,Q56),0)</f>
        <v>914027</v>
      </c>
      <c r="AG56" s="46">
        <f t="shared" si="6"/>
        <v>914027</v>
      </c>
      <c r="AH56" s="30">
        <f t="shared" si="25"/>
        <v>914027</v>
      </c>
      <c r="AI56" s="4">
        <f t="shared" ref="AI56:AI64" si="31">+ROUND(AVERAGE(AC56,AF56),0)</f>
        <v>864304</v>
      </c>
      <c r="AJ56" s="46">
        <f t="shared" si="7"/>
        <v>864304</v>
      </c>
      <c r="AK56" s="30">
        <f t="shared" si="26"/>
        <v>864304</v>
      </c>
      <c r="AM56" s="49">
        <f>+(((AVERAGE(I56,L56,R56))+(MIN(I56,L56,R56)))/2)</f>
        <v>864303.33333333326</v>
      </c>
      <c r="AN56" s="45">
        <f t="shared" si="8"/>
        <v>0.66666666674427688</v>
      </c>
    </row>
    <row r="57" spans="2:40" ht="15.75" thickBot="1" x14ac:dyDescent="0.3">
      <c r="B57" s="75"/>
      <c r="C57" s="77" t="s">
        <v>41</v>
      </c>
      <c r="D57" s="78"/>
      <c r="E57" s="79"/>
      <c r="F57" s="32" t="s">
        <v>5</v>
      </c>
      <c r="G57" s="16">
        <v>1</v>
      </c>
      <c r="H57" s="34">
        <v>1081250</v>
      </c>
      <c r="I57" s="47">
        <f t="shared" si="17"/>
        <v>1081250</v>
      </c>
      <c r="J57" s="53">
        <f t="shared" si="18"/>
        <v>1081250</v>
      </c>
      <c r="K57" s="34">
        <v>1275000</v>
      </c>
      <c r="L57" s="46">
        <f t="shared" si="27"/>
        <v>1275000</v>
      </c>
      <c r="M57" s="53">
        <f t="shared" si="19"/>
        <v>1275000</v>
      </c>
      <c r="N57" s="34">
        <v>401250</v>
      </c>
      <c r="O57" s="46">
        <f t="shared" si="3"/>
        <v>401250</v>
      </c>
      <c r="P57" s="53">
        <f t="shared" si="28"/>
        <v>401250</v>
      </c>
      <c r="Q57" s="34">
        <v>1025570</v>
      </c>
      <c r="R57" s="46">
        <f t="shared" si="29"/>
        <v>1025570</v>
      </c>
      <c r="S57" s="53">
        <f t="shared" si="21"/>
        <v>1025570</v>
      </c>
      <c r="T57" s="55"/>
      <c r="U57" s="55"/>
      <c r="V57" s="55"/>
      <c r="W57" s="55"/>
      <c r="X57" s="55"/>
      <c r="Y57" s="55"/>
      <c r="Z57" s="55"/>
      <c r="AA57" s="55"/>
      <c r="AB57" s="55"/>
      <c r="AC57" s="4">
        <f t="shared" ref="AC57:AC60" si="32">+MIN(H57,K57,Q57)</f>
        <v>1025570</v>
      </c>
      <c r="AD57" s="46">
        <f t="shared" si="30"/>
        <v>1025570</v>
      </c>
      <c r="AE57" s="30">
        <f t="shared" si="23"/>
        <v>1025570</v>
      </c>
      <c r="AF57" s="4">
        <f t="shared" ref="AF57:AF60" si="33">+ROUND(AVERAGE(H57,K57,Q57),0)</f>
        <v>1127273</v>
      </c>
      <c r="AG57" s="46">
        <f t="shared" si="6"/>
        <v>1127273</v>
      </c>
      <c r="AH57" s="30">
        <f t="shared" si="25"/>
        <v>1127273</v>
      </c>
      <c r="AI57" s="4">
        <f t="shared" si="31"/>
        <v>1076422</v>
      </c>
      <c r="AJ57" s="46">
        <f t="shared" si="7"/>
        <v>1076422</v>
      </c>
      <c r="AK57" s="30">
        <f t="shared" si="26"/>
        <v>1076422</v>
      </c>
      <c r="AM57" s="49">
        <f t="shared" ref="AM57:AM59" si="34">+(((AVERAGE(I57,L57,R57))+(MIN(I57,L57,R57)))/2)</f>
        <v>1076421.6666666665</v>
      </c>
      <c r="AN57" s="45">
        <f t="shared" si="8"/>
        <v>0.33333333348855376</v>
      </c>
    </row>
    <row r="58" spans="2:40" ht="15.75" thickBot="1" x14ac:dyDescent="0.3">
      <c r="B58" s="75"/>
      <c r="C58" s="77" t="s">
        <v>42</v>
      </c>
      <c r="D58" s="78"/>
      <c r="E58" s="79"/>
      <c r="F58" s="32" t="s">
        <v>5</v>
      </c>
      <c r="G58" s="16">
        <v>1</v>
      </c>
      <c r="H58" s="34">
        <v>1187500</v>
      </c>
      <c r="I58" s="47">
        <f t="shared" si="17"/>
        <v>1187500</v>
      </c>
      <c r="J58" s="53">
        <f t="shared" si="18"/>
        <v>1187500</v>
      </c>
      <c r="K58" s="34">
        <v>1530000</v>
      </c>
      <c r="L58" s="46">
        <f t="shared" si="27"/>
        <v>1530000</v>
      </c>
      <c r="M58" s="53">
        <f t="shared" si="19"/>
        <v>1530000</v>
      </c>
      <c r="N58" s="34">
        <v>401250</v>
      </c>
      <c r="O58" s="46">
        <f t="shared" si="3"/>
        <v>401250</v>
      </c>
      <c r="P58" s="53">
        <f t="shared" si="28"/>
        <v>401250</v>
      </c>
      <c r="Q58" s="34">
        <v>1228630</v>
      </c>
      <c r="R58" s="46">
        <f t="shared" si="29"/>
        <v>1228630</v>
      </c>
      <c r="S58" s="53">
        <f t="shared" si="21"/>
        <v>1228630</v>
      </c>
      <c r="T58" s="55"/>
      <c r="U58" s="55"/>
      <c r="V58" s="55"/>
      <c r="W58" s="55"/>
      <c r="X58" s="55"/>
      <c r="Y58" s="55"/>
      <c r="Z58" s="55"/>
      <c r="AA58" s="55"/>
      <c r="AB58" s="55"/>
      <c r="AC58" s="4">
        <f t="shared" si="32"/>
        <v>1187500</v>
      </c>
      <c r="AD58" s="46">
        <f t="shared" si="30"/>
        <v>1187500</v>
      </c>
      <c r="AE58" s="30">
        <f t="shared" si="23"/>
        <v>1187500</v>
      </c>
      <c r="AF58" s="4">
        <f t="shared" si="33"/>
        <v>1315377</v>
      </c>
      <c r="AG58" s="46">
        <f t="shared" si="6"/>
        <v>1315377</v>
      </c>
      <c r="AH58" s="30">
        <f t="shared" si="25"/>
        <v>1315377</v>
      </c>
      <c r="AI58" s="4">
        <f t="shared" si="31"/>
        <v>1251439</v>
      </c>
      <c r="AJ58" s="46">
        <f t="shared" si="7"/>
        <v>1251439</v>
      </c>
      <c r="AK58" s="30">
        <f t="shared" si="26"/>
        <v>1251439</v>
      </c>
      <c r="AM58" s="49">
        <f t="shared" si="34"/>
        <v>1251438.3333333335</v>
      </c>
      <c r="AN58" s="45">
        <f t="shared" si="8"/>
        <v>0.66666666651144624</v>
      </c>
    </row>
    <row r="59" spans="2:40" ht="15.75" thickBot="1" x14ac:dyDescent="0.3">
      <c r="B59" s="76"/>
      <c r="C59" s="77" t="s">
        <v>43</v>
      </c>
      <c r="D59" s="78"/>
      <c r="E59" s="79"/>
      <c r="F59" s="32" t="s">
        <v>5</v>
      </c>
      <c r="G59" s="16">
        <v>1</v>
      </c>
      <c r="H59" s="34">
        <v>2287500</v>
      </c>
      <c r="I59" s="47">
        <f t="shared" si="17"/>
        <v>2287500</v>
      </c>
      <c r="J59" s="53">
        <f t="shared" si="18"/>
        <v>2287500</v>
      </c>
      <c r="K59" s="34">
        <v>2550000</v>
      </c>
      <c r="L59" s="46">
        <f t="shared" si="27"/>
        <v>2550000</v>
      </c>
      <c r="M59" s="53">
        <f t="shared" si="19"/>
        <v>2550000</v>
      </c>
      <c r="N59" s="34">
        <v>401250</v>
      </c>
      <c r="O59" s="46">
        <f t="shared" si="3"/>
        <v>401250</v>
      </c>
      <c r="P59" s="53">
        <f t="shared" si="28"/>
        <v>401250</v>
      </c>
      <c r="Q59" s="34">
        <v>1996800</v>
      </c>
      <c r="R59" s="46">
        <f t="shared" si="29"/>
        <v>1996800</v>
      </c>
      <c r="S59" s="53">
        <f t="shared" si="21"/>
        <v>1996800</v>
      </c>
      <c r="T59" s="55"/>
      <c r="U59" s="55"/>
      <c r="V59" s="55"/>
      <c r="W59" s="55"/>
      <c r="X59" s="55"/>
      <c r="Y59" s="55"/>
      <c r="Z59" s="55"/>
      <c r="AA59" s="55"/>
      <c r="AB59" s="55"/>
      <c r="AC59" s="4">
        <f t="shared" si="32"/>
        <v>1996800</v>
      </c>
      <c r="AD59" s="46">
        <f t="shared" si="30"/>
        <v>1996800</v>
      </c>
      <c r="AE59" s="30">
        <f t="shared" si="23"/>
        <v>1996800</v>
      </c>
      <c r="AF59" s="4">
        <f t="shared" si="33"/>
        <v>2278100</v>
      </c>
      <c r="AG59" s="46">
        <f t="shared" si="6"/>
        <v>2278100</v>
      </c>
      <c r="AH59" s="30">
        <f t="shared" si="25"/>
        <v>2278100</v>
      </c>
      <c r="AI59" s="4">
        <f t="shared" si="31"/>
        <v>2137450</v>
      </c>
      <c r="AJ59" s="46">
        <f t="shared" si="7"/>
        <v>2137450</v>
      </c>
      <c r="AK59" s="30">
        <f t="shared" si="26"/>
        <v>2137450</v>
      </c>
      <c r="AM59" s="49">
        <f t="shared" si="34"/>
        <v>2137450</v>
      </c>
      <c r="AN59" s="45">
        <f t="shared" si="8"/>
        <v>0</v>
      </c>
    </row>
    <row r="60" spans="2:40" ht="15.75" thickBot="1" x14ac:dyDescent="0.3">
      <c r="B60" s="88">
        <v>20</v>
      </c>
      <c r="C60" s="77" t="s">
        <v>44</v>
      </c>
      <c r="D60" s="78"/>
      <c r="E60" s="79"/>
      <c r="F60" s="32" t="s">
        <v>5</v>
      </c>
      <c r="G60" s="16">
        <v>1</v>
      </c>
      <c r="H60" s="34">
        <v>2287500</v>
      </c>
      <c r="I60" s="47">
        <f t="shared" si="17"/>
        <v>2287500</v>
      </c>
      <c r="J60" s="53">
        <f t="shared" si="18"/>
        <v>2287500</v>
      </c>
      <c r="K60" s="34">
        <v>2550000</v>
      </c>
      <c r="L60" s="46">
        <f t="shared" si="27"/>
        <v>2550000</v>
      </c>
      <c r="M60" s="53">
        <f t="shared" si="19"/>
        <v>2550000</v>
      </c>
      <c r="N60" s="34">
        <v>347750</v>
      </c>
      <c r="O60" s="46">
        <f t="shared" si="3"/>
        <v>347750</v>
      </c>
      <c r="P60" s="53">
        <f t="shared" si="28"/>
        <v>347750</v>
      </c>
      <c r="Q60" s="34">
        <v>1996800</v>
      </c>
      <c r="R60" s="46">
        <f t="shared" si="29"/>
        <v>1996800</v>
      </c>
      <c r="S60" s="53">
        <f t="shared" si="21"/>
        <v>1996800</v>
      </c>
      <c r="T60" s="55"/>
      <c r="U60" s="55"/>
      <c r="V60" s="55"/>
      <c r="W60" s="55"/>
      <c r="X60" s="55"/>
      <c r="Y60" s="55"/>
      <c r="Z60" s="55"/>
      <c r="AA60" s="55"/>
      <c r="AB60" s="55"/>
      <c r="AC60" s="4">
        <f t="shared" si="32"/>
        <v>1996800</v>
      </c>
      <c r="AD60" s="46">
        <f t="shared" si="30"/>
        <v>1996800</v>
      </c>
      <c r="AE60" s="30">
        <f t="shared" si="23"/>
        <v>1996800</v>
      </c>
      <c r="AF60" s="4">
        <f t="shared" si="33"/>
        <v>2278100</v>
      </c>
      <c r="AG60" s="46">
        <f t="shared" si="6"/>
        <v>2278100</v>
      </c>
      <c r="AH60" s="30">
        <f t="shared" si="25"/>
        <v>2278100</v>
      </c>
      <c r="AI60" s="4">
        <f t="shared" si="31"/>
        <v>2137450</v>
      </c>
      <c r="AJ60" s="46">
        <f t="shared" si="7"/>
        <v>2137450</v>
      </c>
      <c r="AK60" s="30">
        <f t="shared" si="26"/>
        <v>2137450</v>
      </c>
      <c r="AM60" s="49">
        <f>+(((AVERAGE(I60,L60,R60))+(MIN(I60,L60,R60)))/2)</f>
        <v>2137450</v>
      </c>
      <c r="AN60" s="45">
        <f t="shared" si="8"/>
        <v>0</v>
      </c>
    </row>
    <row r="61" spans="2:40" ht="15.75" thickBot="1" x14ac:dyDescent="0.3">
      <c r="B61" s="89"/>
      <c r="C61" s="77" t="s">
        <v>45</v>
      </c>
      <c r="D61" s="78"/>
      <c r="E61" s="79"/>
      <c r="F61" s="32" t="s">
        <v>5</v>
      </c>
      <c r="G61" s="16">
        <v>1</v>
      </c>
      <c r="H61" s="34">
        <v>887500</v>
      </c>
      <c r="I61" s="47">
        <f t="shared" si="17"/>
        <v>887500</v>
      </c>
      <c r="J61" s="53">
        <f t="shared" si="18"/>
        <v>887500</v>
      </c>
      <c r="K61" s="34">
        <v>900000</v>
      </c>
      <c r="L61" s="46">
        <f t="shared" si="27"/>
        <v>900000</v>
      </c>
      <c r="M61" s="53">
        <f t="shared" si="19"/>
        <v>900000</v>
      </c>
      <c r="N61" s="34">
        <v>347750</v>
      </c>
      <c r="O61" s="46">
        <f t="shared" si="3"/>
        <v>347750</v>
      </c>
      <c r="P61" s="53">
        <f t="shared" si="28"/>
        <v>347750</v>
      </c>
      <c r="Q61" s="34">
        <v>568750</v>
      </c>
      <c r="R61" s="46">
        <f t="shared" si="29"/>
        <v>568750</v>
      </c>
      <c r="S61" s="53">
        <f t="shared" si="21"/>
        <v>568750</v>
      </c>
      <c r="T61" s="55"/>
      <c r="U61" s="55"/>
      <c r="V61" s="55"/>
      <c r="W61" s="55"/>
      <c r="X61" s="55"/>
      <c r="Y61" s="55"/>
      <c r="Z61" s="55"/>
      <c r="AA61" s="55"/>
      <c r="AB61" s="55"/>
      <c r="AC61" s="4">
        <f t="shared" si="9"/>
        <v>347750</v>
      </c>
      <c r="AD61" s="46">
        <f t="shared" si="30"/>
        <v>347750</v>
      </c>
      <c r="AE61" s="30">
        <f t="shared" si="23"/>
        <v>347750</v>
      </c>
      <c r="AF61" s="4">
        <f t="shared" si="10"/>
        <v>676000</v>
      </c>
      <c r="AG61" s="46">
        <f t="shared" si="6"/>
        <v>676000</v>
      </c>
      <c r="AH61" s="30">
        <f t="shared" si="25"/>
        <v>676000</v>
      </c>
      <c r="AI61" s="4">
        <f t="shared" si="31"/>
        <v>511875</v>
      </c>
      <c r="AJ61" s="46">
        <f t="shared" si="7"/>
        <v>511875</v>
      </c>
      <c r="AK61" s="30">
        <f t="shared" si="26"/>
        <v>511875</v>
      </c>
      <c r="AM61" s="49">
        <f t="shared" si="11"/>
        <v>511875</v>
      </c>
      <c r="AN61" s="45">
        <f t="shared" si="8"/>
        <v>0</v>
      </c>
    </row>
    <row r="62" spans="2:40" ht="15.75" thickBot="1" x14ac:dyDescent="0.3">
      <c r="B62" s="89"/>
      <c r="C62" s="77" t="s">
        <v>46</v>
      </c>
      <c r="D62" s="78"/>
      <c r="E62" s="79"/>
      <c r="F62" s="32" t="s">
        <v>5</v>
      </c>
      <c r="G62" s="16">
        <v>1</v>
      </c>
      <c r="H62" s="34">
        <v>1037500</v>
      </c>
      <c r="I62" s="47">
        <f t="shared" si="17"/>
        <v>1037500</v>
      </c>
      <c r="J62" s="53">
        <f t="shared" si="18"/>
        <v>1037500</v>
      </c>
      <c r="K62" s="34">
        <v>1032000</v>
      </c>
      <c r="L62" s="46">
        <f t="shared" si="27"/>
        <v>1032000</v>
      </c>
      <c r="M62" s="53">
        <f t="shared" si="19"/>
        <v>1032000</v>
      </c>
      <c r="N62" s="34">
        <v>347750</v>
      </c>
      <c r="O62" s="46">
        <f t="shared" si="3"/>
        <v>347750</v>
      </c>
      <c r="P62" s="53">
        <f t="shared" si="28"/>
        <v>347750</v>
      </c>
      <c r="Q62" s="34">
        <v>721630</v>
      </c>
      <c r="R62" s="46">
        <f t="shared" si="29"/>
        <v>721630</v>
      </c>
      <c r="S62" s="53">
        <f t="shared" si="21"/>
        <v>721630</v>
      </c>
      <c r="T62" s="55"/>
      <c r="U62" s="55"/>
      <c r="V62" s="55"/>
      <c r="W62" s="55"/>
      <c r="X62" s="55"/>
      <c r="Y62" s="55"/>
      <c r="Z62" s="55"/>
      <c r="AA62" s="55"/>
      <c r="AB62" s="55"/>
      <c r="AC62" s="4">
        <f t="shared" si="9"/>
        <v>347750</v>
      </c>
      <c r="AD62" s="46">
        <f t="shared" si="30"/>
        <v>347750</v>
      </c>
      <c r="AE62" s="30">
        <f t="shared" si="23"/>
        <v>347750</v>
      </c>
      <c r="AF62" s="4">
        <f t="shared" si="10"/>
        <v>784720</v>
      </c>
      <c r="AG62" s="46">
        <f t="shared" si="6"/>
        <v>784720</v>
      </c>
      <c r="AH62" s="30">
        <f t="shared" si="25"/>
        <v>784720</v>
      </c>
      <c r="AI62" s="4">
        <f t="shared" si="31"/>
        <v>566235</v>
      </c>
      <c r="AJ62" s="46">
        <f t="shared" si="7"/>
        <v>566235</v>
      </c>
      <c r="AK62" s="30">
        <f t="shared" si="26"/>
        <v>566235</v>
      </c>
      <c r="AL62" s="45"/>
      <c r="AM62" s="49">
        <f t="shared" si="11"/>
        <v>566235</v>
      </c>
      <c r="AN62" s="45">
        <f t="shared" si="8"/>
        <v>0</v>
      </c>
    </row>
    <row r="63" spans="2:40" ht="15.75" thickBot="1" x14ac:dyDescent="0.3">
      <c r="B63" s="89"/>
      <c r="C63" s="77" t="s">
        <v>47</v>
      </c>
      <c r="D63" s="78"/>
      <c r="E63" s="79"/>
      <c r="F63" s="32" t="s">
        <v>5</v>
      </c>
      <c r="G63" s="16">
        <v>1</v>
      </c>
      <c r="H63" s="34">
        <v>1150000</v>
      </c>
      <c r="I63" s="47">
        <f t="shared" si="17"/>
        <v>1150000</v>
      </c>
      <c r="J63" s="53">
        <f t="shared" si="18"/>
        <v>1150000</v>
      </c>
      <c r="K63" s="34">
        <v>1140000</v>
      </c>
      <c r="L63" s="46">
        <f t="shared" si="27"/>
        <v>1140000</v>
      </c>
      <c r="M63" s="53">
        <f t="shared" si="19"/>
        <v>1140000</v>
      </c>
      <c r="N63" s="34">
        <v>347750</v>
      </c>
      <c r="O63" s="46">
        <f t="shared" si="3"/>
        <v>347750</v>
      </c>
      <c r="P63" s="53">
        <f t="shared" si="28"/>
        <v>347750</v>
      </c>
      <c r="Q63" s="34">
        <v>878410</v>
      </c>
      <c r="R63" s="46">
        <f t="shared" si="29"/>
        <v>878410</v>
      </c>
      <c r="S63" s="53">
        <f t="shared" si="21"/>
        <v>878410</v>
      </c>
      <c r="T63" s="55"/>
      <c r="U63" s="55"/>
      <c r="V63" s="55"/>
      <c r="W63" s="55"/>
      <c r="X63" s="55"/>
      <c r="Y63" s="55"/>
      <c r="Z63" s="55"/>
      <c r="AA63" s="55"/>
      <c r="AB63" s="55"/>
      <c r="AC63" s="4">
        <f t="shared" si="9"/>
        <v>347750</v>
      </c>
      <c r="AD63" s="46">
        <f t="shared" si="30"/>
        <v>347750</v>
      </c>
      <c r="AE63" s="30">
        <f t="shared" si="23"/>
        <v>347750</v>
      </c>
      <c r="AF63" s="4">
        <f t="shared" si="10"/>
        <v>879040</v>
      </c>
      <c r="AG63" s="46">
        <f t="shared" si="6"/>
        <v>879040</v>
      </c>
      <c r="AH63" s="30">
        <f t="shared" si="25"/>
        <v>879040</v>
      </c>
      <c r="AI63" s="4">
        <f t="shared" si="31"/>
        <v>613395</v>
      </c>
      <c r="AJ63" s="46">
        <f t="shared" si="7"/>
        <v>613395</v>
      </c>
      <c r="AK63" s="30">
        <f t="shared" si="26"/>
        <v>613395</v>
      </c>
      <c r="AL63" s="45"/>
      <c r="AM63" s="49">
        <f t="shared" si="11"/>
        <v>613395</v>
      </c>
      <c r="AN63" s="45">
        <f t="shared" si="8"/>
        <v>0</v>
      </c>
    </row>
    <row r="64" spans="2:40" ht="15.75" thickBot="1" x14ac:dyDescent="0.3">
      <c r="B64" s="90"/>
      <c r="C64" s="77" t="s">
        <v>48</v>
      </c>
      <c r="D64" s="78"/>
      <c r="E64" s="79"/>
      <c r="F64" s="32" t="s">
        <v>5</v>
      </c>
      <c r="G64" s="16">
        <v>1</v>
      </c>
      <c r="H64" s="34">
        <v>1937500</v>
      </c>
      <c r="I64" s="47">
        <f t="shared" si="17"/>
        <v>1937500</v>
      </c>
      <c r="J64" s="53">
        <f t="shared" si="18"/>
        <v>1937500</v>
      </c>
      <c r="K64" s="34">
        <v>1380000</v>
      </c>
      <c r="L64" s="46">
        <f t="shared" si="27"/>
        <v>1380000</v>
      </c>
      <c r="M64" s="53">
        <f t="shared" si="19"/>
        <v>1380000</v>
      </c>
      <c r="N64" s="34">
        <v>347750</v>
      </c>
      <c r="O64" s="46">
        <f t="shared" si="3"/>
        <v>347750</v>
      </c>
      <c r="P64" s="53">
        <f t="shared" si="28"/>
        <v>347750</v>
      </c>
      <c r="Q64" s="34">
        <v>1379560</v>
      </c>
      <c r="R64" s="46">
        <f t="shared" si="29"/>
        <v>1379560</v>
      </c>
      <c r="S64" s="53">
        <f t="shared" si="21"/>
        <v>1379560</v>
      </c>
      <c r="T64" s="55"/>
      <c r="U64" s="55"/>
      <c r="V64" s="55"/>
      <c r="W64" s="55"/>
      <c r="X64" s="55"/>
      <c r="Y64" s="55"/>
      <c r="Z64" s="55"/>
      <c r="AA64" s="55"/>
      <c r="AB64" s="55"/>
      <c r="AC64" s="4">
        <f>+MIN(K64,Q64)</f>
        <v>1379560</v>
      </c>
      <c r="AD64" s="46">
        <f t="shared" si="30"/>
        <v>1379560</v>
      </c>
      <c r="AE64" s="30">
        <f t="shared" si="23"/>
        <v>1379560</v>
      </c>
      <c r="AF64" s="4">
        <f>+ROUND(AVERAGE(K64,Q64),0)</f>
        <v>1379780</v>
      </c>
      <c r="AG64" s="46">
        <f t="shared" si="6"/>
        <v>1379780</v>
      </c>
      <c r="AH64" s="30">
        <f t="shared" si="25"/>
        <v>1379780</v>
      </c>
      <c r="AI64" s="4">
        <f t="shared" si="31"/>
        <v>1379670</v>
      </c>
      <c r="AJ64" s="46">
        <f t="shared" si="7"/>
        <v>1379670</v>
      </c>
      <c r="AK64" s="30">
        <f t="shared" si="26"/>
        <v>1379670</v>
      </c>
      <c r="AM64" s="49">
        <f>+(((AVERAGE(L64,R64))+(MIN(L64,R64)))/2)</f>
        <v>1379670</v>
      </c>
      <c r="AN64" s="45">
        <f t="shared" si="8"/>
        <v>0</v>
      </c>
    </row>
    <row r="65" spans="2:40" ht="15" customHeight="1" thickBot="1" x14ac:dyDescent="0.3">
      <c r="B65" s="69" t="s">
        <v>49</v>
      </c>
      <c r="C65" s="70"/>
      <c r="D65" s="70"/>
      <c r="E65" s="70"/>
      <c r="F65" s="70"/>
      <c r="G65" s="70"/>
      <c r="H65" s="70"/>
      <c r="I65" s="70"/>
      <c r="J65" s="129"/>
      <c r="K65" s="54"/>
      <c r="L65" s="54"/>
      <c r="M65" s="55"/>
      <c r="N65" s="54"/>
      <c r="O65" s="54"/>
      <c r="P65" s="55"/>
      <c r="Q65" s="54"/>
      <c r="R65" s="54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4"/>
      <c r="AE65" s="30"/>
      <c r="AF65" s="4"/>
      <c r="AH65" s="30"/>
      <c r="AI65" s="4"/>
      <c r="AK65" s="30"/>
      <c r="AN65" s="45">
        <f t="shared" si="8"/>
        <v>0</v>
      </c>
    </row>
    <row r="66" spans="2:40" ht="15.75" thickBot="1" x14ac:dyDescent="0.3">
      <c r="B66" s="74">
        <v>21</v>
      </c>
      <c r="C66" s="77" t="s">
        <v>50</v>
      </c>
      <c r="D66" s="78"/>
      <c r="E66" s="79"/>
      <c r="F66" s="32" t="s">
        <v>5</v>
      </c>
      <c r="G66" s="3">
        <v>1</v>
      </c>
      <c r="H66" s="34">
        <v>2437500</v>
      </c>
      <c r="I66" s="47">
        <f t="shared" si="17"/>
        <v>2437500</v>
      </c>
      <c r="J66" s="53">
        <f t="shared" si="18"/>
        <v>2437500</v>
      </c>
      <c r="K66" s="34">
        <v>2700000</v>
      </c>
      <c r="L66" s="46">
        <f t="shared" si="27"/>
        <v>2700000</v>
      </c>
      <c r="M66" s="53">
        <f t="shared" si="19"/>
        <v>2700000</v>
      </c>
      <c r="N66" s="34">
        <v>2942500</v>
      </c>
      <c r="O66" s="46">
        <f t="shared" si="3"/>
        <v>2942500</v>
      </c>
      <c r="P66" s="53">
        <f t="shared" ref="P66:P72" si="35">+O66</f>
        <v>2942500</v>
      </c>
      <c r="Q66" s="34">
        <v>2025790</v>
      </c>
      <c r="R66" s="46">
        <f t="shared" ref="R66:R72" si="36">+Q66*G66</f>
        <v>2025790</v>
      </c>
      <c r="S66" s="53">
        <f t="shared" si="21"/>
        <v>2025790</v>
      </c>
      <c r="T66" s="55"/>
      <c r="U66" s="55"/>
      <c r="V66" s="55"/>
      <c r="W66" s="55"/>
      <c r="X66" s="55"/>
      <c r="Y66" s="55"/>
      <c r="Z66" s="55"/>
      <c r="AA66" s="55"/>
      <c r="AB66" s="55"/>
      <c r="AC66" s="4">
        <f t="shared" si="9"/>
        <v>2025790</v>
      </c>
      <c r="AD66" s="46">
        <f t="shared" ref="AD66:AD72" si="37">+AC66*G66</f>
        <v>2025790</v>
      </c>
      <c r="AE66" s="30">
        <f t="shared" si="23"/>
        <v>2025790</v>
      </c>
      <c r="AF66" s="4">
        <f t="shared" si="10"/>
        <v>2526448</v>
      </c>
      <c r="AG66" s="46">
        <f t="shared" si="6"/>
        <v>2526448</v>
      </c>
      <c r="AH66" s="30">
        <f t="shared" si="25"/>
        <v>2526448</v>
      </c>
      <c r="AI66" s="4">
        <f t="shared" ref="AI66:AI72" si="38">+ROUND(AVERAGE(AC66,AF66),0)</f>
        <v>2276119</v>
      </c>
      <c r="AJ66" s="46">
        <f t="shared" si="7"/>
        <v>2276119</v>
      </c>
      <c r="AK66" s="30">
        <f t="shared" si="26"/>
        <v>2276119</v>
      </c>
      <c r="AM66" s="49">
        <f t="shared" si="11"/>
        <v>2276118.75</v>
      </c>
      <c r="AN66" s="45">
        <f t="shared" si="8"/>
        <v>0.25</v>
      </c>
    </row>
    <row r="67" spans="2:40" ht="15.75" thickBot="1" x14ac:dyDescent="0.3">
      <c r="B67" s="75"/>
      <c r="C67" s="77" t="s">
        <v>51</v>
      </c>
      <c r="D67" s="78"/>
      <c r="E67" s="79"/>
      <c r="F67" s="32" t="s">
        <v>5</v>
      </c>
      <c r="G67" s="3">
        <v>1</v>
      </c>
      <c r="H67" s="34">
        <v>2437500</v>
      </c>
      <c r="I67" s="47">
        <f t="shared" si="17"/>
        <v>2437500</v>
      </c>
      <c r="J67" s="53">
        <f t="shared" si="18"/>
        <v>2437500</v>
      </c>
      <c r="K67" s="34">
        <v>2940000</v>
      </c>
      <c r="L67" s="46">
        <f t="shared" si="27"/>
        <v>2940000</v>
      </c>
      <c r="M67" s="53">
        <f t="shared" si="19"/>
        <v>2940000</v>
      </c>
      <c r="N67" s="34">
        <v>2942500</v>
      </c>
      <c r="O67" s="46">
        <f t="shared" si="3"/>
        <v>2942500</v>
      </c>
      <c r="P67" s="53">
        <f t="shared" si="35"/>
        <v>2942500</v>
      </c>
      <c r="Q67" s="34">
        <v>2873390</v>
      </c>
      <c r="R67" s="46">
        <f t="shared" si="36"/>
        <v>2873390</v>
      </c>
      <c r="S67" s="53">
        <f t="shared" si="21"/>
        <v>2873390</v>
      </c>
      <c r="T67" s="55"/>
      <c r="U67" s="55"/>
      <c r="V67" s="55"/>
      <c r="W67" s="55"/>
      <c r="X67" s="55"/>
      <c r="Y67" s="55"/>
      <c r="Z67" s="55"/>
      <c r="AA67" s="55"/>
      <c r="AB67" s="55"/>
      <c r="AC67" s="4">
        <f t="shared" si="9"/>
        <v>2437500</v>
      </c>
      <c r="AD67" s="46">
        <f t="shared" si="37"/>
        <v>2437500</v>
      </c>
      <c r="AE67" s="30">
        <f t="shared" si="23"/>
        <v>2437500</v>
      </c>
      <c r="AF67" s="4">
        <f t="shared" si="10"/>
        <v>2798348</v>
      </c>
      <c r="AG67" s="46">
        <f t="shared" si="6"/>
        <v>2798348</v>
      </c>
      <c r="AH67" s="30">
        <f t="shared" si="25"/>
        <v>2798348</v>
      </c>
      <c r="AI67" s="4">
        <f t="shared" si="38"/>
        <v>2617924</v>
      </c>
      <c r="AJ67" s="46">
        <f t="shared" si="7"/>
        <v>2617924</v>
      </c>
      <c r="AK67" s="30">
        <f t="shared" si="26"/>
        <v>2617924</v>
      </c>
      <c r="AM67" s="49">
        <f t="shared" si="11"/>
        <v>2617923.75</v>
      </c>
      <c r="AN67" s="45">
        <f t="shared" si="8"/>
        <v>0.25</v>
      </c>
    </row>
    <row r="68" spans="2:40" ht="15.75" thickBot="1" x14ac:dyDescent="0.3">
      <c r="B68" s="75"/>
      <c r="C68" s="77" t="s">
        <v>52</v>
      </c>
      <c r="D68" s="78"/>
      <c r="E68" s="79"/>
      <c r="F68" s="32" t="s">
        <v>5</v>
      </c>
      <c r="G68" s="3">
        <v>1</v>
      </c>
      <c r="H68" s="34">
        <v>2062500</v>
      </c>
      <c r="I68" s="47">
        <f t="shared" si="17"/>
        <v>2062500</v>
      </c>
      <c r="J68" s="53">
        <f t="shared" si="18"/>
        <v>2062500</v>
      </c>
      <c r="K68" s="34">
        <v>2340000</v>
      </c>
      <c r="L68" s="46">
        <f t="shared" si="27"/>
        <v>2340000</v>
      </c>
      <c r="M68" s="53">
        <f t="shared" si="19"/>
        <v>2340000</v>
      </c>
      <c r="N68" s="34">
        <v>2942500</v>
      </c>
      <c r="O68" s="46">
        <f t="shared" si="3"/>
        <v>2942500</v>
      </c>
      <c r="P68" s="53">
        <f t="shared" si="35"/>
        <v>2942500</v>
      </c>
      <c r="Q68" s="34">
        <v>1782040</v>
      </c>
      <c r="R68" s="46">
        <f t="shared" si="36"/>
        <v>1782040</v>
      </c>
      <c r="S68" s="53">
        <f t="shared" si="21"/>
        <v>1782040</v>
      </c>
      <c r="T68" s="55"/>
      <c r="U68" s="55"/>
      <c r="V68" s="55"/>
      <c r="W68" s="55"/>
      <c r="X68" s="55"/>
      <c r="Y68" s="55"/>
      <c r="Z68" s="55"/>
      <c r="AA68" s="55"/>
      <c r="AB68" s="55"/>
      <c r="AC68" s="4">
        <f t="shared" si="9"/>
        <v>1782040</v>
      </c>
      <c r="AD68" s="46">
        <f t="shared" si="37"/>
        <v>1782040</v>
      </c>
      <c r="AE68" s="30">
        <f t="shared" si="23"/>
        <v>1782040</v>
      </c>
      <c r="AF68" s="4">
        <f t="shared" si="10"/>
        <v>2281760</v>
      </c>
      <c r="AG68" s="46">
        <f t="shared" si="6"/>
        <v>2281760</v>
      </c>
      <c r="AH68" s="30">
        <f t="shared" si="25"/>
        <v>2281760</v>
      </c>
      <c r="AI68" s="4">
        <f t="shared" si="38"/>
        <v>2031900</v>
      </c>
      <c r="AJ68" s="46">
        <f t="shared" si="7"/>
        <v>2031900</v>
      </c>
      <c r="AK68" s="30">
        <f t="shared" si="26"/>
        <v>2031900</v>
      </c>
      <c r="AM68" s="49">
        <f t="shared" si="11"/>
        <v>2031900</v>
      </c>
      <c r="AN68" s="45">
        <f t="shared" si="8"/>
        <v>0</v>
      </c>
    </row>
    <row r="69" spans="2:40" ht="15.75" thickBot="1" x14ac:dyDescent="0.3">
      <c r="B69" s="76"/>
      <c r="C69" s="77" t="s">
        <v>53</v>
      </c>
      <c r="D69" s="78"/>
      <c r="E69" s="79"/>
      <c r="F69" s="32" t="s">
        <v>5</v>
      </c>
      <c r="G69" s="3">
        <v>1</v>
      </c>
      <c r="H69" s="34">
        <v>2925000</v>
      </c>
      <c r="I69" s="47">
        <f t="shared" si="17"/>
        <v>2925000</v>
      </c>
      <c r="J69" s="53">
        <f t="shared" si="18"/>
        <v>2925000</v>
      </c>
      <c r="K69" s="34">
        <v>2580000</v>
      </c>
      <c r="L69" s="46">
        <f t="shared" si="27"/>
        <v>2580000</v>
      </c>
      <c r="M69" s="53">
        <f t="shared" si="19"/>
        <v>2580000</v>
      </c>
      <c r="N69" s="34">
        <v>2942500</v>
      </c>
      <c r="O69" s="46">
        <f t="shared" si="3"/>
        <v>2942500</v>
      </c>
      <c r="P69" s="53">
        <f t="shared" si="35"/>
        <v>2942500</v>
      </c>
      <c r="Q69" s="34">
        <v>2513420</v>
      </c>
      <c r="R69" s="46">
        <f t="shared" si="36"/>
        <v>2513420</v>
      </c>
      <c r="S69" s="53">
        <f t="shared" si="21"/>
        <v>2513420</v>
      </c>
      <c r="T69" s="55"/>
      <c r="U69" s="55"/>
      <c r="V69" s="55"/>
      <c r="W69" s="55"/>
      <c r="X69" s="55"/>
      <c r="Y69" s="55"/>
      <c r="Z69" s="55"/>
      <c r="AA69" s="55"/>
      <c r="AB69" s="55"/>
      <c r="AC69" s="4">
        <f t="shared" si="9"/>
        <v>2513420</v>
      </c>
      <c r="AD69" s="46">
        <f t="shared" si="37"/>
        <v>2513420</v>
      </c>
      <c r="AE69" s="30">
        <f t="shared" si="23"/>
        <v>2513420</v>
      </c>
      <c r="AF69" s="4">
        <f t="shared" si="10"/>
        <v>2740230</v>
      </c>
      <c r="AG69" s="46">
        <f t="shared" si="6"/>
        <v>2740230</v>
      </c>
      <c r="AH69" s="30">
        <f t="shared" si="25"/>
        <v>2740230</v>
      </c>
      <c r="AI69" s="4">
        <f t="shared" si="38"/>
        <v>2626825</v>
      </c>
      <c r="AJ69" s="46">
        <f t="shared" si="7"/>
        <v>2626825</v>
      </c>
      <c r="AK69" s="30">
        <f t="shared" si="26"/>
        <v>2626825</v>
      </c>
      <c r="AM69" s="49">
        <f t="shared" si="11"/>
        <v>2626825</v>
      </c>
      <c r="AN69" s="45">
        <f t="shared" si="8"/>
        <v>0</v>
      </c>
    </row>
    <row r="70" spans="2:40" ht="15.75" thickBot="1" x14ac:dyDescent="0.3">
      <c r="B70" s="36">
        <v>22</v>
      </c>
      <c r="C70" s="77" t="s">
        <v>57</v>
      </c>
      <c r="D70" s="78"/>
      <c r="E70" s="79"/>
      <c r="F70" s="32" t="s">
        <v>5</v>
      </c>
      <c r="G70" s="3">
        <v>1</v>
      </c>
      <c r="H70" s="34">
        <v>2937500</v>
      </c>
      <c r="I70" s="47">
        <f t="shared" si="17"/>
        <v>2937500</v>
      </c>
      <c r="J70" s="53">
        <f t="shared" si="18"/>
        <v>2937500</v>
      </c>
      <c r="K70" s="34">
        <v>2700000</v>
      </c>
      <c r="L70" s="46">
        <f t="shared" si="27"/>
        <v>2700000</v>
      </c>
      <c r="M70" s="53">
        <f t="shared" si="19"/>
        <v>2700000</v>
      </c>
      <c r="N70" s="34">
        <v>1979500</v>
      </c>
      <c r="O70" s="46">
        <f t="shared" si="3"/>
        <v>1979500</v>
      </c>
      <c r="P70" s="53">
        <f t="shared" si="35"/>
        <v>1979500</v>
      </c>
      <c r="Q70" s="34">
        <v>2538640</v>
      </c>
      <c r="R70" s="46">
        <f t="shared" si="36"/>
        <v>2538640</v>
      </c>
      <c r="S70" s="53">
        <f t="shared" si="21"/>
        <v>2538640</v>
      </c>
      <c r="T70" s="55"/>
      <c r="U70" s="55"/>
      <c r="V70" s="55"/>
      <c r="W70" s="55"/>
      <c r="X70" s="55"/>
      <c r="Y70" s="55"/>
      <c r="Z70" s="55"/>
      <c r="AA70" s="55"/>
      <c r="AB70" s="55"/>
      <c r="AC70" s="4">
        <f t="shared" si="9"/>
        <v>1979500</v>
      </c>
      <c r="AD70" s="46">
        <f t="shared" si="37"/>
        <v>1979500</v>
      </c>
      <c r="AE70" s="30">
        <f t="shared" si="23"/>
        <v>1979500</v>
      </c>
      <c r="AF70" s="4">
        <f t="shared" si="10"/>
        <v>2538910</v>
      </c>
      <c r="AG70" s="46">
        <f t="shared" si="6"/>
        <v>2538910</v>
      </c>
      <c r="AH70" s="30">
        <f t="shared" si="25"/>
        <v>2538910</v>
      </c>
      <c r="AI70" s="4">
        <f t="shared" si="38"/>
        <v>2259205</v>
      </c>
      <c r="AJ70" s="46">
        <f t="shared" si="7"/>
        <v>2259205</v>
      </c>
      <c r="AK70" s="30">
        <f t="shared" si="26"/>
        <v>2259205</v>
      </c>
      <c r="AM70" s="49">
        <f t="shared" si="11"/>
        <v>2259205</v>
      </c>
      <c r="AN70" s="45">
        <f t="shared" si="8"/>
        <v>0</v>
      </c>
    </row>
    <row r="71" spans="2:40" ht="15.75" thickBot="1" x14ac:dyDescent="0.3">
      <c r="B71" s="52">
        <v>23</v>
      </c>
      <c r="C71" s="77" t="s">
        <v>58</v>
      </c>
      <c r="D71" s="78"/>
      <c r="E71" s="79"/>
      <c r="F71" s="32" t="s">
        <v>5</v>
      </c>
      <c r="G71" s="37">
        <v>1</v>
      </c>
      <c r="H71" s="35">
        <v>2437500</v>
      </c>
      <c r="I71" s="47">
        <f t="shared" si="17"/>
        <v>2437500</v>
      </c>
      <c r="J71" s="53">
        <f t="shared" si="18"/>
        <v>2437500</v>
      </c>
      <c r="K71" s="35">
        <v>2340000</v>
      </c>
      <c r="L71" s="46">
        <f t="shared" si="27"/>
        <v>2340000</v>
      </c>
      <c r="M71" s="53">
        <f t="shared" si="19"/>
        <v>2340000</v>
      </c>
      <c r="N71" s="35">
        <v>1979500</v>
      </c>
      <c r="O71" s="46">
        <f t="shared" si="3"/>
        <v>1979500</v>
      </c>
      <c r="P71" s="53">
        <f t="shared" si="35"/>
        <v>1979500</v>
      </c>
      <c r="Q71" s="35">
        <v>2116660</v>
      </c>
      <c r="R71" s="46">
        <f t="shared" si="36"/>
        <v>2116660</v>
      </c>
      <c r="S71" s="53">
        <f t="shared" si="21"/>
        <v>2116660</v>
      </c>
      <c r="T71" s="55"/>
      <c r="U71" s="55"/>
      <c r="V71" s="55"/>
      <c r="W71" s="55"/>
      <c r="X71" s="55"/>
      <c r="Y71" s="55"/>
      <c r="Z71" s="55"/>
      <c r="AA71" s="55"/>
      <c r="AB71" s="55"/>
      <c r="AC71" s="4">
        <f t="shared" si="9"/>
        <v>1979500</v>
      </c>
      <c r="AD71" s="46">
        <f t="shared" si="37"/>
        <v>1979500</v>
      </c>
      <c r="AE71" s="30">
        <f t="shared" si="23"/>
        <v>1979500</v>
      </c>
      <c r="AF71" s="4">
        <f t="shared" si="10"/>
        <v>2218415</v>
      </c>
      <c r="AG71" s="46">
        <f t="shared" si="6"/>
        <v>2218415</v>
      </c>
      <c r="AH71" s="30">
        <f t="shared" si="25"/>
        <v>2218415</v>
      </c>
      <c r="AI71" s="4">
        <f t="shared" si="38"/>
        <v>2098958</v>
      </c>
      <c r="AJ71" s="46">
        <f t="shared" si="7"/>
        <v>2098958</v>
      </c>
      <c r="AK71" s="30">
        <f t="shared" si="26"/>
        <v>2098958</v>
      </c>
      <c r="AM71" s="49">
        <f t="shared" si="11"/>
        <v>2098957.5</v>
      </c>
      <c r="AN71" s="45">
        <f t="shared" si="8"/>
        <v>0.5</v>
      </c>
    </row>
    <row r="72" spans="2:40" ht="15.75" thickBot="1" x14ac:dyDescent="0.3">
      <c r="B72" s="26">
        <v>24</v>
      </c>
      <c r="C72" s="77" t="s">
        <v>59</v>
      </c>
      <c r="D72" s="78"/>
      <c r="E72" s="79"/>
      <c r="F72" s="32" t="s">
        <v>5</v>
      </c>
      <c r="G72" s="32">
        <v>1</v>
      </c>
      <c r="H72" s="38">
        <v>1687500</v>
      </c>
      <c r="I72" s="47">
        <f t="shared" si="17"/>
        <v>1687500</v>
      </c>
      <c r="J72" s="53">
        <f t="shared" si="18"/>
        <v>1687500</v>
      </c>
      <c r="K72" s="38">
        <v>1500000</v>
      </c>
      <c r="L72" s="46">
        <f t="shared" si="27"/>
        <v>1500000</v>
      </c>
      <c r="M72" s="53">
        <f t="shared" si="19"/>
        <v>1500000</v>
      </c>
      <c r="N72" s="38">
        <v>1979500</v>
      </c>
      <c r="O72" s="46">
        <f t="shared" si="3"/>
        <v>1979500</v>
      </c>
      <c r="P72" s="53">
        <f t="shared" si="35"/>
        <v>1979500</v>
      </c>
      <c r="Q72" s="38">
        <v>1629160</v>
      </c>
      <c r="R72" s="46">
        <f t="shared" si="36"/>
        <v>1629160</v>
      </c>
      <c r="S72" s="53">
        <f t="shared" si="21"/>
        <v>1629160</v>
      </c>
      <c r="T72" s="55"/>
      <c r="U72" s="55"/>
      <c r="V72" s="55"/>
      <c r="W72" s="55"/>
      <c r="X72" s="55"/>
      <c r="Y72" s="55"/>
      <c r="Z72" s="55"/>
      <c r="AA72" s="55"/>
      <c r="AB72" s="55"/>
      <c r="AC72" s="4">
        <f t="shared" si="9"/>
        <v>1500000</v>
      </c>
      <c r="AD72" s="46">
        <f t="shared" si="37"/>
        <v>1500000</v>
      </c>
      <c r="AE72" s="30">
        <f t="shared" si="23"/>
        <v>1500000</v>
      </c>
      <c r="AF72" s="4">
        <f t="shared" si="10"/>
        <v>1699040</v>
      </c>
      <c r="AG72" s="46">
        <f t="shared" si="6"/>
        <v>1699040</v>
      </c>
      <c r="AH72" s="30">
        <f t="shared" si="25"/>
        <v>1699040</v>
      </c>
      <c r="AI72" s="4">
        <f t="shared" si="38"/>
        <v>1599520</v>
      </c>
      <c r="AJ72" s="46">
        <f t="shared" si="7"/>
        <v>1599520</v>
      </c>
      <c r="AK72" s="30">
        <f t="shared" si="26"/>
        <v>1599520</v>
      </c>
      <c r="AM72" s="49">
        <f t="shared" si="11"/>
        <v>1599520</v>
      </c>
      <c r="AN72" s="45">
        <f t="shared" si="8"/>
        <v>0</v>
      </c>
    </row>
    <row r="73" spans="2:40" ht="16.5" thickBot="1" x14ac:dyDescent="0.3">
      <c r="B73" s="69" t="s">
        <v>54</v>
      </c>
      <c r="C73" s="70"/>
      <c r="D73" s="70"/>
      <c r="E73" s="70"/>
      <c r="F73" s="70"/>
      <c r="G73" s="70"/>
      <c r="H73" s="70"/>
      <c r="I73" s="70"/>
      <c r="J73" s="129"/>
      <c r="AC73" s="4"/>
      <c r="AE73" s="30"/>
      <c r="AF73" s="4"/>
      <c r="AH73" s="30"/>
      <c r="AI73" s="4"/>
      <c r="AK73" s="30"/>
      <c r="AN73" s="45">
        <f t="shared" ref="AN73:AN75" si="39">+AJ73-AM73</f>
        <v>0</v>
      </c>
    </row>
    <row r="74" spans="2:40" ht="15.75" thickBot="1" x14ac:dyDescent="0.3">
      <c r="B74" s="36">
        <v>25</v>
      </c>
      <c r="C74" s="77" t="s">
        <v>55</v>
      </c>
      <c r="D74" s="78"/>
      <c r="E74" s="79"/>
      <c r="F74" s="32" t="s">
        <v>5</v>
      </c>
      <c r="G74" s="32">
        <v>1</v>
      </c>
      <c r="H74" s="38">
        <v>45000</v>
      </c>
      <c r="I74" s="48">
        <f>+H74</f>
        <v>45000</v>
      </c>
      <c r="J74" s="30">
        <f t="shared" si="18"/>
        <v>45000</v>
      </c>
      <c r="K74" s="38">
        <v>102000</v>
      </c>
      <c r="L74" s="46">
        <f t="shared" si="27"/>
        <v>102000</v>
      </c>
      <c r="M74" s="30">
        <f t="shared" si="19"/>
        <v>102000</v>
      </c>
      <c r="N74" s="38">
        <v>53500</v>
      </c>
      <c r="O74" s="46">
        <f t="shared" si="3"/>
        <v>53500</v>
      </c>
      <c r="P74" s="30">
        <f t="shared" ref="P74:P75" si="40">+O74</f>
        <v>53500</v>
      </c>
      <c r="Q74" s="38">
        <v>87100</v>
      </c>
      <c r="R74" s="46">
        <f t="shared" ref="R74:R75" si="41">+Q74*G74</f>
        <v>87100</v>
      </c>
      <c r="S74" s="30">
        <f t="shared" si="21"/>
        <v>87100</v>
      </c>
      <c r="AC74" s="4">
        <f t="shared" si="9"/>
        <v>45000</v>
      </c>
      <c r="AD74" s="46">
        <f t="shared" ref="AD74:AD75" si="42">+AC74*G74</f>
        <v>45000</v>
      </c>
      <c r="AE74" s="30">
        <f t="shared" si="23"/>
        <v>45000</v>
      </c>
      <c r="AF74" s="4">
        <f t="shared" si="10"/>
        <v>71900</v>
      </c>
      <c r="AG74" s="46">
        <f t="shared" si="6"/>
        <v>71900</v>
      </c>
      <c r="AH74" s="30">
        <f t="shared" si="25"/>
        <v>71900</v>
      </c>
      <c r="AI74" s="4">
        <f>+ROUND(AVERAGE(AC74,AF74),0)</f>
        <v>58450</v>
      </c>
      <c r="AJ74" s="46">
        <f t="shared" si="7"/>
        <v>58450</v>
      </c>
      <c r="AK74" s="30">
        <f t="shared" si="26"/>
        <v>58450</v>
      </c>
      <c r="AM74" s="49">
        <f t="shared" ref="AM74:AM75" si="43">+(((AVERAGE(I74,L74,O74,R74))+(MIN(I74,L74,O74,R74)))/2)</f>
        <v>58450</v>
      </c>
      <c r="AN74" s="45">
        <f t="shared" si="39"/>
        <v>0</v>
      </c>
    </row>
    <row r="75" spans="2:40" ht="15.75" thickBot="1" x14ac:dyDescent="0.3">
      <c r="B75" s="26">
        <v>26</v>
      </c>
      <c r="C75" s="77" t="s">
        <v>56</v>
      </c>
      <c r="D75" s="78"/>
      <c r="E75" s="79"/>
      <c r="F75" s="32" t="s">
        <v>5</v>
      </c>
      <c r="G75" s="32">
        <v>1</v>
      </c>
      <c r="H75" s="38">
        <v>60000</v>
      </c>
      <c r="I75" s="48">
        <f>+H75</f>
        <v>60000</v>
      </c>
      <c r="J75" s="30">
        <f t="shared" si="18"/>
        <v>60000</v>
      </c>
      <c r="K75" s="38">
        <v>90000</v>
      </c>
      <c r="L75" s="46">
        <f t="shared" si="27"/>
        <v>90000</v>
      </c>
      <c r="M75" s="30">
        <f t="shared" si="19"/>
        <v>90000</v>
      </c>
      <c r="N75" s="38">
        <v>48150</v>
      </c>
      <c r="O75" s="46">
        <f t="shared" ref="O75" si="44">+N75*G75</f>
        <v>48150</v>
      </c>
      <c r="P75" s="30">
        <f t="shared" si="40"/>
        <v>48150</v>
      </c>
      <c r="Q75" s="38">
        <v>122330</v>
      </c>
      <c r="R75" s="46">
        <f t="shared" si="41"/>
        <v>122330</v>
      </c>
      <c r="S75" s="30">
        <f t="shared" si="21"/>
        <v>122330</v>
      </c>
      <c r="AC75" s="4">
        <f t="shared" ref="AC75" si="45">+MIN(H75,K75,N75,Q75)</f>
        <v>48150</v>
      </c>
      <c r="AD75" s="46">
        <f t="shared" si="42"/>
        <v>48150</v>
      </c>
      <c r="AE75" s="30">
        <f t="shared" si="23"/>
        <v>48150</v>
      </c>
      <c r="AF75" s="4">
        <f t="shared" ref="AF75" si="46">+ROUND(AVERAGE(H75,K75,N75,Q75),0)</f>
        <v>80120</v>
      </c>
      <c r="AG75" s="46">
        <f t="shared" ref="AG75" si="47">+AF75*G75</f>
        <v>80120</v>
      </c>
      <c r="AH75" s="30">
        <f t="shared" si="25"/>
        <v>80120</v>
      </c>
      <c r="AI75" s="4">
        <f>+ROUND(AVERAGE(AC75,AF75),0)</f>
        <v>64135</v>
      </c>
      <c r="AJ75" s="46">
        <f t="shared" ref="AJ75" si="48">+AI75*G75</f>
        <v>64135</v>
      </c>
      <c r="AK75" s="30">
        <f t="shared" si="26"/>
        <v>64135</v>
      </c>
      <c r="AM75" s="49">
        <f t="shared" si="43"/>
        <v>64135</v>
      </c>
      <c r="AN75" s="45">
        <f t="shared" si="39"/>
        <v>0</v>
      </c>
    </row>
    <row r="76" spans="2:40" ht="15.75" thickBot="1" x14ac:dyDescent="0.3"/>
    <row r="77" spans="2:40" ht="15.75" thickBot="1" x14ac:dyDescent="0.3">
      <c r="H77" s="39">
        <f t="shared" ref="H77:M77" si="49">SUM(H8:H75)</f>
        <v>63823375</v>
      </c>
      <c r="I77" s="50">
        <f t="shared" si="49"/>
        <v>70580750</v>
      </c>
      <c r="J77" s="44">
        <f t="shared" si="49"/>
        <v>70580750</v>
      </c>
      <c r="K77" s="39">
        <f t="shared" si="49"/>
        <v>75903960</v>
      </c>
      <c r="L77" s="50">
        <f t="shared" si="49"/>
        <v>83475960</v>
      </c>
      <c r="M77" s="44">
        <f t="shared" si="49"/>
        <v>83475960</v>
      </c>
      <c r="N77" s="39">
        <f>SUM(N8:N76)</f>
        <v>39162000</v>
      </c>
      <c r="O77" s="50">
        <f t="shared" ref="O77:P77" si="50">SUM(O8:O76)</f>
        <v>43126350</v>
      </c>
      <c r="P77" s="39">
        <f t="shared" si="50"/>
        <v>43126350</v>
      </c>
      <c r="Q77" s="39">
        <f t="shared" ref="Q77" si="51">SUM(Q8:Q76)</f>
        <v>70506670</v>
      </c>
      <c r="R77" s="50">
        <f t="shared" ref="R77" si="52">SUM(R8:R76)</f>
        <v>77675130</v>
      </c>
      <c r="S77" s="39">
        <f t="shared" ref="S77" si="53">SUM(S8:S76)</f>
        <v>77675130</v>
      </c>
      <c r="AC77" s="39">
        <f>SUM(AC8:AC75)</f>
        <v>51058865</v>
      </c>
      <c r="AD77" s="41">
        <f t="shared" ref="AD77:AK77" si="54">SUM(AD8:AD75)</f>
        <v>56835350</v>
      </c>
      <c r="AE77" s="40">
        <f t="shared" si="54"/>
        <v>56835350</v>
      </c>
      <c r="AF77" s="39">
        <f t="shared" si="54"/>
        <v>64709598</v>
      </c>
      <c r="AG77" s="39">
        <f t="shared" si="54"/>
        <v>71606528</v>
      </c>
      <c r="AH77" s="40">
        <f t="shared" si="54"/>
        <v>71606528</v>
      </c>
      <c r="AI77" s="39">
        <f t="shared" si="54"/>
        <v>57884251</v>
      </c>
      <c r="AJ77" s="51">
        <f t="shared" si="54"/>
        <v>64220965</v>
      </c>
      <c r="AK77" s="42">
        <f t="shared" si="54"/>
        <v>64220965</v>
      </c>
      <c r="AM77" s="49">
        <f>SUM(AM8:AM76)</f>
        <v>64220934.583333336</v>
      </c>
    </row>
    <row r="79" spans="2:40" x14ac:dyDescent="0.25">
      <c r="F79" s="80"/>
      <c r="G79" s="80"/>
      <c r="AM79" s="49">
        <f>+AM77-AK77</f>
        <v>-30.41666666418314</v>
      </c>
    </row>
    <row r="80" spans="2:40" ht="15" customHeight="1" x14ac:dyDescent="0.25">
      <c r="AJ80" s="43"/>
    </row>
    <row r="84" spans="36:36" x14ac:dyDescent="0.25">
      <c r="AJ84" s="45"/>
    </row>
    <row r="85" spans="36:36" x14ac:dyDescent="0.25">
      <c r="AJ85" s="43"/>
    </row>
  </sheetData>
  <sheetProtection algorithmName="SHA-512" hashValue="NV3y1PKHgKgcgqPAY6I/OwnxV56poo097ijRu6B/7M5jMZ1eXULuYfHiOKKtMw/GF+ZWHM0tWuBfOMdJiQOr0Q==" saltValue="bTemGH46E/kPvmfDF/6rig==" spinCount="100000" sheet="1" objects="1" scenarios="1" selectLockedCells="1" selectUnlockedCells="1"/>
  <mergeCells count="116">
    <mergeCell ref="B7:G7"/>
    <mergeCell ref="B8:B15"/>
    <mergeCell ref="C8:C15"/>
    <mergeCell ref="D8:D15"/>
    <mergeCell ref="J8:J15"/>
    <mergeCell ref="B3:E3"/>
    <mergeCell ref="Q6:S6"/>
    <mergeCell ref="S8:S15"/>
    <mergeCell ref="S16:S22"/>
    <mergeCell ref="P16:P22"/>
    <mergeCell ref="N6:P6"/>
    <mergeCell ref="P8:P15"/>
    <mergeCell ref="J32:J38"/>
    <mergeCell ref="B16:B22"/>
    <mergeCell ref="C16:C22"/>
    <mergeCell ref="D16:D22"/>
    <mergeCell ref="J16:J22"/>
    <mergeCell ref="B23:B27"/>
    <mergeCell ref="C23:C27"/>
    <mergeCell ref="D23:D27"/>
    <mergeCell ref="J23:J27"/>
    <mergeCell ref="B56:B59"/>
    <mergeCell ref="C56:E56"/>
    <mergeCell ref="C57:E57"/>
    <mergeCell ref="C58:E58"/>
    <mergeCell ref="C59:E59"/>
    <mergeCell ref="M28:M31"/>
    <mergeCell ref="M32:M38"/>
    <mergeCell ref="B60:B64"/>
    <mergeCell ref="C60:E60"/>
    <mergeCell ref="C61:E61"/>
    <mergeCell ref="C62:E62"/>
    <mergeCell ref="C63:E63"/>
    <mergeCell ref="C50:E50"/>
    <mergeCell ref="C51:E51"/>
    <mergeCell ref="C52:E52"/>
    <mergeCell ref="C53:E53"/>
    <mergeCell ref="C54:E54"/>
    <mergeCell ref="B55:J55"/>
    <mergeCell ref="C44:E44"/>
    <mergeCell ref="C45:E45"/>
    <mergeCell ref="C46:E46"/>
    <mergeCell ref="C47:E47"/>
    <mergeCell ref="C48:E48"/>
    <mergeCell ref="C49:E49"/>
    <mergeCell ref="F79:G79"/>
    <mergeCell ref="C70:E70"/>
    <mergeCell ref="C71:E71"/>
    <mergeCell ref="C72:E72"/>
    <mergeCell ref="B73:J73"/>
    <mergeCell ref="C74:E74"/>
    <mergeCell ref="C75:E75"/>
    <mergeCell ref="C64:E64"/>
    <mergeCell ref="B65:J65"/>
    <mergeCell ref="B66:B69"/>
    <mergeCell ref="C66:E66"/>
    <mergeCell ref="C67:E67"/>
    <mergeCell ref="C68:E68"/>
    <mergeCell ref="C69:E69"/>
    <mergeCell ref="S40:S41"/>
    <mergeCell ref="S42:S43"/>
    <mergeCell ref="P40:P41"/>
    <mergeCell ref="P42:P43"/>
    <mergeCell ref="P23:P27"/>
    <mergeCell ref="P28:P31"/>
    <mergeCell ref="P32:P38"/>
    <mergeCell ref="B2:E2"/>
    <mergeCell ref="H6:J6"/>
    <mergeCell ref="K6:M6"/>
    <mergeCell ref="B39:J39"/>
    <mergeCell ref="B40:B41"/>
    <mergeCell ref="C40:D41"/>
    <mergeCell ref="J40:J41"/>
    <mergeCell ref="B42:B43"/>
    <mergeCell ref="C42:D43"/>
    <mergeCell ref="J42:J43"/>
    <mergeCell ref="B28:B31"/>
    <mergeCell ref="C28:C31"/>
    <mergeCell ref="D28:D31"/>
    <mergeCell ref="J28:J31"/>
    <mergeCell ref="B32:B38"/>
    <mergeCell ref="C32:C38"/>
    <mergeCell ref="D32:D38"/>
    <mergeCell ref="AE16:AE22"/>
    <mergeCell ref="AH16:AH22"/>
    <mergeCell ref="AE32:AE38"/>
    <mergeCell ref="AH32:AH38"/>
    <mergeCell ref="M8:M15"/>
    <mergeCell ref="M16:M22"/>
    <mergeCell ref="M23:M27"/>
    <mergeCell ref="S23:S27"/>
    <mergeCell ref="S28:S31"/>
    <mergeCell ref="S32:S38"/>
    <mergeCell ref="AC6:AE6"/>
    <mergeCell ref="AF6:AH6"/>
    <mergeCell ref="AI6:AK6"/>
    <mergeCell ref="AE8:AE15"/>
    <mergeCell ref="AH8:AH15"/>
    <mergeCell ref="AK8:AK15"/>
    <mergeCell ref="AQ7:AR10"/>
    <mergeCell ref="AK32:AK38"/>
    <mergeCell ref="AE40:AE41"/>
    <mergeCell ref="AH40:AH41"/>
    <mergeCell ref="AK40:AK41"/>
    <mergeCell ref="AE42:AE43"/>
    <mergeCell ref="AH42:AH43"/>
    <mergeCell ref="AK42:AK43"/>
    <mergeCell ref="AK16:AK22"/>
    <mergeCell ref="AE23:AE27"/>
    <mergeCell ref="AH23:AH27"/>
    <mergeCell ref="AK23:AK27"/>
    <mergeCell ref="AE28:AE31"/>
    <mergeCell ref="AH28:AH31"/>
    <mergeCell ref="AK28:AK31"/>
    <mergeCell ref="M40:M41"/>
    <mergeCell ref="M42:M43"/>
  </mergeCells>
  <pageMargins left="0.7" right="0.7" top="0.75" bottom="0.75" header="0.3" footer="0.3"/>
  <pageSetup paperSize="619" scale="52" orientation="landscape" r:id="rId1"/>
  <drawing r:id="rId2"/>
  <legacyDrawing r:id="rId3"/>
  <oleObjects>
    <mc:AlternateContent xmlns:mc="http://schemas.openxmlformats.org/markup-compatibility/2006">
      <mc:Choice Requires="x14">
        <oleObject progId="AutoCAD.Drawing.19" shapeId="2049" r:id="rId4">
          <objectPr defaultSize="0" autoPict="0" r:id="rId5">
            <anchor moveWithCells="1">
              <from>
                <xdr:col>3</xdr:col>
                <xdr:colOff>247650</xdr:colOff>
                <xdr:row>7</xdr:row>
                <xdr:rowOff>123825</xdr:rowOff>
              </from>
              <to>
                <xdr:col>4</xdr:col>
                <xdr:colOff>0</xdr:colOff>
                <xdr:row>14</xdr:row>
                <xdr:rowOff>38100</xdr:rowOff>
              </to>
            </anchor>
          </objectPr>
        </oleObject>
      </mc:Choice>
      <mc:Fallback>
        <oleObject progId="AutoCAD.Drawing.19" shapeId="2049" r:id="rId4"/>
      </mc:Fallback>
    </mc:AlternateContent>
    <mc:AlternateContent xmlns:mc="http://schemas.openxmlformats.org/markup-compatibility/2006">
      <mc:Choice Requires="x14">
        <oleObject progId="AutoCAD.Drawing.19" shapeId="2050" r:id="rId6">
          <objectPr defaultSize="0" autoPict="0" r:id="rId7">
            <anchor moveWithCells="1">
              <from>
                <xdr:col>3</xdr:col>
                <xdr:colOff>47625</xdr:colOff>
                <xdr:row>22</xdr:row>
                <xdr:rowOff>28575</xdr:rowOff>
              </from>
              <to>
                <xdr:col>4</xdr:col>
                <xdr:colOff>0</xdr:colOff>
                <xdr:row>26</xdr:row>
                <xdr:rowOff>152400</xdr:rowOff>
              </to>
            </anchor>
          </objectPr>
        </oleObject>
      </mc:Choice>
      <mc:Fallback>
        <oleObject progId="AutoCAD.Drawing.19" shapeId="2050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Valores  San Andres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Valencia Bustamante</dc:creator>
  <cp:lastModifiedBy>Rosana Paola Llinas Pertuz</cp:lastModifiedBy>
  <dcterms:created xsi:type="dcterms:W3CDTF">2021-08-09T17:38:36Z</dcterms:created>
  <dcterms:modified xsi:type="dcterms:W3CDTF">2022-05-06T20:08:21Z</dcterms:modified>
</cp:coreProperties>
</file>