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228"/>
  <workbookPr codeName="ThisWorkbook" defaultThemeVersion="124226"/>
  <mc:AlternateContent xmlns:mc="http://schemas.openxmlformats.org/markup-compatibility/2006">
    <mc:Choice Requires="x15">
      <x15ac:absPath xmlns:x15ac="http://schemas.microsoft.com/office/spreadsheetml/2010/11/ac" url="C:\Users\Usuario\Documents\AEROCIVIL 2022\2200xxxx Rionegro\"/>
    </mc:Choice>
  </mc:AlternateContent>
  <xr:revisionPtr revIDLastSave="0" documentId="13_ncr:1_{EE50EC70-74B8-436D-953A-7955475A3003}" xr6:coauthVersionLast="47" xr6:coauthVersionMax="47" xr10:uidLastSave="{00000000-0000-0000-0000-000000000000}"/>
  <bookViews>
    <workbookView xWindow="-108" yWindow="-108" windowWidth="23256" windowHeight="12576" tabRatio="801" firstSheet="8" activeTab="8" xr2:uid="{00000000-000D-0000-FFFF-FFFF00000000}"/>
  </bookViews>
  <sheets>
    <sheet name="PUERTO BERRIO" sheetId="16" state="hidden" r:id="rId1"/>
    <sheet name="CIMITARRA" sheetId="28" state="hidden" r:id="rId2"/>
    <sheet name="NUQUI" sheetId="8" state="hidden" r:id="rId3"/>
    <sheet name="QUIBDO" sheetId="10" state="hidden" r:id="rId4"/>
    <sheet name="PUERTO BERRIO (2)" sheetId="30" state="hidden" r:id="rId5"/>
    <sheet name="CIMITARRA (2)" sheetId="29" state="hidden" r:id="rId6"/>
    <sheet name="PRESUPUESTO OFICIAL" sheetId="31" state="hidden" r:id="rId7"/>
    <sheet name="PRESUPUESTOOFICIALxaeropuerto" sheetId="33" state="hidden" r:id="rId8"/>
    <sheet name="PRESUPUESTO OFICIAL ECONOMICA" sheetId="32" r:id="rId9"/>
    <sheet name="MONTERIA" sheetId="12" state="hidden" r:id="rId10"/>
    <sheet name="CAREPA" sheetId="11" state="hidden" r:id="rId11"/>
    <sheet name="ESTACIONES" sheetId="15" state="hidden"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s>
  <definedNames>
    <definedName name="\0" localSheetId="8">#REF!</definedName>
    <definedName name="\0" localSheetId="7">#REF!</definedName>
    <definedName name="\0">#REF!</definedName>
    <definedName name="\00" localSheetId="8">#REF!</definedName>
    <definedName name="\00" localSheetId="7">#REF!</definedName>
    <definedName name="\00">#REF!</definedName>
    <definedName name="\a" localSheetId="8">#REF!</definedName>
    <definedName name="\a" localSheetId="7">#REF!</definedName>
    <definedName name="\a">#REF!</definedName>
    <definedName name="\AA" localSheetId="8">[1]LIQUIDACION!#REF!</definedName>
    <definedName name="\AA" localSheetId="7">[1]LIQUIDACION!#REF!</definedName>
    <definedName name="\AA">[1]LIQUIDACION!#REF!</definedName>
    <definedName name="\b" localSheetId="8">[2]STRSUMM0!#REF!</definedName>
    <definedName name="\b" localSheetId="7">[2]STRSUMM0!#REF!</definedName>
    <definedName name="\b">[2]STRSUMM0!#REF!</definedName>
    <definedName name="\bb" localSheetId="8">[2]STRSUMM0!#REF!</definedName>
    <definedName name="\bb" localSheetId="7">[2]STRSUMM0!#REF!</definedName>
    <definedName name="\bb">[2]STRSUMM0!#REF!</definedName>
    <definedName name="\E" localSheetId="8">#REF!</definedName>
    <definedName name="\E" localSheetId="7">#REF!</definedName>
    <definedName name="\E">#REF!</definedName>
    <definedName name="\EE" localSheetId="8">#REF!</definedName>
    <definedName name="\EE" localSheetId="7">#REF!</definedName>
    <definedName name="\EE">#REF!</definedName>
    <definedName name="\G" localSheetId="8">#REF!</definedName>
    <definedName name="\G" localSheetId="7">#REF!</definedName>
    <definedName name="\G">#REF!</definedName>
    <definedName name="\k" localSheetId="8">'[3]7422CW00'!#REF!</definedName>
    <definedName name="\k" localSheetId="7">'[3]7422CW00'!#REF!</definedName>
    <definedName name="\k">'[3]7422CW00'!#REF!</definedName>
    <definedName name="\l" localSheetId="8">[4]STRSUMM0!#REF!</definedName>
    <definedName name="\l" localSheetId="7">[4]STRSUMM0!#REF!</definedName>
    <definedName name="\l">[4]STRSUMM0!#REF!</definedName>
    <definedName name="\M" localSheetId="8">#REF!</definedName>
    <definedName name="\M" localSheetId="7">#REF!</definedName>
    <definedName name="\M">#REF!</definedName>
    <definedName name="\ñ" localSheetId="8">'[5]7422CW00'!#REF!</definedName>
    <definedName name="\ñ" localSheetId="7">'[5]7422CW00'!#REF!</definedName>
    <definedName name="\ñ">'[5]7422CW00'!#REF!</definedName>
    <definedName name="\P" localSheetId="8">#REF!</definedName>
    <definedName name="\P" localSheetId="7">#REF!</definedName>
    <definedName name="\P">#REF!</definedName>
    <definedName name="\R" localSheetId="8">#REF!</definedName>
    <definedName name="\R" localSheetId="7">#REF!</definedName>
    <definedName name="\R">#REF!</definedName>
    <definedName name="\s" localSheetId="8">#REF!</definedName>
    <definedName name="\s" localSheetId="7">#REF!</definedName>
    <definedName name="\s">#REF!</definedName>
    <definedName name="\V" localSheetId="8">#REF!</definedName>
    <definedName name="\V" localSheetId="7">#REF!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8" hidden="1">[7]INST!#REF!</definedName>
    <definedName name="_________key2" localSheetId="7" hidden="1">[7]INST!#REF!</definedName>
    <definedName name="_________key2" hidden="1">[7]INST!#REF!</definedName>
    <definedName name="_________PJ50" localSheetId="8">#REF!</definedName>
    <definedName name="_________PJ50" localSheetId="7">#REF!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8" hidden="1">[8]INST!#REF!</definedName>
    <definedName name="________key2" localSheetId="7" hidden="1">[8]INST!#REF!</definedName>
    <definedName name="________key2" hidden="1">[8]INST!#REF!</definedName>
    <definedName name="________key3" localSheetId="8" hidden="1">#REF!</definedName>
    <definedName name="________key3" localSheetId="7" hidden="1">#REF!</definedName>
    <definedName name="________key3" hidden="1">#REF!</definedName>
    <definedName name="________MA2" localSheetId="8">#REF!</definedName>
    <definedName name="________MA2" localSheetId="7">#REF!</definedName>
    <definedName name="________MA2">#REF!</definedName>
    <definedName name="________PJ50" localSheetId="8">#REF!</definedName>
    <definedName name="________PJ50" localSheetId="7">#REF!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8">#REF!</definedName>
    <definedName name="_______MA2" localSheetId="7">#REF!</definedName>
    <definedName name="_______MA2">#REF!</definedName>
    <definedName name="_______PJ50" localSheetId="8">#REF!</definedName>
    <definedName name="_______PJ50" localSheetId="7">#REF!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8">#REF!</definedName>
    <definedName name="______MA2" localSheetId="7">#REF!</definedName>
    <definedName name="______MA2">#REF!</definedName>
    <definedName name="______PJ50" localSheetId="8">#REF!</definedName>
    <definedName name="______PJ50" localSheetId="7">#REF!</definedName>
    <definedName name="______PJ50">#REF!</definedName>
    <definedName name="______pr01" localSheetId="8">#REF!</definedName>
    <definedName name="______pr01" localSheetId="7">#REF!</definedName>
    <definedName name="______pr01">#REF!</definedName>
    <definedName name="______pr02" localSheetId="8">#REF!</definedName>
    <definedName name="______pr02" localSheetId="7">#REF!</definedName>
    <definedName name="______pr02">#REF!</definedName>
    <definedName name="______pr03" localSheetId="8">#REF!</definedName>
    <definedName name="______pr03" localSheetId="7">#REF!</definedName>
    <definedName name="______pr03">#REF!</definedName>
    <definedName name="______pr04" localSheetId="8">#REF!</definedName>
    <definedName name="______pr04" localSheetId="7">#REF!</definedName>
    <definedName name="______pr04">#REF!</definedName>
    <definedName name="______pr05" localSheetId="8">#REF!</definedName>
    <definedName name="______pr05" localSheetId="7">#REF!</definedName>
    <definedName name="______pr05">#REF!</definedName>
    <definedName name="______pr06" localSheetId="8">#REF!</definedName>
    <definedName name="______pr06" localSheetId="7">#REF!</definedName>
    <definedName name="______pr06">#REF!</definedName>
    <definedName name="______pr07" localSheetId="8">#REF!</definedName>
    <definedName name="______pr07" localSheetId="7">#REF!</definedName>
    <definedName name="______pr07">#REF!</definedName>
    <definedName name="______pr08" localSheetId="8">#REF!</definedName>
    <definedName name="______pr08" localSheetId="7">#REF!</definedName>
    <definedName name="______pr08">#REF!</definedName>
    <definedName name="______pr09" localSheetId="8">#REF!</definedName>
    <definedName name="______pr09" localSheetId="7">#REF!</definedName>
    <definedName name="______pr09">#REF!</definedName>
    <definedName name="______pr10" localSheetId="8">#REF!</definedName>
    <definedName name="______pr10" localSheetId="7">#REF!</definedName>
    <definedName name="______pr10">#REF!</definedName>
    <definedName name="______pr11" localSheetId="8">#REF!</definedName>
    <definedName name="______pr11" localSheetId="7">#REF!</definedName>
    <definedName name="______pr11">#REF!</definedName>
    <definedName name="______pr12" localSheetId="8">#REF!</definedName>
    <definedName name="______pr12" localSheetId="7">#REF!</definedName>
    <definedName name="______pr12">#REF!</definedName>
    <definedName name="______pr13" localSheetId="8">#REF!</definedName>
    <definedName name="______pr13" localSheetId="7">#REF!</definedName>
    <definedName name="______pr13">#REF!</definedName>
    <definedName name="______pr14" localSheetId="8">#REF!</definedName>
    <definedName name="______pr14" localSheetId="7">#REF!</definedName>
    <definedName name="______pr14">#REF!</definedName>
    <definedName name="______pr15" localSheetId="8">#REF!</definedName>
    <definedName name="______pr15" localSheetId="7">#REF!</definedName>
    <definedName name="______pr15">#REF!</definedName>
    <definedName name="______pr16" localSheetId="8">#REF!</definedName>
    <definedName name="______pr16" localSheetId="7">#REF!</definedName>
    <definedName name="______pr16">#REF!</definedName>
    <definedName name="______pr17" localSheetId="8">#REF!</definedName>
    <definedName name="______pr17" localSheetId="7">#REF!</definedName>
    <definedName name="______pr17">#REF!</definedName>
    <definedName name="______pr18" localSheetId="8">#REF!</definedName>
    <definedName name="______pr18" localSheetId="7">#REF!</definedName>
    <definedName name="______pr18">#REF!</definedName>
    <definedName name="______pr19" localSheetId="8">#REF!</definedName>
    <definedName name="______pr19" localSheetId="7">#REF!</definedName>
    <definedName name="______pr19">#REF!</definedName>
    <definedName name="______pr20" localSheetId="8">#REF!</definedName>
    <definedName name="______pr20" localSheetId="7">#REF!</definedName>
    <definedName name="______pr20">#REF!</definedName>
    <definedName name="______pr21" localSheetId="8">#REF!</definedName>
    <definedName name="______pr21" localSheetId="7">#REF!</definedName>
    <definedName name="______pr21">#REF!</definedName>
    <definedName name="______pr22" localSheetId="8">#REF!</definedName>
    <definedName name="______pr22" localSheetId="7">#REF!</definedName>
    <definedName name="______pr22">#REF!</definedName>
    <definedName name="______pr23" localSheetId="8">#REF!</definedName>
    <definedName name="______pr23" localSheetId="7">#REF!</definedName>
    <definedName name="______pr23">#REF!</definedName>
    <definedName name="______pr24" localSheetId="8">#REF!</definedName>
    <definedName name="______pr24" localSheetId="7">#REF!</definedName>
    <definedName name="______pr24">#REF!</definedName>
    <definedName name="______pr25" localSheetId="8">#REF!</definedName>
    <definedName name="______pr25" localSheetId="7">#REF!</definedName>
    <definedName name="______pr25">#REF!</definedName>
    <definedName name="______pr26" localSheetId="8">#REF!</definedName>
    <definedName name="______pr26" localSheetId="7">#REF!</definedName>
    <definedName name="______pr26">#REF!</definedName>
    <definedName name="______pr27" localSheetId="8">#REF!</definedName>
    <definedName name="______pr27" localSheetId="7">#REF!</definedName>
    <definedName name="______pr27">#REF!</definedName>
    <definedName name="______pr28" localSheetId="8">#REF!</definedName>
    <definedName name="______pr28" localSheetId="7">#REF!</definedName>
    <definedName name="______pr28">#REF!</definedName>
    <definedName name="______pr29" localSheetId="8">#REF!</definedName>
    <definedName name="______pr29" localSheetId="7">#REF!</definedName>
    <definedName name="______pr29">#REF!</definedName>
    <definedName name="______pr30" localSheetId="8">#REF!</definedName>
    <definedName name="______pr30" localSheetId="7">#REF!</definedName>
    <definedName name="______pr30">#REF!</definedName>
    <definedName name="______pr31" localSheetId="8">#REF!</definedName>
    <definedName name="______pr31" localSheetId="7">#REF!</definedName>
    <definedName name="______pr31">#REF!</definedName>
    <definedName name="______pr32" localSheetId="8">#REF!</definedName>
    <definedName name="______pr32" localSheetId="7">#REF!</definedName>
    <definedName name="______pr32">#REF!</definedName>
    <definedName name="______pr33" localSheetId="8">#REF!</definedName>
    <definedName name="______pr33" localSheetId="7">#REF!</definedName>
    <definedName name="______pr33">#REF!</definedName>
    <definedName name="______pr34" localSheetId="8">#REF!</definedName>
    <definedName name="______pr34" localSheetId="7">#REF!</definedName>
    <definedName name="______pr34">#REF!</definedName>
    <definedName name="______pr35" localSheetId="8">#REF!</definedName>
    <definedName name="______pr35" localSheetId="7">#REF!</definedName>
    <definedName name="______pr35">#REF!</definedName>
    <definedName name="______pr36" localSheetId="8">#REF!</definedName>
    <definedName name="______pr36" localSheetId="7">#REF!</definedName>
    <definedName name="______pr36">#REF!</definedName>
    <definedName name="______pr37" localSheetId="8">#REF!</definedName>
    <definedName name="______pr37" localSheetId="7">#REF!</definedName>
    <definedName name="______pr37">#REF!</definedName>
    <definedName name="______pr38" localSheetId="8">#REF!</definedName>
    <definedName name="______pr38" localSheetId="7">#REF!</definedName>
    <definedName name="______pr38">#REF!</definedName>
    <definedName name="______pr39" localSheetId="8">#REF!</definedName>
    <definedName name="______pr39" localSheetId="7">#REF!</definedName>
    <definedName name="______pr39">#REF!</definedName>
    <definedName name="______pr40" localSheetId="8">#REF!</definedName>
    <definedName name="______pr40" localSheetId="7">#REF!</definedName>
    <definedName name="______pr40">#REF!</definedName>
    <definedName name="______pr41" localSheetId="8">#REF!</definedName>
    <definedName name="______pr41" localSheetId="7">#REF!</definedName>
    <definedName name="______pr41">#REF!</definedName>
    <definedName name="______pr42" localSheetId="8">#REF!</definedName>
    <definedName name="______pr42" localSheetId="7">#REF!</definedName>
    <definedName name="______pr42">#REF!</definedName>
    <definedName name="______pr43" localSheetId="8">#REF!</definedName>
    <definedName name="______pr43" localSheetId="7">#REF!</definedName>
    <definedName name="______pr43">#REF!</definedName>
    <definedName name="______pr44" localSheetId="8">#REF!</definedName>
    <definedName name="______pr44" localSheetId="7">#REF!</definedName>
    <definedName name="______pr44">#REF!</definedName>
    <definedName name="______pr45" localSheetId="8">#REF!</definedName>
    <definedName name="______pr45" localSheetId="7">#REF!</definedName>
    <definedName name="______pr45">#REF!</definedName>
    <definedName name="______pr46" localSheetId="8">#REF!</definedName>
    <definedName name="______pr46" localSheetId="7">#REF!</definedName>
    <definedName name="______pr46">#REF!</definedName>
    <definedName name="______pr47" localSheetId="8">#REF!</definedName>
    <definedName name="______pr47" localSheetId="7">#REF!</definedName>
    <definedName name="______pr47">#REF!</definedName>
    <definedName name="______pr48" localSheetId="8">#REF!</definedName>
    <definedName name="______pr48" localSheetId="7">#REF!</definedName>
    <definedName name="______pr48">#REF!</definedName>
    <definedName name="______pr49" localSheetId="8">#REF!</definedName>
    <definedName name="______pr49" localSheetId="7">#REF!</definedName>
    <definedName name="______pr49">#REF!</definedName>
    <definedName name="______pr50" localSheetId="8">#REF!</definedName>
    <definedName name="______pr50" localSheetId="7">#REF!</definedName>
    <definedName name="______pr50">#REF!</definedName>
    <definedName name="______pr51" localSheetId="8">#REF!</definedName>
    <definedName name="______pr51" localSheetId="7">#REF!</definedName>
    <definedName name="______pr51">#REF!</definedName>
    <definedName name="______pr52" localSheetId="8">#REF!</definedName>
    <definedName name="______pr52" localSheetId="7">#REF!</definedName>
    <definedName name="______pr52">#REF!</definedName>
    <definedName name="______pr53" localSheetId="8">#REF!</definedName>
    <definedName name="______pr53" localSheetId="7">#REF!</definedName>
    <definedName name="______pr53">#REF!</definedName>
    <definedName name="______pr54" localSheetId="8">#REF!</definedName>
    <definedName name="______pr54" localSheetId="7">#REF!</definedName>
    <definedName name="______pr54">#REF!</definedName>
    <definedName name="______pr55" localSheetId="8">#REF!</definedName>
    <definedName name="______pr55" localSheetId="7">#REF!</definedName>
    <definedName name="______pr55">#REF!</definedName>
    <definedName name="______pr56" localSheetId="8">#REF!</definedName>
    <definedName name="______pr56" localSheetId="7">#REF!</definedName>
    <definedName name="______pr56">#REF!</definedName>
    <definedName name="______pr57" localSheetId="8">#REF!</definedName>
    <definedName name="______pr57" localSheetId="7">#REF!</definedName>
    <definedName name="______pr57">#REF!</definedName>
    <definedName name="______pr58" localSheetId="8">#REF!</definedName>
    <definedName name="______pr58" localSheetId="7">#REF!</definedName>
    <definedName name="______pr58">#REF!</definedName>
    <definedName name="______pr59" localSheetId="8">#REF!</definedName>
    <definedName name="______pr59" localSheetId="7">#REF!</definedName>
    <definedName name="______pr59">#REF!</definedName>
    <definedName name="______pr60" localSheetId="8">#REF!</definedName>
    <definedName name="______pr60" localSheetId="7">#REF!</definedName>
    <definedName name="______pr60">#REF!</definedName>
    <definedName name="______pr61" localSheetId="8">#REF!</definedName>
    <definedName name="______pr61" localSheetId="7">#REF!</definedName>
    <definedName name="______pr61">#REF!</definedName>
    <definedName name="______pr62" localSheetId="8">#REF!</definedName>
    <definedName name="______pr62" localSheetId="7">#REF!</definedName>
    <definedName name="______pr62">#REF!</definedName>
    <definedName name="______pr63" localSheetId="8">#REF!</definedName>
    <definedName name="______pr63" localSheetId="7">#REF!</definedName>
    <definedName name="______pr63">#REF!</definedName>
    <definedName name="______pr64" localSheetId="8">#REF!</definedName>
    <definedName name="______pr64" localSheetId="7">#REF!</definedName>
    <definedName name="______pr64">#REF!</definedName>
    <definedName name="______pr65" localSheetId="8">#REF!</definedName>
    <definedName name="______pr65" localSheetId="7">#REF!</definedName>
    <definedName name="______pr65">#REF!</definedName>
    <definedName name="______pr66" localSheetId="8">#REF!</definedName>
    <definedName name="______pr66" localSheetId="7">#REF!</definedName>
    <definedName name="______pr66">#REF!</definedName>
    <definedName name="______pr67" localSheetId="8">#REF!</definedName>
    <definedName name="______pr67" localSheetId="7">#REF!</definedName>
    <definedName name="______pr67">#REF!</definedName>
    <definedName name="______pr68" localSheetId="8">#REF!</definedName>
    <definedName name="______pr68" localSheetId="7">#REF!</definedName>
    <definedName name="______pr68">#REF!</definedName>
    <definedName name="______pr69" localSheetId="8">#REF!</definedName>
    <definedName name="______pr69" localSheetId="7">#REF!</definedName>
    <definedName name="______pr69">#REF!</definedName>
    <definedName name="______pr70" localSheetId="8">#REF!</definedName>
    <definedName name="______pr70" localSheetId="7">#REF!</definedName>
    <definedName name="______pr70">#REF!</definedName>
    <definedName name="______pr71" localSheetId="8">#REF!</definedName>
    <definedName name="______pr71" localSheetId="7">#REF!</definedName>
    <definedName name="______pr71">#REF!</definedName>
    <definedName name="______pr72" localSheetId="8">#REF!</definedName>
    <definedName name="______pr72" localSheetId="7">#REF!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8">[9]!_xlbgnm.ane7</definedName>
    <definedName name="_____ane7" localSheetId="7">[9]!_xlbgnm.ane7</definedName>
    <definedName name="_____ane7">[9]!_xlbgnm.ane7</definedName>
    <definedName name="_____ane8" localSheetId="8">[9]!_xlbgnm.ane8</definedName>
    <definedName name="_____ane8" localSheetId="7">[9]!_xlbgnm.ane8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8">[11]Tablas!#REF!</definedName>
    <definedName name="_____DCI1" localSheetId="7">[11]Tablas!#REF!</definedName>
    <definedName name="_____DCI1">[11]Tablas!#REF!</definedName>
    <definedName name="_____DDS1" localSheetId="8">[11]Tablas!#REF!</definedName>
    <definedName name="_____DDS1" localSheetId="7">[11]Tablas!#REF!</definedName>
    <definedName name="_____DDS1">[11]Tablas!#REF!</definedName>
    <definedName name="_____DGO1" localSheetId="8">[11]Tablas!#REF!</definedName>
    <definedName name="_____DGO1" localSheetId="7">[11]Tablas!#REF!</definedName>
    <definedName name="_____DGO1">[11]Tablas!#REF!</definedName>
    <definedName name="_____DGP1" localSheetId="8">[11]Tablas!#REF!</definedName>
    <definedName name="_____DGP1" localSheetId="7">[11]Tablas!#REF!</definedName>
    <definedName name="_____DGP1">[11]Tablas!#REF!</definedName>
    <definedName name="_____DIJ1" localSheetId="8">[11]Tablas!#REF!</definedName>
    <definedName name="_____DIJ1" localSheetId="7">[11]Tablas!#REF!</definedName>
    <definedName name="_____DIJ1">[11]Tablas!#REF!</definedName>
    <definedName name="_____DPI1" localSheetId="8">[11]Tablas!#REF!</definedName>
    <definedName name="_____DPI1" localSheetId="7">[11]Tablas!#REF!</definedName>
    <definedName name="_____DPI1">[11]Tablas!#REF!</definedName>
    <definedName name="_____DPY1" localSheetId="8">[11]Tablas!#REF!</definedName>
    <definedName name="_____DPY1" localSheetId="7">[11]Tablas!#REF!</definedName>
    <definedName name="_____DPY1">[11]Tablas!#REF!</definedName>
    <definedName name="_____DRI1" localSheetId="8">[11]Tablas!#REF!</definedName>
    <definedName name="_____DRI1" localSheetId="7">[11]Tablas!#REF!</definedName>
    <definedName name="_____DRI1">[11]Tablas!#REF!</definedName>
    <definedName name="_____DRL1" localSheetId="8">[11]Tablas!#REF!</definedName>
    <definedName name="_____DRL1" localSheetId="7">[11]Tablas!#REF!</definedName>
    <definedName name="_____DRL1">[11]Tablas!#REF!</definedName>
    <definedName name="_____DSP1" localSheetId="8">[11]Tablas!#REF!</definedName>
    <definedName name="_____DSP1" localSheetId="7">[11]Tablas!#REF!</definedName>
    <definedName name="_____DSP1">[11]Tablas!#REF!</definedName>
    <definedName name="_____ECP1" localSheetId="8">[11]Tablas!#REF!</definedName>
    <definedName name="_____ECP1" localSheetId="7">[11]Tablas!#REF!</definedName>
    <definedName name="_____ECP1">[11]Tablas!#REF!</definedName>
    <definedName name="_____ICP1" localSheetId="8">[11]Tablas!#REF!</definedName>
    <definedName name="_____ICP1" localSheetId="7">[11]Tablas!#REF!</definedName>
    <definedName name="_____ICP1">[11]Tablas!#REF!</definedName>
    <definedName name="_____MA2" localSheetId="8">#REF!</definedName>
    <definedName name="_____MA2" localSheetId="7">#REF!</definedName>
    <definedName name="_____MA2">#REF!</definedName>
    <definedName name="_____OCD1" localSheetId="8">[11]Tablas!#REF!</definedName>
    <definedName name="_____OCD1" localSheetId="7">[11]Tablas!#REF!</definedName>
    <definedName name="_____OCD1">[11]Tablas!#REF!</definedName>
    <definedName name="_____OCI1" localSheetId="8">[11]Tablas!#REF!</definedName>
    <definedName name="_____OCI1" localSheetId="7">[11]Tablas!#REF!</definedName>
    <definedName name="_____OCI1">[11]Tablas!#REF!</definedName>
    <definedName name="_____PJ50" localSheetId="8">#REF!</definedName>
    <definedName name="_____PJ50" localSheetId="7">#REF!</definedName>
    <definedName name="_____PJ50">#REF!</definedName>
    <definedName name="_____pr01" localSheetId="8">#REF!</definedName>
    <definedName name="_____pr01" localSheetId="7">#REF!</definedName>
    <definedName name="_____pr01">#REF!</definedName>
    <definedName name="_____pr02" localSheetId="8">#REF!</definedName>
    <definedName name="_____pr02" localSheetId="7">#REF!</definedName>
    <definedName name="_____pr02">#REF!</definedName>
    <definedName name="_____pr03" localSheetId="8">#REF!</definedName>
    <definedName name="_____pr03" localSheetId="7">#REF!</definedName>
    <definedName name="_____pr03">#REF!</definedName>
    <definedName name="_____pr04" localSheetId="8">#REF!</definedName>
    <definedName name="_____pr04" localSheetId="7">#REF!</definedName>
    <definedName name="_____pr04">#REF!</definedName>
    <definedName name="_____pr05" localSheetId="8">#REF!</definedName>
    <definedName name="_____pr05" localSheetId="7">#REF!</definedName>
    <definedName name="_____pr05">#REF!</definedName>
    <definedName name="_____pr06" localSheetId="8">#REF!</definedName>
    <definedName name="_____pr06" localSheetId="7">#REF!</definedName>
    <definedName name="_____pr06">#REF!</definedName>
    <definedName name="_____pr07" localSheetId="8">#REF!</definedName>
    <definedName name="_____pr07" localSheetId="7">#REF!</definedName>
    <definedName name="_____pr07">#REF!</definedName>
    <definedName name="_____pr08" localSheetId="8">#REF!</definedName>
    <definedName name="_____pr08" localSheetId="7">#REF!</definedName>
    <definedName name="_____pr08">#REF!</definedName>
    <definedName name="_____pr09" localSheetId="8">#REF!</definedName>
    <definedName name="_____pr09" localSheetId="7">#REF!</definedName>
    <definedName name="_____pr09">#REF!</definedName>
    <definedName name="_____pr10" localSheetId="8">#REF!</definedName>
    <definedName name="_____pr10" localSheetId="7">#REF!</definedName>
    <definedName name="_____pr10">#REF!</definedName>
    <definedName name="_____pr11" localSheetId="8">#REF!</definedName>
    <definedName name="_____pr11" localSheetId="7">#REF!</definedName>
    <definedName name="_____pr11">#REF!</definedName>
    <definedName name="_____pr12" localSheetId="8">#REF!</definedName>
    <definedName name="_____pr12" localSheetId="7">#REF!</definedName>
    <definedName name="_____pr12">#REF!</definedName>
    <definedName name="_____pr13" localSheetId="8">#REF!</definedName>
    <definedName name="_____pr13" localSheetId="7">#REF!</definedName>
    <definedName name="_____pr13">#REF!</definedName>
    <definedName name="_____pr14" localSheetId="8">#REF!</definedName>
    <definedName name="_____pr14" localSheetId="7">#REF!</definedName>
    <definedName name="_____pr14">#REF!</definedName>
    <definedName name="_____pr15" localSheetId="8">#REF!</definedName>
    <definedName name="_____pr15" localSheetId="7">#REF!</definedName>
    <definedName name="_____pr15">#REF!</definedName>
    <definedName name="_____pr16" localSheetId="8">#REF!</definedName>
    <definedName name="_____pr16" localSheetId="7">#REF!</definedName>
    <definedName name="_____pr16">#REF!</definedName>
    <definedName name="_____pr17" localSheetId="8">#REF!</definedName>
    <definedName name="_____pr17" localSheetId="7">#REF!</definedName>
    <definedName name="_____pr17">#REF!</definedName>
    <definedName name="_____pr18" localSheetId="8">#REF!</definedName>
    <definedName name="_____pr18" localSheetId="7">#REF!</definedName>
    <definedName name="_____pr18">#REF!</definedName>
    <definedName name="_____pr19" localSheetId="8">#REF!</definedName>
    <definedName name="_____pr19" localSheetId="7">#REF!</definedName>
    <definedName name="_____pr19">#REF!</definedName>
    <definedName name="_____pr20" localSheetId="8">#REF!</definedName>
    <definedName name="_____pr20" localSheetId="7">#REF!</definedName>
    <definedName name="_____pr20">#REF!</definedName>
    <definedName name="_____pr21" localSheetId="8">#REF!</definedName>
    <definedName name="_____pr21" localSheetId="7">#REF!</definedName>
    <definedName name="_____pr21">#REF!</definedName>
    <definedName name="_____pr22" localSheetId="8">#REF!</definedName>
    <definedName name="_____pr22" localSheetId="7">#REF!</definedName>
    <definedName name="_____pr22">#REF!</definedName>
    <definedName name="_____pr23" localSheetId="8">#REF!</definedName>
    <definedName name="_____pr23" localSheetId="7">#REF!</definedName>
    <definedName name="_____pr23">#REF!</definedName>
    <definedName name="_____pr24" localSheetId="8">#REF!</definedName>
    <definedName name="_____pr24" localSheetId="7">#REF!</definedName>
    <definedName name="_____pr24">#REF!</definedName>
    <definedName name="_____pr25" localSheetId="8">#REF!</definedName>
    <definedName name="_____pr25" localSheetId="7">#REF!</definedName>
    <definedName name="_____pr25">#REF!</definedName>
    <definedName name="_____pr26" localSheetId="8">#REF!</definedName>
    <definedName name="_____pr26" localSheetId="7">#REF!</definedName>
    <definedName name="_____pr26">#REF!</definedName>
    <definedName name="_____pr27" localSheetId="8">#REF!</definedName>
    <definedName name="_____pr27" localSheetId="7">#REF!</definedName>
    <definedName name="_____pr27">#REF!</definedName>
    <definedName name="_____pr28" localSheetId="8">#REF!</definedName>
    <definedName name="_____pr28" localSheetId="7">#REF!</definedName>
    <definedName name="_____pr28">#REF!</definedName>
    <definedName name="_____pr29" localSheetId="8">#REF!</definedName>
    <definedName name="_____pr29" localSheetId="7">#REF!</definedName>
    <definedName name="_____pr29">#REF!</definedName>
    <definedName name="_____pr30" localSheetId="8">#REF!</definedName>
    <definedName name="_____pr30" localSheetId="7">#REF!</definedName>
    <definedName name="_____pr30">#REF!</definedName>
    <definedName name="_____pr31" localSheetId="8">#REF!</definedName>
    <definedName name="_____pr31" localSheetId="7">#REF!</definedName>
    <definedName name="_____pr31">#REF!</definedName>
    <definedName name="_____pr32" localSheetId="8">#REF!</definedName>
    <definedName name="_____pr32" localSheetId="7">#REF!</definedName>
    <definedName name="_____pr32">#REF!</definedName>
    <definedName name="_____pr33" localSheetId="8">#REF!</definedName>
    <definedName name="_____pr33" localSheetId="7">#REF!</definedName>
    <definedName name="_____pr33">#REF!</definedName>
    <definedName name="_____pr34" localSheetId="8">#REF!</definedName>
    <definedName name="_____pr34" localSheetId="7">#REF!</definedName>
    <definedName name="_____pr34">#REF!</definedName>
    <definedName name="_____pr35" localSheetId="8">#REF!</definedName>
    <definedName name="_____pr35" localSheetId="7">#REF!</definedName>
    <definedName name="_____pr35">#REF!</definedName>
    <definedName name="_____pr36" localSheetId="8">#REF!</definedName>
    <definedName name="_____pr36" localSheetId="7">#REF!</definedName>
    <definedName name="_____pr36">#REF!</definedName>
    <definedName name="_____pr37" localSheetId="8">#REF!</definedName>
    <definedName name="_____pr37" localSheetId="7">#REF!</definedName>
    <definedName name="_____pr37">#REF!</definedName>
    <definedName name="_____pr38" localSheetId="8">#REF!</definedName>
    <definedName name="_____pr38" localSheetId="7">#REF!</definedName>
    <definedName name="_____pr38">#REF!</definedName>
    <definedName name="_____pr39" localSheetId="8">#REF!</definedName>
    <definedName name="_____pr39" localSheetId="7">#REF!</definedName>
    <definedName name="_____pr39">#REF!</definedName>
    <definedName name="_____pr40" localSheetId="8">#REF!</definedName>
    <definedName name="_____pr40" localSheetId="7">#REF!</definedName>
    <definedName name="_____pr40">#REF!</definedName>
    <definedName name="_____pr41" localSheetId="8">#REF!</definedName>
    <definedName name="_____pr41" localSheetId="7">#REF!</definedName>
    <definedName name="_____pr41">#REF!</definedName>
    <definedName name="_____pr42" localSheetId="8">#REF!</definedName>
    <definedName name="_____pr42" localSheetId="7">#REF!</definedName>
    <definedName name="_____pr42">#REF!</definedName>
    <definedName name="_____pr43" localSheetId="8">#REF!</definedName>
    <definedName name="_____pr43" localSheetId="7">#REF!</definedName>
    <definedName name="_____pr43">#REF!</definedName>
    <definedName name="_____pr44" localSheetId="8">#REF!</definedName>
    <definedName name="_____pr44" localSheetId="7">#REF!</definedName>
    <definedName name="_____pr44">#REF!</definedName>
    <definedName name="_____pr45" localSheetId="8">#REF!</definedName>
    <definedName name="_____pr45" localSheetId="7">#REF!</definedName>
    <definedName name="_____pr45">#REF!</definedName>
    <definedName name="_____pr46" localSheetId="8">#REF!</definedName>
    <definedName name="_____pr46" localSheetId="7">#REF!</definedName>
    <definedName name="_____pr46">#REF!</definedName>
    <definedName name="_____pr47" localSheetId="8">#REF!</definedName>
    <definedName name="_____pr47" localSheetId="7">#REF!</definedName>
    <definedName name="_____pr47">#REF!</definedName>
    <definedName name="_____pr48" localSheetId="8">#REF!</definedName>
    <definedName name="_____pr48" localSheetId="7">#REF!</definedName>
    <definedName name="_____pr48">#REF!</definedName>
    <definedName name="_____pr49" localSheetId="8">#REF!</definedName>
    <definedName name="_____pr49" localSheetId="7">#REF!</definedName>
    <definedName name="_____pr49">#REF!</definedName>
    <definedName name="_____pr50" localSheetId="8">#REF!</definedName>
    <definedName name="_____pr50" localSheetId="7">#REF!</definedName>
    <definedName name="_____pr50">#REF!</definedName>
    <definedName name="_____pr51" localSheetId="8">#REF!</definedName>
    <definedName name="_____pr51" localSheetId="7">#REF!</definedName>
    <definedName name="_____pr51">#REF!</definedName>
    <definedName name="_____pr52" localSheetId="8">#REF!</definedName>
    <definedName name="_____pr52" localSheetId="7">#REF!</definedName>
    <definedName name="_____pr52">#REF!</definedName>
    <definedName name="_____pr53" localSheetId="8">#REF!</definedName>
    <definedName name="_____pr53" localSheetId="7">#REF!</definedName>
    <definedName name="_____pr53">#REF!</definedName>
    <definedName name="_____pr54" localSheetId="8">#REF!</definedName>
    <definedName name="_____pr54" localSheetId="7">#REF!</definedName>
    <definedName name="_____pr54">#REF!</definedName>
    <definedName name="_____pr55" localSheetId="8">#REF!</definedName>
    <definedName name="_____pr55" localSheetId="7">#REF!</definedName>
    <definedName name="_____pr55">#REF!</definedName>
    <definedName name="_____pr56" localSheetId="8">#REF!</definedName>
    <definedName name="_____pr56" localSheetId="7">#REF!</definedName>
    <definedName name="_____pr56">#REF!</definedName>
    <definedName name="_____pr57" localSheetId="8">#REF!</definedName>
    <definedName name="_____pr57" localSheetId="7">#REF!</definedName>
    <definedName name="_____pr57">#REF!</definedName>
    <definedName name="_____pr58" localSheetId="8">#REF!</definedName>
    <definedName name="_____pr58" localSheetId="7">#REF!</definedName>
    <definedName name="_____pr58">#REF!</definedName>
    <definedName name="_____pr59" localSheetId="8">#REF!</definedName>
    <definedName name="_____pr59" localSheetId="7">#REF!</definedName>
    <definedName name="_____pr59">#REF!</definedName>
    <definedName name="_____pr60" localSheetId="8">#REF!</definedName>
    <definedName name="_____pr60" localSheetId="7">#REF!</definedName>
    <definedName name="_____pr60">#REF!</definedName>
    <definedName name="_____pr61" localSheetId="8">#REF!</definedName>
    <definedName name="_____pr61" localSheetId="7">#REF!</definedName>
    <definedName name="_____pr61">#REF!</definedName>
    <definedName name="_____pr62" localSheetId="8">#REF!</definedName>
    <definedName name="_____pr62" localSheetId="7">#REF!</definedName>
    <definedName name="_____pr62">#REF!</definedName>
    <definedName name="_____pr63" localSheetId="8">#REF!</definedName>
    <definedName name="_____pr63" localSheetId="7">#REF!</definedName>
    <definedName name="_____pr63">#REF!</definedName>
    <definedName name="_____pr64" localSheetId="8">#REF!</definedName>
    <definedName name="_____pr64" localSheetId="7">#REF!</definedName>
    <definedName name="_____pr64">#REF!</definedName>
    <definedName name="_____pr65" localSheetId="8">#REF!</definedName>
    <definedName name="_____pr65" localSheetId="7">#REF!</definedName>
    <definedName name="_____pr65">#REF!</definedName>
    <definedName name="_____pr66" localSheetId="8">#REF!</definedName>
    <definedName name="_____pr66" localSheetId="7">#REF!</definedName>
    <definedName name="_____pr66">#REF!</definedName>
    <definedName name="_____pr67" localSheetId="8">#REF!</definedName>
    <definedName name="_____pr67" localSheetId="7">#REF!</definedName>
    <definedName name="_____pr67">#REF!</definedName>
    <definedName name="_____pr68" localSheetId="8">#REF!</definedName>
    <definedName name="_____pr68" localSheetId="7">#REF!</definedName>
    <definedName name="_____pr68">#REF!</definedName>
    <definedName name="_____pr69" localSheetId="8">#REF!</definedName>
    <definedName name="_____pr69" localSheetId="7">#REF!</definedName>
    <definedName name="_____pr69">#REF!</definedName>
    <definedName name="_____pr70" localSheetId="8">#REF!</definedName>
    <definedName name="_____pr70" localSheetId="7">#REF!</definedName>
    <definedName name="_____pr70">#REF!</definedName>
    <definedName name="_____pr71" localSheetId="8">#REF!</definedName>
    <definedName name="_____pr71" localSheetId="7">#REF!</definedName>
    <definedName name="_____pr71">#REF!</definedName>
    <definedName name="_____pr72" localSheetId="8">#REF!</definedName>
    <definedName name="_____pr72" localSheetId="7">#REF!</definedName>
    <definedName name="_____pr72">#REF!</definedName>
    <definedName name="_____SBC1">[6]INV!$A$12:$D$15</definedName>
    <definedName name="_____SBC3">[6]INV!$F$12:$I$15</definedName>
    <definedName name="_____SBC5">[6]INV!$K$12:$N$15</definedName>
    <definedName name="_____VEX1" localSheetId="8">[11]Tablas!#REF!</definedName>
    <definedName name="_____VEX1" localSheetId="7">[11]Tablas!#REF!</definedName>
    <definedName name="_____VEX1">[11]Tablas!#REF!</definedName>
    <definedName name="_____VFA1" localSheetId="8">[11]Tablas!#REF!</definedName>
    <definedName name="_____VFA1" localSheetId="7">[11]Tablas!#REF!</definedName>
    <definedName name="_____VFA1">[11]Tablas!#REF!</definedName>
    <definedName name="_____VIT1" localSheetId="8">[11]Tablas!#REF!</definedName>
    <definedName name="_____VIT1" localSheetId="7">[11]Tablas!#REF!</definedName>
    <definedName name="_____VIT1">[11]Tablas!#REF!</definedName>
    <definedName name="_____VPR1" localSheetId="8">[11]Tablas!#REF!</definedName>
    <definedName name="_____VPR1" localSheetId="7">[11]Tablas!#REF!</definedName>
    <definedName name="_____VPR1">[11]Tablas!#REF!</definedName>
    <definedName name="_____VPR2" localSheetId="8">[12]Tablas!#REF!</definedName>
    <definedName name="_____VPR2" localSheetId="7">[12]Tablas!#REF!</definedName>
    <definedName name="_____VPR2">[12]Tablas!#REF!</definedName>
    <definedName name="_____VRP1" localSheetId="8">[11]Tablas!#REF!</definedName>
    <definedName name="_____VRP1" localSheetId="7">[11]Tablas!#REF!</definedName>
    <definedName name="_____VRP1">[11]Tablas!#REF!</definedName>
    <definedName name="_____VSM1" localSheetId="8">[11]Tablas!#REF!</definedName>
    <definedName name="_____VSM1" localSheetId="7">[11]Tablas!#REF!</definedName>
    <definedName name="_____VSM1">[11]Tablas!#REF!</definedName>
    <definedName name="____AFC1">[6]INV!$A$25:$D$28</definedName>
    <definedName name="____AFC3">[6]INV!$F$25:$I$28</definedName>
    <definedName name="____AFC5">[6]INV!$K$25:$N$28</definedName>
    <definedName name="____ane7" localSheetId="8">[13]!_xlbgnm.ane7</definedName>
    <definedName name="____ane7" localSheetId="7">[13]!_xlbgnm.ane7</definedName>
    <definedName name="____ane7">[13]!_xlbgnm.ane7</definedName>
    <definedName name="____ane8" localSheetId="8">[13]!_xlbgnm.ane8</definedName>
    <definedName name="____ane8" localSheetId="7">[13]!_xlbgnm.ane8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8">#REF!</definedName>
    <definedName name="____COM1" localSheetId="7">#REF!</definedName>
    <definedName name="____COM1">#REF!</definedName>
    <definedName name="____COM10" localSheetId="8">#REF!</definedName>
    <definedName name="____COM10" localSheetId="7">#REF!</definedName>
    <definedName name="____COM10">#REF!</definedName>
    <definedName name="____COM11" localSheetId="8">#REF!</definedName>
    <definedName name="____COM11" localSheetId="7">#REF!</definedName>
    <definedName name="____COM11">#REF!</definedName>
    <definedName name="____COM12" localSheetId="8">#REF!</definedName>
    <definedName name="____COM12" localSheetId="7">#REF!</definedName>
    <definedName name="____COM12">#REF!</definedName>
    <definedName name="____COM13" localSheetId="8">#REF!</definedName>
    <definedName name="____COM13" localSheetId="7">#REF!</definedName>
    <definedName name="____COM13">#REF!</definedName>
    <definedName name="____COM14" localSheetId="8">#REF!</definedName>
    <definedName name="____COM14" localSheetId="7">#REF!</definedName>
    <definedName name="____COM14">#REF!</definedName>
    <definedName name="____COM15" localSheetId="8">#REF!</definedName>
    <definedName name="____COM15" localSheetId="7">#REF!</definedName>
    <definedName name="____COM15">#REF!</definedName>
    <definedName name="____COM16" localSheetId="8">#REF!</definedName>
    <definedName name="____COM16" localSheetId="7">#REF!</definedName>
    <definedName name="____COM16">#REF!</definedName>
    <definedName name="____COM17" localSheetId="8">#REF!</definedName>
    <definedName name="____COM17" localSheetId="7">#REF!</definedName>
    <definedName name="____COM17">#REF!</definedName>
    <definedName name="____COM18" localSheetId="8">#REF!</definedName>
    <definedName name="____COM18" localSheetId="7">#REF!</definedName>
    <definedName name="____COM18">#REF!</definedName>
    <definedName name="____COM19" localSheetId="8">#REF!</definedName>
    <definedName name="____COM19" localSheetId="7">#REF!</definedName>
    <definedName name="____COM19">#REF!</definedName>
    <definedName name="____COM2" localSheetId="8">#REF!</definedName>
    <definedName name="____COM2" localSheetId="7">#REF!</definedName>
    <definedName name="____COM2">#REF!</definedName>
    <definedName name="____COM20" localSheetId="8">#REF!</definedName>
    <definedName name="____COM20" localSheetId="7">#REF!</definedName>
    <definedName name="____COM20">#REF!</definedName>
    <definedName name="____COM21" localSheetId="8">#REF!</definedName>
    <definedName name="____COM21" localSheetId="7">#REF!</definedName>
    <definedName name="____COM21">#REF!</definedName>
    <definedName name="____COM3" localSheetId="8">#REF!</definedName>
    <definedName name="____COM3" localSheetId="7">#REF!</definedName>
    <definedName name="____COM3">#REF!</definedName>
    <definedName name="____COM4" localSheetId="8">#REF!</definedName>
    <definedName name="____COM4" localSheetId="7">#REF!</definedName>
    <definedName name="____COM4">#REF!</definedName>
    <definedName name="____COM5" localSheetId="8">#REF!</definedName>
    <definedName name="____COM5" localSheetId="7">#REF!</definedName>
    <definedName name="____COM5">#REF!</definedName>
    <definedName name="____COM6" localSheetId="8">#REF!</definedName>
    <definedName name="____COM6" localSheetId="7">#REF!</definedName>
    <definedName name="____COM6">#REF!</definedName>
    <definedName name="____COM7" localSheetId="8">#REF!</definedName>
    <definedName name="____COM7" localSheetId="7">#REF!</definedName>
    <definedName name="____COM7">#REF!</definedName>
    <definedName name="____COM8" localSheetId="8">#REF!</definedName>
    <definedName name="____COM8" localSheetId="7">#REF!</definedName>
    <definedName name="____COM8">#REF!</definedName>
    <definedName name="____COM9" localSheetId="8">#REF!</definedName>
    <definedName name="____COM9" localSheetId="7">#REF!</definedName>
    <definedName name="____COM9">#REF!</definedName>
    <definedName name="____DCI1" localSheetId="8">[11]Tablas!#REF!</definedName>
    <definedName name="____DCI1" localSheetId="7">[11]Tablas!#REF!</definedName>
    <definedName name="____DCI1">[11]Tablas!#REF!</definedName>
    <definedName name="____DDS1" localSheetId="8">[11]Tablas!#REF!</definedName>
    <definedName name="____DDS1" localSheetId="7">[11]Tablas!#REF!</definedName>
    <definedName name="____DDS1">[11]Tablas!#REF!</definedName>
    <definedName name="____DGO1" localSheetId="8">[11]Tablas!#REF!</definedName>
    <definedName name="____DGO1" localSheetId="7">[11]Tablas!#REF!</definedName>
    <definedName name="____DGO1">[11]Tablas!#REF!</definedName>
    <definedName name="____DGP1" localSheetId="8">[11]Tablas!#REF!</definedName>
    <definedName name="____DGP1" localSheetId="7">[11]Tablas!#REF!</definedName>
    <definedName name="____DGP1">[11]Tablas!#REF!</definedName>
    <definedName name="____DIJ1" localSheetId="8">[11]Tablas!#REF!</definedName>
    <definedName name="____DIJ1" localSheetId="7">[11]Tablas!#REF!</definedName>
    <definedName name="____DIJ1">[11]Tablas!#REF!</definedName>
    <definedName name="____DPI1" localSheetId="8">[11]Tablas!#REF!</definedName>
    <definedName name="____DPI1" localSheetId="7">[11]Tablas!#REF!</definedName>
    <definedName name="____DPI1">[11]Tablas!#REF!</definedName>
    <definedName name="____DPY1" localSheetId="8">[11]Tablas!#REF!</definedName>
    <definedName name="____DPY1" localSheetId="7">[11]Tablas!#REF!</definedName>
    <definedName name="____DPY1">[11]Tablas!#REF!</definedName>
    <definedName name="____DRI1" localSheetId="8">[11]Tablas!#REF!</definedName>
    <definedName name="____DRI1" localSheetId="7">[11]Tablas!#REF!</definedName>
    <definedName name="____DRI1">[11]Tablas!#REF!</definedName>
    <definedName name="____DRL1" localSheetId="8">[11]Tablas!#REF!</definedName>
    <definedName name="____DRL1" localSheetId="7">[11]Tablas!#REF!</definedName>
    <definedName name="____DRL1">[11]Tablas!#REF!</definedName>
    <definedName name="____DSP1" localSheetId="8">[11]Tablas!#REF!</definedName>
    <definedName name="____DSP1" localSheetId="7">[11]Tablas!#REF!</definedName>
    <definedName name="____DSP1">[11]Tablas!#REF!</definedName>
    <definedName name="____ECP1" localSheetId="8">[11]Tablas!#REF!</definedName>
    <definedName name="____ECP1" localSheetId="7">[11]Tablas!#REF!</definedName>
    <definedName name="____ECP1">[11]Tablas!#REF!</definedName>
    <definedName name="____ICP1" localSheetId="8">[11]Tablas!#REF!</definedName>
    <definedName name="____ICP1" localSheetId="7">[11]Tablas!#REF!</definedName>
    <definedName name="____ICP1">[11]Tablas!#REF!</definedName>
    <definedName name="____LEY80" localSheetId="8">#REF!</definedName>
    <definedName name="____LEY80" localSheetId="7">#REF!</definedName>
    <definedName name="____LEY80">#REF!</definedName>
    <definedName name="____MA2" localSheetId="8">#REF!</definedName>
    <definedName name="____MA2" localSheetId="7">#REF!</definedName>
    <definedName name="____MA2">#REF!</definedName>
    <definedName name="____OCD1" localSheetId="8">[11]Tablas!#REF!</definedName>
    <definedName name="____OCD1" localSheetId="7">[11]Tablas!#REF!</definedName>
    <definedName name="____OCD1">[11]Tablas!#REF!</definedName>
    <definedName name="____OCI1" localSheetId="8">[11]Tablas!#REF!</definedName>
    <definedName name="____OCI1" localSheetId="7">[11]Tablas!#REF!</definedName>
    <definedName name="____OCI1">[11]Tablas!#REF!</definedName>
    <definedName name="____PJ50" localSheetId="8">#REF!</definedName>
    <definedName name="____PJ50" localSheetId="7">#REF!</definedName>
    <definedName name="____PJ50">#REF!</definedName>
    <definedName name="____pj51" localSheetId="8">#REF!</definedName>
    <definedName name="____pj51" localSheetId="7">#REF!</definedName>
    <definedName name="____pj51">#REF!</definedName>
    <definedName name="____pr01" localSheetId="8">#REF!</definedName>
    <definedName name="____pr01" localSheetId="7">#REF!</definedName>
    <definedName name="____pr01">#REF!</definedName>
    <definedName name="____pr02" localSheetId="8">#REF!</definedName>
    <definedName name="____pr02" localSheetId="7">#REF!</definedName>
    <definedName name="____pr02">#REF!</definedName>
    <definedName name="____pr03" localSheetId="8">#REF!</definedName>
    <definedName name="____pr03" localSheetId="7">#REF!</definedName>
    <definedName name="____pr03">#REF!</definedName>
    <definedName name="____pr04" localSheetId="8">#REF!</definedName>
    <definedName name="____pr04" localSheetId="7">#REF!</definedName>
    <definedName name="____pr04">#REF!</definedName>
    <definedName name="____pr05" localSheetId="8">#REF!</definedName>
    <definedName name="____pr05" localSheetId="7">#REF!</definedName>
    <definedName name="____pr05">#REF!</definedName>
    <definedName name="____pr06" localSheetId="8">#REF!</definedName>
    <definedName name="____pr06" localSheetId="7">#REF!</definedName>
    <definedName name="____pr06">#REF!</definedName>
    <definedName name="____pr07" localSheetId="8">#REF!</definedName>
    <definedName name="____pr07" localSheetId="7">#REF!</definedName>
    <definedName name="____pr07">#REF!</definedName>
    <definedName name="____pr08" localSheetId="8">#REF!</definedName>
    <definedName name="____pr08" localSheetId="7">#REF!</definedName>
    <definedName name="____pr08">#REF!</definedName>
    <definedName name="____pr09" localSheetId="8">#REF!</definedName>
    <definedName name="____pr09" localSheetId="7">#REF!</definedName>
    <definedName name="____pr09">#REF!</definedName>
    <definedName name="____pr10" localSheetId="8">#REF!</definedName>
    <definedName name="____pr10" localSheetId="7">#REF!</definedName>
    <definedName name="____pr10">#REF!</definedName>
    <definedName name="____pr11" localSheetId="8">#REF!</definedName>
    <definedName name="____pr11" localSheetId="7">#REF!</definedName>
    <definedName name="____pr11">#REF!</definedName>
    <definedName name="____pr12" localSheetId="8">#REF!</definedName>
    <definedName name="____pr12" localSheetId="7">#REF!</definedName>
    <definedName name="____pr12">#REF!</definedName>
    <definedName name="____pr13" localSheetId="8">#REF!</definedName>
    <definedName name="____pr13" localSheetId="7">#REF!</definedName>
    <definedName name="____pr13">#REF!</definedName>
    <definedName name="____pr14" localSheetId="8">#REF!</definedName>
    <definedName name="____pr14" localSheetId="7">#REF!</definedName>
    <definedName name="____pr14">#REF!</definedName>
    <definedName name="____pr15" localSheetId="8">#REF!</definedName>
    <definedName name="____pr15" localSheetId="7">#REF!</definedName>
    <definedName name="____pr15">#REF!</definedName>
    <definedName name="____pr16" localSheetId="8">#REF!</definedName>
    <definedName name="____pr16" localSheetId="7">#REF!</definedName>
    <definedName name="____pr16">#REF!</definedName>
    <definedName name="____pr17" localSheetId="8">#REF!</definedName>
    <definedName name="____pr17" localSheetId="7">#REF!</definedName>
    <definedName name="____pr17">#REF!</definedName>
    <definedName name="____pr18" localSheetId="8">#REF!</definedName>
    <definedName name="____pr18" localSheetId="7">#REF!</definedName>
    <definedName name="____pr18">#REF!</definedName>
    <definedName name="____pr19" localSheetId="8">#REF!</definedName>
    <definedName name="____pr19" localSheetId="7">#REF!</definedName>
    <definedName name="____pr19">#REF!</definedName>
    <definedName name="____pr20" localSheetId="8">#REF!</definedName>
    <definedName name="____pr20" localSheetId="7">#REF!</definedName>
    <definedName name="____pr20">#REF!</definedName>
    <definedName name="____pr21" localSheetId="8">#REF!</definedName>
    <definedName name="____pr21" localSheetId="7">#REF!</definedName>
    <definedName name="____pr21">#REF!</definedName>
    <definedName name="____pr22" localSheetId="8">#REF!</definedName>
    <definedName name="____pr22" localSheetId="7">#REF!</definedName>
    <definedName name="____pr22">#REF!</definedName>
    <definedName name="____pr23" localSheetId="8">#REF!</definedName>
    <definedName name="____pr23" localSheetId="7">#REF!</definedName>
    <definedName name="____pr23">#REF!</definedName>
    <definedName name="____pr24" localSheetId="8">#REF!</definedName>
    <definedName name="____pr24" localSheetId="7">#REF!</definedName>
    <definedName name="____pr24">#REF!</definedName>
    <definedName name="____pr25" localSheetId="8">#REF!</definedName>
    <definedName name="____pr25" localSheetId="7">#REF!</definedName>
    <definedName name="____pr25">#REF!</definedName>
    <definedName name="____pr26" localSheetId="8">#REF!</definedName>
    <definedName name="____pr26" localSheetId="7">#REF!</definedName>
    <definedName name="____pr26">#REF!</definedName>
    <definedName name="____pr27" localSheetId="8">#REF!</definedName>
    <definedName name="____pr27" localSheetId="7">#REF!</definedName>
    <definedName name="____pr27">#REF!</definedName>
    <definedName name="____pr28" localSheetId="8">#REF!</definedName>
    <definedName name="____pr28" localSheetId="7">#REF!</definedName>
    <definedName name="____pr28">#REF!</definedName>
    <definedName name="____pr29" localSheetId="8">#REF!</definedName>
    <definedName name="____pr29" localSheetId="7">#REF!</definedName>
    <definedName name="____pr29">#REF!</definedName>
    <definedName name="____pr30" localSheetId="8">#REF!</definedName>
    <definedName name="____pr30" localSheetId="7">#REF!</definedName>
    <definedName name="____pr30">#REF!</definedName>
    <definedName name="____pr31" localSheetId="8">#REF!</definedName>
    <definedName name="____pr31" localSheetId="7">#REF!</definedName>
    <definedName name="____pr31">#REF!</definedName>
    <definedName name="____pr32" localSheetId="8">#REF!</definedName>
    <definedName name="____pr32" localSheetId="7">#REF!</definedName>
    <definedName name="____pr32">#REF!</definedName>
    <definedName name="____pr33" localSheetId="8">#REF!</definedName>
    <definedName name="____pr33" localSheetId="7">#REF!</definedName>
    <definedName name="____pr33">#REF!</definedName>
    <definedName name="____pr34" localSheetId="8">#REF!</definedName>
    <definedName name="____pr34" localSheetId="7">#REF!</definedName>
    <definedName name="____pr34">#REF!</definedName>
    <definedName name="____pr35" localSheetId="8">#REF!</definedName>
    <definedName name="____pr35" localSheetId="7">#REF!</definedName>
    <definedName name="____pr35">#REF!</definedName>
    <definedName name="____pr36" localSheetId="8">#REF!</definedName>
    <definedName name="____pr36" localSheetId="7">#REF!</definedName>
    <definedName name="____pr36">#REF!</definedName>
    <definedName name="____pr37" localSheetId="8">#REF!</definedName>
    <definedName name="____pr37" localSheetId="7">#REF!</definedName>
    <definedName name="____pr37">#REF!</definedName>
    <definedName name="____pr38" localSheetId="8">#REF!</definedName>
    <definedName name="____pr38" localSheetId="7">#REF!</definedName>
    <definedName name="____pr38">#REF!</definedName>
    <definedName name="____pr39" localSheetId="8">#REF!</definedName>
    <definedName name="____pr39" localSheetId="7">#REF!</definedName>
    <definedName name="____pr39">#REF!</definedName>
    <definedName name="____pr40" localSheetId="8">#REF!</definedName>
    <definedName name="____pr40" localSheetId="7">#REF!</definedName>
    <definedName name="____pr40">#REF!</definedName>
    <definedName name="____pr41" localSheetId="8">#REF!</definedName>
    <definedName name="____pr41" localSheetId="7">#REF!</definedName>
    <definedName name="____pr41">#REF!</definedName>
    <definedName name="____pr42" localSheetId="8">#REF!</definedName>
    <definedName name="____pr42" localSheetId="7">#REF!</definedName>
    <definedName name="____pr42">#REF!</definedName>
    <definedName name="____pr43" localSheetId="8">#REF!</definedName>
    <definedName name="____pr43" localSheetId="7">#REF!</definedName>
    <definedName name="____pr43">#REF!</definedName>
    <definedName name="____pr44" localSheetId="8">#REF!</definedName>
    <definedName name="____pr44" localSheetId="7">#REF!</definedName>
    <definedName name="____pr44">#REF!</definedName>
    <definedName name="____pr45" localSheetId="8">#REF!</definedName>
    <definedName name="____pr45" localSheetId="7">#REF!</definedName>
    <definedName name="____pr45">#REF!</definedName>
    <definedName name="____pr46" localSheetId="8">#REF!</definedName>
    <definedName name="____pr46" localSheetId="7">#REF!</definedName>
    <definedName name="____pr46">#REF!</definedName>
    <definedName name="____pr47" localSheetId="8">#REF!</definedName>
    <definedName name="____pr47" localSheetId="7">#REF!</definedName>
    <definedName name="____pr47">#REF!</definedName>
    <definedName name="____pr48" localSheetId="8">#REF!</definedName>
    <definedName name="____pr48" localSheetId="7">#REF!</definedName>
    <definedName name="____pr48">#REF!</definedName>
    <definedName name="____pr49" localSheetId="8">#REF!</definedName>
    <definedName name="____pr49" localSheetId="7">#REF!</definedName>
    <definedName name="____pr49">#REF!</definedName>
    <definedName name="____pr50" localSheetId="8">#REF!</definedName>
    <definedName name="____pr50" localSheetId="7">#REF!</definedName>
    <definedName name="____pr50">#REF!</definedName>
    <definedName name="____pr51" localSheetId="8">#REF!</definedName>
    <definedName name="____pr51" localSheetId="7">#REF!</definedName>
    <definedName name="____pr51">#REF!</definedName>
    <definedName name="____pr52" localSheetId="8">#REF!</definedName>
    <definedName name="____pr52" localSheetId="7">#REF!</definedName>
    <definedName name="____pr52">#REF!</definedName>
    <definedName name="____pr53" localSheetId="8">#REF!</definedName>
    <definedName name="____pr53" localSheetId="7">#REF!</definedName>
    <definedName name="____pr53">#REF!</definedName>
    <definedName name="____pr54" localSheetId="8">#REF!</definedName>
    <definedName name="____pr54" localSheetId="7">#REF!</definedName>
    <definedName name="____pr54">#REF!</definedName>
    <definedName name="____pr55" localSheetId="8">#REF!</definedName>
    <definedName name="____pr55" localSheetId="7">#REF!</definedName>
    <definedName name="____pr55">#REF!</definedName>
    <definedName name="____pr56" localSheetId="8">#REF!</definedName>
    <definedName name="____pr56" localSheetId="7">#REF!</definedName>
    <definedName name="____pr56">#REF!</definedName>
    <definedName name="____pr57" localSheetId="8">#REF!</definedName>
    <definedName name="____pr57" localSheetId="7">#REF!</definedName>
    <definedName name="____pr57">#REF!</definedName>
    <definedName name="____pr58" localSheetId="8">#REF!</definedName>
    <definedName name="____pr58" localSheetId="7">#REF!</definedName>
    <definedName name="____pr58">#REF!</definedName>
    <definedName name="____pr59" localSheetId="8">#REF!</definedName>
    <definedName name="____pr59" localSheetId="7">#REF!</definedName>
    <definedName name="____pr59">#REF!</definedName>
    <definedName name="____pr60" localSheetId="8">#REF!</definedName>
    <definedName name="____pr60" localSheetId="7">#REF!</definedName>
    <definedName name="____pr60">#REF!</definedName>
    <definedName name="____pr61" localSheetId="8">#REF!</definedName>
    <definedName name="____pr61" localSheetId="7">#REF!</definedName>
    <definedName name="____pr61">#REF!</definedName>
    <definedName name="____pr62" localSheetId="8">#REF!</definedName>
    <definedName name="____pr62" localSheetId="7">#REF!</definedName>
    <definedName name="____pr62">#REF!</definedName>
    <definedName name="____pr63" localSheetId="8">#REF!</definedName>
    <definedName name="____pr63" localSheetId="7">#REF!</definedName>
    <definedName name="____pr63">#REF!</definedName>
    <definedName name="____pr64" localSheetId="8">#REF!</definedName>
    <definedName name="____pr64" localSheetId="7">#REF!</definedName>
    <definedName name="____pr64">#REF!</definedName>
    <definedName name="____pr65" localSheetId="8">#REF!</definedName>
    <definedName name="____pr65" localSheetId="7">#REF!</definedName>
    <definedName name="____pr65">#REF!</definedName>
    <definedName name="____pr66" localSheetId="8">#REF!</definedName>
    <definedName name="____pr66" localSheetId="7">#REF!</definedName>
    <definedName name="____pr66">#REF!</definedName>
    <definedName name="____pr67" localSheetId="8">#REF!</definedName>
    <definedName name="____pr67" localSheetId="7">#REF!</definedName>
    <definedName name="____pr67">#REF!</definedName>
    <definedName name="____pr68" localSheetId="8">#REF!</definedName>
    <definedName name="____pr68" localSheetId="7">#REF!</definedName>
    <definedName name="____pr68">#REF!</definedName>
    <definedName name="____pr69" localSheetId="8">#REF!</definedName>
    <definedName name="____pr69" localSheetId="7">#REF!</definedName>
    <definedName name="____pr69">#REF!</definedName>
    <definedName name="____pr70" localSheetId="8">#REF!</definedName>
    <definedName name="____pr70" localSheetId="7">#REF!</definedName>
    <definedName name="____pr70">#REF!</definedName>
    <definedName name="____pr71" localSheetId="8">#REF!</definedName>
    <definedName name="____pr71" localSheetId="7">#REF!</definedName>
    <definedName name="____pr71">#REF!</definedName>
    <definedName name="____pr72" localSheetId="8">#REF!</definedName>
    <definedName name="____pr72" localSheetId="7">#REF!</definedName>
    <definedName name="____pr72">#REF!</definedName>
    <definedName name="____SBC1">[6]INV!$A$12:$D$15</definedName>
    <definedName name="____SBC3">[6]INV!$F$12:$I$15</definedName>
    <definedName name="____SBC5">[6]INV!$K$12:$N$15</definedName>
    <definedName name="____TOP1" localSheetId="8">#REF!</definedName>
    <definedName name="____TOP1" localSheetId="7">#REF!</definedName>
    <definedName name="____TOP1">#REF!</definedName>
    <definedName name="____TOP10" localSheetId="8">#REF!</definedName>
    <definedName name="____TOP10" localSheetId="7">#REF!</definedName>
    <definedName name="____TOP10">#REF!</definedName>
    <definedName name="____TOP2" localSheetId="8">#REF!</definedName>
    <definedName name="____TOP2" localSheetId="7">#REF!</definedName>
    <definedName name="____TOP2">#REF!</definedName>
    <definedName name="____TOP3" localSheetId="8">#REF!</definedName>
    <definedName name="____TOP3" localSheetId="7">#REF!</definedName>
    <definedName name="____TOP3">#REF!</definedName>
    <definedName name="____TOP4" localSheetId="8">#REF!</definedName>
    <definedName name="____TOP4" localSheetId="7">#REF!</definedName>
    <definedName name="____TOP4">#REF!</definedName>
    <definedName name="____TOP5" localSheetId="8">#REF!</definedName>
    <definedName name="____TOP5" localSheetId="7">#REF!</definedName>
    <definedName name="____TOP5">#REF!</definedName>
    <definedName name="____TOP6" localSheetId="8">#REF!</definedName>
    <definedName name="____TOP6" localSheetId="7">#REF!</definedName>
    <definedName name="____TOP6">#REF!</definedName>
    <definedName name="____TOP7" localSheetId="8">#REF!</definedName>
    <definedName name="____TOP7" localSheetId="7">#REF!</definedName>
    <definedName name="____TOP7">#REF!</definedName>
    <definedName name="____TOP8" localSheetId="8">#REF!</definedName>
    <definedName name="____TOP8" localSheetId="7">#REF!</definedName>
    <definedName name="____TOP8">#REF!</definedName>
    <definedName name="____TOP9" localSheetId="8">#REF!</definedName>
    <definedName name="____TOP9" localSheetId="7">#REF!</definedName>
    <definedName name="____TOP9">#REF!</definedName>
    <definedName name="____VEX1" localSheetId="8">[11]Tablas!#REF!</definedName>
    <definedName name="____VEX1" localSheetId="7">[11]Tablas!#REF!</definedName>
    <definedName name="____VEX1">[11]Tablas!#REF!</definedName>
    <definedName name="____VFA1" localSheetId="8">[11]Tablas!#REF!</definedName>
    <definedName name="____VFA1" localSheetId="7">[11]Tablas!#REF!</definedName>
    <definedName name="____VFA1">[11]Tablas!#REF!</definedName>
    <definedName name="____VIT1" localSheetId="8">[11]Tablas!#REF!</definedName>
    <definedName name="____VIT1" localSheetId="7">[11]Tablas!#REF!</definedName>
    <definedName name="____VIT1">[11]Tablas!#REF!</definedName>
    <definedName name="____VPR1" localSheetId="8">[11]Tablas!#REF!</definedName>
    <definedName name="____VPR1" localSheetId="7">[11]Tablas!#REF!</definedName>
    <definedName name="____VPR1">[11]Tablas!#REF!</definedName>
    <definedName name="____VPR2" localSheetId="8">#REF!</definedName>
    <definedName name="____VPR2" localSheetId="7">#REF!</definedName>
    <definedName name="____VPR2">#REF!</definedName>
    <definedName name="____VRP1" localSheetId="8">[11]Tablas!#REF!</definedName>
    <definedName name="____VRP1" localSheetId="7">[11]Tablas!#REF!</definedName>
    <definedName name="____VRP1">[11]Tablas!#REF!</definedName>
    <definedName name="____VSM1" localSheetId="8">[11]Tablas!#REF!</definedName>
    <definedName name="____VSM1" localSheetId="7">[11]Tablas!#REF!</definedName>
    <definedName name="____VSM1">[11]Tablas!#REF!</definedName>
    <definedName name="___AFC1">[6]INV!$A$25:$D$28</definedName>
    <definedName name="___AFC3">[6]INV!$F$25:$I$28</definedName>
    <definedName name="___AFC5">[6]INV!$K$25:$N$28</definedName>
    <definedName name="___ane7" localSheetId="8">[15]!_xlbgnm.ane7</definedName>
    <definedName name="___ane7" localSheetId="7">[15]!_xlbgnm.ane7</definedName>
    <definedName name="___ane7">[15]!_xlbgnm.ane7</definedName>
    <definedName name="___ane8" localSheetId="8">[15]!_xlbgnm.ane8</definedName>
    <definedName name="___ane8" localSheetId="7">[15]!_xlbgnm.ane8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8">#REF!</definedName>
    <definedName name="___COM1" localSheetId="7">#REF!</definedName>
    <definedName name="___COM1">#REF!</definedName>
    <definedName name="___COM10" localSheetId="8">#REF!</definedName>
    <definedName name="___COM10" localSheetId="7">#REF!</definedName>
    <definedName name="___COM10">#REF!</definedName>
    <definedName name="___COM11" localSheetId="8">#REF!</definedName>
    <definedName name="___COM11" localSheetId="7">#REF!</definedName>
    <definedName name="___COM11">#REF!</definedName>
    <definedName name="___COM12" localSheetId="8">#REF!</definedName>
    <definedName name="___COM12" localSheetId="7">#REF!</definedName>
    <definedName name="___COM12">#REF!</definedName>
    <definedName name="___COM13" localSheetId="8">#REF!</definedName>
    <definedName name="___COM13" localSheetId="7">#REF!</definedName>
    <definedName name="___COM13">#REF!</definedName>
    <definedName name="___COM14" localSheetId="8">#REF!</definedName>
    <definedName name="___COM14" localSheetId="7">#REF!</definedName>
    <definedName name="___COM14">#REF!</definedName>
    <definedName name="___COM15" localSheetId="8">#REF!</definedName>
    <definedName name="___COM15" localSheetId="7">#REF!</definedName>
    <definedName name="___COM15">#REF!</definedName>
    <definedName name="___COM16" localSheetId="8">#REF!</definedName>
    <definedName name="___COM16" localSheetId="7">#REF!</definedName>
    <definedName name="___COM16">#REF!</definedName>
    <definedName name="___COM17" localSheetId="8">#REF!</definedName>
    <definedName name="___COM17" localSheetId="7">#REF!</definedName>
    <definedName name="___COM17">#REF!</definedName>
    <definedName name="___COM18" localSheetId="8">#REF!</definedName>
    <definedName name="___COM18" localSheetId="7">#REF!</definedName>
    <definedName name="___COM18">#REF!</definedName>
    <definedName name="___COM19" localSheetId="8">#REF!</definedName>
    <definedName name="___COM19" localSheetId="7">#REF!</definedName>
    <definedName name="___COM19">#REF!</definedName>
    <definedName name="___COM2" localSheetId="8">#REF!</definedName>
    <definedName name="___COM2" localSheetId="7">#REF!</definedName>
    <definedName name="___COM2">#REF!</definedName>
    <definedName name="___COM20" localSheetId="8">#REF!</definedName>
    <definedName name="___COM20" localSheetId="7">#REF!</definedName>
    <definedName name="___COM20">#REF!</definedName>
    <definedName name="___COM21" localSheetId="8">#REF!</definedName>
    <definedName name="___COM21" localSheetId="7">#REF!</definedName>
    <definedName name="___COM21">#REF!</definedName>
    <definedName name="___COM3" localSheetId="8">#REF!</definedName>
    <definedName name="___COM3" localSheetId="7">#REF!</definedName>
    <definedName name="___COM3">#REF!</definedName>
    <definedName name="___COM4" localSheetId="8">#REF!</definedName>
    <definedName name="___COM4" localSheetId="7">#REF!</definedName>
    <definedName name="___COM4">#REF!</definedName>
    <definedName name="___COM5" localSheetId="8">#REF!</definedName>
    <definedName name="___COM5" localSheetId="7">#REF!</definedName>
    <definedName name="___COM5">#REF!</definedName>
    <definedName name="___COM6" localSheetId="8">#REF!</definedName>
    <definedName name="___COM6" localSheetId="7">#REF!</definedName>
    <definedName name="___COM6">#REF!</definedName>
    <definedName name="___COM7" localSheetId="8">#REF!</definedName>
    <definedName name="___COM7" localSheetId="7">#REF!</definedName>
    <definedName name="___COM7">#REF!</definedName>
    <definedName name="___COM8" localSheetId="8">#REF!</definedName>
    <definedName name="___COM8" localSheetId="7">#REF!</definedName>
    <definedName name="___COM8">#REF!</definedName>
    <definedName name="___COM9" localSheetId="8">#REF!</definedName>
    <definedName name="___COM9" localSheetId="7">#REF!</definedName>
    <definedName name="___COM9">#REF!</definedName>
    <definedName name="___DCI1" localSheetId="8">[11]Tablas!#REF!</definedName>
    <definedName name="___DCI1" localSheetId="7">[11]Tablas!#REF!</definedName>
    <definedName name="___DCI1">[11]Tablas!#REF!</definedName>
    <definedName name="___DDS1" localSheetId="8">[11]Tablas!#REF!</definedName>
    <definedName name="___DDS1" localSheetId="7">[11]Tablas!#REF!</definedName>
    <definedName name="___DDS1">[11]Tablas!#REF!</definedName>
    <definedName name="___DGO1" localSheetId="8">[11]Tablas!#REF!</definedName>
    <definedName name="___DGO1" localSheetId="7">[11]Tablas!#REF!</definedName>
    <definedName name="___DGO1">[11]Tablas!#REF!</definedName>
    <definedName name="___DGP1" localSheetId="8">[11]Tablas!#REF!</definedName>
    <definedName name="___DGP1" localSheetId="7">[11]Tablas!#REF!</definedName>
    <definedName name="___DGP1">[11]Tablas!#REF!</definedName>
    <definedName name="___DIJ1" localSheetId="8">[11]Tablas!#REF!</definedName>
    <definedName name="___DIJ1" localSheetId="7">[11]Tablas!#REF!</definedName>
    <definedName name="___DIJ1">[11]Tablas!#REF!</definedName>
    <definedName name="___DPI1" localSheetId="8">[11]Tablas!#REF!</definedName>
    <definedName name="___DPI1" localSheetId="7">[11]Tablas!#REF!</definedName>
    <definedName name="___DPI1">[11]Tablas!#REF!</definedName>
    <definedName name="___DPY1" localSheetId="8">[11]Tablas!#REF!</definedName>
    <definedName name="___DPY1" localSheetId="7">[11]Tablas!#REF!</definedName>
    <definedName name="___DPY1">[11]Tablas!#REF!</definedName>
    <definedName name="___DRI1" localSheetId="8">[11]Tablas!#REF!</definedName>
    <definedName name="___DRI1" localSheetId="7">[11]Tablas!#REF!</definedName>
    <definedName name="___DRI1">[11]Tablas!#REF!</definedName>
    <definedName name="___DRL1" localSheetId="8">[11]Tablas!#REF!</definedName>
    <definedName name="___DRL1" localSheetId="7">[11]Tablas!#REF!</definedName>
    <definedName name="___DRL1">[11]Tablas!#REF!</definedName>
    <definedName name="___DSP1" localSheetId="8">[11]Tablas!#REF!</definedName>
    <definedName name="___DSP1" localSheetId="7">[11]Tablas!#REF!</definedName>
    <definedName name="___DSP1">[11]Tablas!#REF!</definedName>
    <definedName name="___ECP1" localSheetId="8">[11]Tablas!#REF!</definedName>
    <definedName name="___ECP1" localSheetId="7">[11]Tablas!#REF!</definedName>
    <definedName name="___ECP1">[11]Tablas!#REF!</definedName>
    <definedName name="___ICP1" localSheetId="8">[11]Tablas!#REF!</definedName>
    <definedName name="___ICP1" localSheetId="7">[11]Tablas!#REF!</definedName>
    <definedName name="___ICP1">[11]Tablas!#REF!</definedName>
    <definedName name="___key2" localSheetId="8" hidden="1">[8]INST!#REF!</definedName>
    <definedName name="___key2" localSheetId="7" hidden="1">[8]INST!#REF!</definedName>
    <definedName name="___key2" hidden="1">[8]INST!#REF!</definedName>
    <definedName name="___key3" localSheetId="8" hidden="1">#REF!</definedName>
    <definedName name="___key3" localSheetId="7" hidden="1">#REF!</definedName>
    <definedName name="___key3" hidden="1">#REF!</definedName>
    <definedName name="___key31" localSheetId="8" hidden="1">#REF!</definedName>
    <definedName name="___key31" localSheetId="7" hidden="1">#REF!</definedName>
    <definedName name="___key31" hidden="1">#REF!</definedName>
    <definedName name="___LEY80" localSheetId="8">#REF!</definedName>
    <definedName name="___LEY80" localSheetId="7">#REF!</definedName>
    <definedName name="___LEY80">#REF!</definedName>
    <definedName name="___MA2" localSheetId="8">#REF!</definedName>
    <definedName name="___MA2" localSheetId="7">#REF!</definedName>
    <definedName name="___MA2">#REF!</definedName>
    <definedName name="___OCD1" localSheetId="8">[11]Tablas!#REF!</definedName>
    <definedName name="___OCD1" localSheetId="7">[11]Tablas!#REF!</definedName>
    <definedName name="___OCD1">[11]Tablas!#REF!</definedName>
    <definedName name="___OCI1" localSheetId="8">[11]Tablas!#REF!</definedName>
    <definedName name="___OCI1" localSheetId="7">[11]Tablas!#REF!</definedName>
    <definedName name="___OCI1">[11]Tablas!#REF!</definedName>
    <definedName name="___PJ50" localSheetId="8">#REF!</definedName>
    <definedName name="___PJ50" localSheetId="7">#REF!</definedName>
    <definedName name="___PJ50">#REF!</definedName>
    <definedName name="___pj51" localSheetId="8">#REF!</definedName>
    <definedName name="___pj51" localSheetId="7">#REF!</definedName>
    <definedName name="___pj51">#REF!</definedName>
    <definedName name="___pr01" localSheetId="8">#REF!</definedName>
    <definedName name="___pr01" localSheetId="7">#REF!</definedName>
    <definedName name="___pr01">#REF!</definedName>
    <definedName name="___pr02" localSheetId="8">#REF!</definedName>
    <definedName name="___pr02" localSheetId="7">#REF!</definedName>
    <definedName name="___pr02">#REF!</definedName>
    <definedName name="___pr03" localSheetId="8">#REF!</definedName>
    <definedName name="___pr03" localSheetId="7">#REF!</definedName>
    <definedName name="___pr03">#REF!</definedName>
    <definedName name="___pr04" localSheetId="8">#REF!</definedName>
    <definedName name="___pr04" localSheetId="7">#REF!</definedName>
    <definedName name="___pr04">#REF!</definedName>
    <definedName name="___pr05" localSheetId="8">#REF!</definedName>
    <definedName name="___pr05" localSheetId="7">#REF!</definedName>
    <definedName name="___pr05">#REF!</definedName>
    <definedName name="___pr06" localSheetId="8">#REF!</definedName>
    <definedName name="___pr06" localSheetId="7">#REF!</definedName>
    <definedName name="___pr06">#REF!</definedName>
    <definedName name="___pr07" localSheetId="8">#REF!</definedName>
    <definedName name="___pr07" localSheetId="7">#REF!</definedName>
    <definedName name="___pr07">#REF!</definedName>
    <definedName name="___pr08" localSheetId="8">#REF!</definedName>
    <definedName name="___pr08" localSheetId="7">#REF!</definedName>
    <definedName name="___pr08">#REF!</definedName>
    <definedName name="___pr09" localSheetId="8">#REF!</definedName>
    <definedName name="___pr09" localSheetId="7">#REF!</definedName>
    <definedName name="___pr09">#REF!</definedName>
    <definedName name="___pr10" localSheetId="8">#REF!</definedName>
    <definedName name="___pr10" localSheetId="7">#REF!</definedName>
    <definedName name="___pr10">#REF!</definedName>
    <definedName name="___pr11" localSheetId="8">#REF!</definedName>
    <definedName name="___pr11" localSheetId="7">#REF!</definedName>
    <definedName name="___pr11">#REF!</definedName>
    <definedName name="___pr12" localSheetId="8">#REF!</definedName>
    <definedName name="___pr12" localSheetId="7">#REF!</definedName>
    <definedName name="___pr12">#REF!</definedName>
    <definedName name="___pr13" localSheetId="8">#REF!</definedName>
    <definedName name="___pr13" localSheetId="7">#REF!</definedName>
    <definedName name="___pr13">#REF!</definedName>
    <definedName name="___pr14" localSheetId="8">#REF!</definedName>
    <definedName name="___pr14" localSheetId="7">#REF!</definedName>
    <definedName name="___pr14">#REF!</definedName>
    <definedName name="___pr15" localSheetId="8">#REF!</definedName>
    <definedName name="___pr15" localSheetId="7">#REF!</definedName>
    <definedName name="___pr15">#REF!</definedName>
    <definedName name="___pr16" localSheetId="8">#REF!</definedName>
    <definedName name="___pr16" localSheetId="7">#REF!</definedName>
    <definedName name="___pr16">#REF!</definedName>
    <definedName name="___pr17" localSheetId="8">#REF!</definedName>
    <definedName name="___pr17" localSheetId="7">#REF!</definedName>
    <definedName name="___pr17">#REF!</definedName>
    <definedName name="___pr18" localSheetId="8">#REF!</definedName>
    <definedName name="___pr18" localSheetId="7">#REF!</definedName>
    <definedName name="___pr18">#REF!</definedName>
    <definedName name="___pr19" localSheetId="8">#REF!</definedName>
    <definedName name="___pr19" localSheetId="7">#REF!</definedName>
    <definedName name="___pr19">#REF!</definedName>
    <definedName name="___pr20" localSheetId="8">#REF!</definedName>
    <definedName name="___pr20" localSheetId="7">#REF!</definedName>
    <definedName name="___pr20">#REF!</definedName>
    <definedName name="___pr21" localSheetId="8">#REF!</definedName>
    <definedName name="___pr21" localSheetId="7">#REF!</definedName>
    <definedName name="___pr21">#REF!</definedName>
    <definedName name="___pr22" localSheetId="8">#REF!</definedName>
    <definedName name="___pr22" localSheetId="7">#REF!</definedName>
    <definedName name="___pr22">#REF!</definedName>
    <definedName name="___pr23" localSheetId="8">#REF!</definedName>
    <definedName name="___pr23" localSheetId="7">#REF!</definedName>
    <definedName name="___pr23">#REF!</definedName>
    <definedName name="___pr24" localSheetId="8">#REF!</definedName>
    <definedName name="___pr24" localSheetId="7">#REF!</definedName>
    <definedName name="___pr24">#REF!</definedName>
    <definedName name="___pr25" localSheetId="8">#REF!</definedName>
    <definedName name="___pr25" localSheetId="7">#REF!</definedName>
    <definedName name="___pr25">#REF!</definedName>
    <definedName name="___pr26" localSheetId="8">#REF!</definedName>
    <definedName name="___pr26" localSheetId="7">#REF!</definedName>
    <definedName name="___pr26">#REF!</definedName>
    <definedName name="___pr27" localSheetId="8">#REF!</definedName>
    <definedName name="___pr27" localSheetId="7">#REF!</definedName>
    <definedName name="___pr27">#REF!</definedName>
    <definedName name="___pr28" localSheetId="8">#REF!</definedName>
    <definedName name="___pr28" localSheetId="7">#REF!</definedName>
    <definedName name="___pr28">#REF!</definedName>
    <definedName name="___pr29" localSheetId="8">#REF!</definedName>
    <definedName name="___pr29" localSheetId="7">#REF!</definedName>
    <definedName name="___pr29">#REF!</definedName>
    <definedName name="___pr30" localSheetId="8">#REF!</definedName>
    <definedName name="___pr30" localSheetId="7">#REF!</definedName>
    <definedName name="___pr30">#REF!</definedName>
    <definedName name="___pr31" localSheetId="8">#REF!</definedName>
    <definedName name="___pr31" localSheetId="7">#REF!</definedName>
    <definedName name="___pr31">#REF!</definedName>
    <definedName name="___pr32" localSheetId="8">#REF!</definedName>
    <definedName name="___pr32" localSheetId="7">#REF!</definedName>
    <definedName name="___pr32">#REF!</definedName>
    <definedName name="___pr33" localSheetId="8">#REF!</definedName>
    <definedName name="___pr33" localSheetId="7">#REF!</definedName>
    <definedName name="___pr33">#REF!</definedName>
    <definedName name="___pr34" localSheetId="8">#REF!</definedName>
    <definedName name="___pr34" localSheetId="7">#REF!</definedName>
    <definedName name="___pr34">#REF!</definedName>
    <definedName name="___pr35" localSheetId="8">#REF!</definedName>
    <definedName name="___pr35" localSheetId="7">#REF!</definedName>
    <definedName name="___pr35">#REF!</definedName>
    <definedName name="___pr36" localSheetId="8">#REF!</definedName>
    <definedName name="___pr36" localSheetId="7">#REF!</definedName>
    <definedName name="___pr36">#REF!</definedName>
    <definedName name="___pr37" localSheetId="8">#REF!</definedName>
    <definedName name="___pr37" localSheetId="7">#REF!</definedName>
    <definedName name="___pr37">#REF!</definedName>
    <definedName name="___pr38" localSheetId="8">#REF!</definedName>
    <definedName name="___pr38" localSheetId="7">#REF!</definedName>
    <definedName name="___pr38">#REF!</definedName>
    <definedName name="___pr39" localSheetId="8">#REF!</definedName>
    <definedName name="___pr39" localSheetId="7">#REF!</definedName>
    <definedName name="___pr39">#REF!</definedName>
    <definedName name="___pr40" localSheetId="8">#REF!</definedName>
    <definedName name="___pr40" localSheetId="7">#REF!</definedName>
    <definedName name="___pr40">#REF!</definedName>
    <definedName name="___pr41" localSheetId="8">#REF!</definedName>
    <definedName name="___pr41" localSheetId="7">#REF!</definedName>
    <definedName name="___pr41">#REF!</definedName>
    <definedName name="___pr42" localSheetId="8">#REF!</definedName>
    <definedName name="___pr42" localSheetId="7">#REF!</definedName>
    <definedName name="___pr42">#REF!</definedName>
    <definedName name="___pr43" localSheetId="8">#REF!</definedName>
    <definedName name="___pr43" localSheetId="7">#REF!</definedName>
    <definedName name="___pr43">#REF!</definedName>
    <definedName name="___pr44" localSheetId="8">#REF!</definedName>
    <definedName name="___pr44" localSheetId="7">#REF!</definedName>
    <definedName name="___pr44">#REF!</definedName>
    <definedName name="___pr45" localSheetId="8">#REF!</definedName>
    <definedName name="___pr45" localSheetId="7">#REF!</definedName>
    <definedName name="___pr45">#REF!</definedName>
    <definedName name="___pr46" localSheetId="8">#REF!</definedName>
    <definedName name="___pr46" localSheetId="7">#REF!</definedName>
    <definedName name="___pr46">#REF!</definedName>
    <definedName name="___pr47" localSheetId="8">#REF!</definedName>
    <definedName name="___pr47" localSheetId="7">#REF!</definedName>
    <definedName name="___pr47">#REF!</definedName>
    <definedName name="___pr48" localSheetId="8">#REF!</definedName>
    <definedName name="___pr48" localSheetId="7">#REF!</definedName>
    <definedName name="___pr48">#REF!</definedName>
    <definedName name="___pr49" localSheetId="8">#REF!</definedName>
    <definedName name="___pr49" localSheetId="7">#REF!</definedName>
    <definedName name="___pr49">#REF!</definedName>
    <definedName name="___pr50" localSheetId="8">#REF!</definedName>
    <definedName name="___pr50" localSheetId="7">#REF!</definedName>
    <definedName name="___pr50">#REF!</definedName>
    <definedName name="___pr51" localSheetId="8">#REF!</definedName>
    <definedName name="___pr51" localSheetId="7">#REF!</definedName>
    <definedName name="___pr51">#REF!</definedName>
    <definedName name="___pr52" localSheetId="8">#REF!</definedName>
    <definedName name="___pr52" localSheetId="7">#REF!</definedName>
    <definedName name="___pr52">#REF!</definedName>
    <definedName name="___pr53" localSheetId="8">#REF!</definedName>
    <definedName name="___pr53" localSheetId="7">#REF!</definedName>
    <definedName name="___pr53">#REF!</definedName>
    <definedName name="___pr54" localSheetId="8">#REF!</definedName>
    <definedName name="___pr54" localSheetId="7">#REF!</definedName>
    <definedName name="___pr54">#REF!</definedName>
    <definedName name="___pr55" localSheetId="8">#REF!</definedName>
    <definedName name="___pr55" localSheetId="7">#REF!</definedName>
    <definedName name="___pr55">#REF!</definedName>
    <definedName name="___pr56" localSheetId="8">#REF!</definedName>
    <definedName name="___pr56" localSheetId="7">#REF!</definedName>
    <definedName name="___pr56">#REF!</definedName>
    <definedName name="___pr57" localSheetId="8">#REF!</definedName>
    <definedName name="___pr57" localSheetId="7">#REF!</definedName>
    <definedName name="___pr57">#REF!</definedName>
    <definedName name="___pr58" localSheetId="8">#REF!</definedName>
    <definedName name="___pr58" localSheetId="7">#REF!</definedName>
    <definedName name="___pr58">#REF!</definedName>
    <definedName name="___pr59" localSheetId="8">#REF!</definedName>
    <definedName name="___pr59" localSheetId="7">#REF!</definedName>
    <definedName name="___pr59">#REF!</definedName>
    <definedName name="___pr60" localSheetId="8">#REF!</definedName>
    <definedName name="___pr60" localSheetId="7">#REF!</definedName>
    <definedName name="___pr60">#REF!</definedName>
    <definedName name="___pr61" localSheetId="8">#REF!</definedName>
    <definedName name="___pr61" localSheetId="7">#REF!</definedName>
    <definedName name="___pr61">#REF!</definedName>
    <definedName name="___pr62" localSheetId="8">#REF!</definedName>
    <definedName name="___pr62" localSheetId="7">#REF!</definedName>
    <definedName name="___pr62">#REF!</definedName>
    <definedName name="___pr63" localSheetId="8">#REF!</definedName>
    <definedName name="___pr63" localSheetId="7">#REF!</definedName>
    <definedName name="___pr63">#REF!</definedName>
    <definedName name="___pr64" localSheetId="8">#REF!</definedName>
    <definedName name="___pr64" localSheetId="7">#REF!</definedName>
    <definedName name="___pr64">#REF!</definedName>
    <definedName name="___pr65" localSheetId="8">#REF!</definedName>
    <definedName name="___pr65" localSheetId="7">#REF!</definedName>
    <definedName name="___pr65">#REF!</definedName>
    <definedName name="___pr66" localSheetId="8">#REF!</definedName>
    <definedName name="___pr66" localSheetId="7">#REF!</definedName>
    <definedName name="___pr66">#REF!</definedName>
    <definedName name="___pr67" localSheetId="8">#REF!</definedName>
    <definedName name="___pr67" localSheetId="7">#REF!</definedName>
    <definedName name="___pr67">#REF!</definedName>
    <definedName name="___pr68" localSheetId="8">#REF!</definedName>
    <definedName name="___pr68" localSheetId="7">#REF!</definedName>
    <definedName name="___pr68">#REF!</definedName>
    <definedName name="___pr69" localSheetId="8">#REF!</definedName>
    <definedName name="___pr69" localSheetId="7">#REF!</definedName>
    <definedName name="___pr69">#REF!</definedName>
    <definedName name="___pr70" localSheetId="8">#REF!</definedName>
    <definedName name="___pr70" localSheetId="7">#REF!</definedName>
    <definedName name="___pr70">#REF!</definedName>
    <definedName name="___pr71" localSheetId="8">#REF!</definedName>
    <definedName name="___pr71" localSheetId="7">#REF!</definedName>
    <definedName name="___pr71">#REF!</definedName>
    <definedName name="___pr72" localSheetId="8">#REF!</definedName>
    <definedName name="___pr72" localSheetId="7">#REF!</definedName>
    <definedName name="___pr72">#REF!</definedName>
    <definedName name="___SBC1">[6]INV!$A$12:$D$15</definedName>
    <definedName name="___SBC3">[6]INV!$F$12:$I$15</definedName>
    <definedName name="___SBC5">[6]INV!$K$12:$N$15</definedName>
    <definedName name="___TOP1" localSheetId="8">#REF!</definedName>
    <definedName name="___TOP1" localSheetId="7">#REF!</definedName>
    <definedName name="___TOP1">#REF!</definedName>
    <definedName name="___TOP10" localSheetId="8">#REF!</definedName>
    <definedName name="___TOP10" localSheetId="7">#REF!</definedName>
    <definedName name="___TOP10">#REF!</definedName>
    <definedName name="___TOP2" localSheetId="8">#REF!</definedName>
    <definedName name="___TOP2" localSheetId="7">#REF!</definedName>
    <definedName name="___TOP2">#REF!</definedName>
    <definedName name="___TOP3" localSheetId="8">#REF!</definedName>
    <definedName name="___TOP3" localSheetId="7">#REF!</definedName>
    <definedName name="___TOP3">#REF!</definedName>
    <definedName name="___TOP4" localSheetId="8">#REF!</definedName>
    <definedName name="___TOP4" localSheetId="7">#REF!</definedName>
    <definedName name="___TOP4">#REF!</definedName>
    <definedName name="___TOP5" localSheetId="8">#REF!</definedName>
    <definedName name="___TOP5" localSheetId="7">#REF!</definedName>
    <definedName name="___TOP5">#REF!</definedName>
    <definedName name="___TOP6" localSheetId="8">#REF!</definedName>
    <definedName name="___TOP6" localSheetId="7">#REF!</definedName>
    <definedName name="___TOP6">#REF!</definedName>
    <definedName name="___TOP7" localSheetId="8">#REF!</definedName>
    <definedName name="___TOP7" localSheetId="7">#REF!</definedName>
    <definedName name="___TOP7">#REF!</definedName>
    <definedName name="___TOP8" localSheetId="8">#REF!</definedName>
    <definedName name="___TOP8" localSheetId="7">#REF!</definedName>
    <definedName name="___TOP8">#REF!</definedName>
    <definedName name="___TOP9" localSheetId="8">#REF!</definedName>
    <definedName name="___TOP9" localSheetId="7">#REF!</definedName>
    <definedName name="___TOP9">#REF!</definedName>
    <definedName name="___VEX1" localSheetId="8">[11]Tablas!#REF!</definedName>
    <definedName name="___VEX1" localSheetId="7">[11]Tablas!#REF!</definedName>
    <definedName name="___VEX1">[11]Tablas!#REF!</definedName>
    <definedName name="___VFA1" localSheetId="8">[11]Tablas!#REF!</definedName>
    <definedName name="___VFA1" localSheetId="7">[11]Tablas!#REF!</definedName>
    <definedName name="___VFA1">[11]Tablas!#REF!</definedName>
    <definedName name="___VIT1" localSheetId="8">[11]Tablas!#REF!</definedName>
    <definedName name="___VIT1" localSheetId="7">[11]Tablas!#REF!</definedName>
    <definedName name="___VIT1">[11]Tablas!#REF!</definedName>
    <definedName name="___VPR1" localSheetId="8">[11]Tablas!#REF!</definedName>
    <definedName name="___VPR1" localSheetId="7">[11]Tablas!#REF!</definedName>
    <definedName name="___VPR1">[11]Tablas!#REF!</definedName>
    <definedName name="___VPR2" localSheetId="8">#REF!</definedName>
    <definedName name="___VPR2" localSheetId="7">#REF!</definedName>
    <definedName name="___VPR2">#REF!</definedName>
    <definedName name="___VRP1" localSheetId="8">[11]Tablas!#REF!</definedName>
    <definedName name="___VRP1" localSheetId="7">[11]Tablas!#REF!</definedName>
    <definedName name="___VRP1">[11]Tablas!#REF!</definedName>
    <definedName name="___VSM1" localSheetId="8">[11]Tablas!#REF!</definedName>
    <definedName name="___VSM1" localSheetId="7">[11]Tablas!#REF!</definedName>
    <definedName name="___VSM1">[11]Tablas!#REF!</definedName>
    <definedName name="__123Graph_A" localSheetId="8" hidden="1">#REF!</definedName>
    <definedName name="__123Graph_A" localSheetId="7" hidden="1">#REF!</definedName>
    <definedName name="__123Graph_A" hidden="1">#REF!</definedName>
    <definedName name="__123Graph_B" localSheetId="8" hidden="1">#REF!</definedName>
    <definedName name="__123Graph_B" localSheetId="7" hidden="1">#REF!</definedName>
    <definedName name="__123Graph_B" hidden="1">#REF!</definedName>
    <definedName name="__AFC1">[6]INV!$A$25:$D$28</definedName>
    <definedName name="__AFC3">[6]INV!$F$25:$I$28</definedName>
    <definedName name="__AFC5">[6]INV!$K$25:$N$28</definedName>
    <definedName name="__ane7" localSheetId="8">[13]!_xlbgnm.ane7</definedName>
    <definedName name="__ane7" localSheetId="7">[13]!_xlbgnm.ane7</definedName>
    <definedName name="__ane7">[13]!_xlbgnm.ane7</definedName>
    <definedName name="__ane8" localSheetId="8">[13]!_xlbgnm.ane8</definedName>
    <definedName name="__ane8" localSheetId="7">[13]!_xlbgnm.ane8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8">#REF!</definedName>
    <definedName name="__Cod1" localSheetId="7">#REF!</definedName>
    <definedName name="__Cod1">#REF!</definedName>
    <definedName name="__COM1" localSheetId="8">#REF!</definedName>
    <definedName name="__COM1" localSheetId="7">#REF!</definedName>
    <definedName name="__COM1">#REF!</definedName>
    <definedName name="__COM10" localSheetId="8">#REF!</definedName>
    <definedName name="__COM10" localSheetId="7">#REF!</definedName>
    <definedName name="__COM10">#REF!</definedName>
    <definedName name="__COM11" localSheetId="8">#REF!</definedName>
    <definedName name="__COM11" localSheetId="7">#REF!</definedName>
    <definedName name="__COM11">#REF!</definedName>
    <definedName name="__COM12" localSheetId="8">#REF!</definedName>
    <definedName name="__COM12" localSheetId="7">#REF!</definedName>
    <definedName name="__COM12">#REF!</definedName>
    <definedName name="__COM13" localSheetId="8">#REF!</definedName>
    <definedName name="__COM13" localSheetId="7">#REF!</definedName>
    <definedName name="__COM13">#REF!</definedName>
    <definedName name="__COM14" localSheetId="8">#REF!</definedName>
    <definedName name="__COM14" localSheetId="7">#REF!</definedName>
    <definedName name="__COM14">#REF!</definedName>
    <definedName name="__COM15" localSheetId="8">#REF!</definedName>
    <definedName name="__COM15" localSheetId="7">#REF!</definedName>
    <definedName name="__COM15">#REF!</definedName>
    <definedName name="__COM16" localSheetId="8">#REF!</definedName>
    <definedName name="__COM16" localSheetId="7">#REF!</definedName>
    <definedName name="__COM16">#REF!</definedName>
    <definedName name="__COM17" localSheetId="8">#REF!</definedName>
    <definedName name="__COM17" localSheetId="7">#REF!</definedName>
    <definedName name="__COM17">#REF!</definedName>
    <definedName name="__COM18" localSheetId="8">#REF!</definedName>
    <definedName name="__COM18" localSheetId="7">#REF!</definedName>
    <definedName name="__COM18">#REF!</definedName>
    <definedName name="__COM19" localSheetId="8">#REF!</definedName>
    <definedName name="__COM19" localSheetId="7">#REF!</definedName>
    <definedName name="__COM19">#REF!</definedName>
    <definedName name="__COM2" localSheetId="8">#REF!</definedName>
    <definedName name="__COM2" localSheetId="7">#REF!</definedName>
    <definedName name="__COM2">#REF!</definedName>
    <definedName name="__COM20" localSheetId="8">#REF!</definedName>
    <definedName name="__COM20" localSheetId="7">#REF!</definedName>
    <definedName name="__COM20">#REF!</definedName>
    <definedName name="__COM21" localSheetId="8">#REF!</definedName>
    <definedName name="__COM21" localSheetId="7">#REF!</definedName>
    <definedName name="__COM21">#REF!</definedName>
    <definedName name="__COM3" localSheetId="8">#REF!</definedName>
    <definedName name="__COM3" localSheetId="7">#REF!</definedName>
    <definedName name="__COM3">#REF!</definedName>
    <definedName name="__COM4" localSheetId="8">#REF!</definedName>
    <definedName name="__COM4" localSheetId="7">#REF!</definedName>
    <definedName name="__COM4">#REF!</definedName>
    <definedName name="__COM5" localSheetId="8">#REF!</definedName>
    <definedName name="__COM5" localSheetId="7">#REF!</definedName>
    <definedName name="__COM5">#REF!</definedName>
    <definedName name="__COM6" localSheetId="8">#REF!</definedName>
    <definedName name="__COM6" localSheetId="7">#REF!</definedName>
    <definedName name="__COM6">#REF!</definedName>
    <definedName name="__COM7" localSheetId="8">#REF!</definedName>
    <definedName name="__COM7" localSheetId="7">#REF!</definedName>
    <definedName name="__COM7">#REF!</definedName>
    <definedName name="__COM8" localSheetId="8">#REF!</definedName>
    <definedName name="__COM8" localSheetId="7">#REF!</definedName>
    <definedName name="__COM8">#REF!</definedName>
    <definedName name="__COM9" localSheetId="8">#REF!</definedName>
    <definedName name="__COM9" localSheetId="7">#REF!</definedName>
    <definedName name="__COM9">#REF!</definedName>
    <definedName name="__DCI1" localSheetId="8">[11]Tablas!#REF!</definedName>
    <definedName name="__DCI1" localSheetId="7">[11]Tablas!#REF!</definedName>
    <definedName name="__DCI1">[11]Tablas!#REF!</definedName>
    <definedName name="__DDS1" localSheetId="8">[11]Tablas!#REF!</definedName>
    <definedName name="__DDS1" localSheetId="7">[11]Tablas!#REF!</definedName>
    <definedName name="__DDS1">[11]Tablas!#REF!</definedName>
    <definedName name="__DGO1" localSheetId="8">[11]Tablas!#REF!</definedName>
    <definedName name="__DGO1" localSheetId="7">[11]Tablas!#REF!</definedName>
    <definedName name="__DGO1">[11]Tablas!#REF!</definedName>
    <definedName name="__DGP1" localSheetId="8">[11]Tablas!#REF!</definedName>
    <definedName name="__DGP1" localSheetId="7">[11]Tablas!#REF!</definedName>
    <definedName name="__DGP1">[11]Tablas!#REF!</definedName>
    <definedName name="__DIJ1" localSheetId="8">[11]Tablas!#REF!</definedName>
    <definedName name="__DIJ1" localSheetId="7">[11]Tablas!#REF!</definedName>
    <definedName name="__DIJ1">[11]Tablas!#REF!</definedName>
    <definedName name="__DPI1" localSheetId="8">[11]Tablas!#REF!</definedName>
    <definedName name="__DPI1" localSheetId="7">[11]Tablas!#REF!</definedName>
    <definedName name="__DPI1">[11]Tablas!#REF!</definedName>
    <definedName name="__DPY1" localSheetId="8">[11]Tablas!#REF!</definedName>
    <definedName name="__DPY1" localSheetId="7">[11]Tablas!#REF!</definedName>
    <definedName name="__DPY1">[11]Tablas!#REF!</definedName>
    <definedName name="__DRI1" localSheetId="8">[11]Tablas!#REF!</definedName>
    <definedName name="__DRI1" localSheetId="7">[11]Tablas!#REF!</definedName>
    <definedName name="__DRI1">[11]Tablas!#REF!</definedName>
    <definedName name="__DRL1" localSheetId="8">[11]Tablas!#REF!</definedName>
    <definedName name="__DRL1" localSheetId="7">[11]Tablas!#REF!</definedName>
    <definedName name="__DRL1">[11]Tablas!#REF!</definedName>
    <definedName name="__DSP1" localSheetId="8">[11]Tablas!#REF!</definedName>
    <definedName name="__DSP1" localSheetId="7">[11]Tablas!#REF!</definedName>
    <definedName name="__DSP1">[11]Tablas!#REF!</definedName>
    <definedName name="__ECP1" localSheetId="8">[11]Tablas!#REF!</definedName>
    <definedName name="__ECP1" localSheetId="7">[11]Tablas!#REF!</definedName>
    <definedName name="__ECP1">[11]Tablas!#REF!</definedName>
    <definedName name="__F">[0]!ERR</definedName>
    <definedName name="__FS01">[0]!ERR</definedName>
    <definedName name="__ICP1" localSheetId="8">[11]Tablas!#REF!</definedName>
    <definedName name="__ICP1" localSheetId="7">[11]Tablas!#REF!</definedName>
    <definedName name="__ICP1">[11]Tablas!#REF!</definedName>
    <definedName name="__key2" localSheetId="8" hidden="1">[18]INST!#REF!</definedName>
    <definedName name="__key2" localSheetId="7" hidden="1">[18]INST!#REF!</definedName>
    <definedName name="__key2" hidden="1">[18]INST!#REF!</definedName>
    <definedName name="__key21" localSheetId="8" hidden="1">[8]INST!#REF!</definedName>
    <definedName name="__key21" localSheetId="7" hidden="1">[8]INST!#REF!</definedName>
    <definedName name="__key21" hidden="1">[8]INST!#REF!</definedName>
    <definedName name="__key3" localSheetId="8" hidden="1">#REF!</definedName>
    <definedName name="__key3" localSheetId="7" hidden="1">#REF!</definedName>
    <definedName name="__key3" hidden="1">#REF!</definedName>
    <definedName name="__key31" localSheetId="8" hidden="1">#REF!</definedName>
    <definedName name="__key31" localSheetId="7" hidden="1">#REF!</definedName>
    <definedName name="__key31" hidden="1">#REF!</definedName>
    <definedName name="__LEY80" localSheetId="8">#REF!</definedName>
    <definedName name="__LEY80" localSheetId="7">#REF!</definedName>
    <definedName name="__LEY80">#REF!</definedName>
    <definedName name="__MA2" localSheetId="8">#REF!</definedName>
    <definedName name="__MA2" localSheetId="7">#REF!</definedName>
    <definedName name="__MA2">#REF!</definedName>
    <definedName name="__mun2" localSheetId="8">[19]PESOS!#REF!</definedName>
    <definedName name="__mun2" localSheetId="7">[19]PESOS!#REF!</definedName>
    <definedName name="__mun2">[19]PESOS!#REF!</definedName>
    <definedName name="__num10" localSheetId="8">#REF!</definedName>
    <definedName name="__num10" localSheetId="7">#REF!</definedName>
    <definedName name="__num10">#REF!</definedName>
    <definedName name="__num2" localSheetId="8">#REF!</definedName>
    <definedName name="__num2" localSheetId="7">#REF!</definedName>
    <definedName name="__num2">#REF!</definedName>
    <definedName name="__num3" localSheetId="8">#REF!</definedName>
    <definedName name="__num3" localSheetId="7">#REF!</definedName>
    <definedName name="__num3">#REF!</definedName>
    <definedName name="__num4" localSheetId="8">#REF!</definedName>
    <definedName name="__num4" localSheetId="7">#REF!</definedName>
    <definedName name="__num4">#REF!</definedName>
    <definedName name="__num5" localSheetId="8">#REF!</definedName>
    <definedName name="__num5" localSheetId="7">#REF!</definedName>
    <definedName name="__num5">#REF!</definedName>
    <definedName name="__num6" localSheetId="8">#REF!</definedName>
    <definedName name="__num6" localSheetId="7">#REF!</definedName>
    <definedName name="__num6">#REF!</definedName>
    <definedName name="__num7" localSheetId="8">#REF!</definedName>
    <definedName name="__num7" localSheetId="7">#REF!</definedName>
    <definedName name="__num7">#REF!</definedName>
    <definedName name="__num8" localSheetId="8">#REF!</definedName>
    <definedName name="__num8" localSheetId="7">#REF!</definedName>
    <definedName name="__num8">#REF!</definedName>
    <definedName name="__num9" localSheetId="8">#REF!</definedName>
    <definedName name="__num9" localSheetId="7">#REF!</definedName>
    <definedName name="__num9">#REF!</definedName>
    <definedName name="__OCD1" localSheetId="8">[11]Tablas!#REF!</definedName>
    <definedName name="__OCD1" localSheetId="7">[11]Tablas!#REF!</definedName>
    <definedName name="__OCD1">[11]Tablas!#REF!</definedName>
    <definedName name="__OCI1" localSheetId="8">[11]Tablas!#REF!</definedName>
    <definedName name="__OCI1" localSheetId="7">[11]Tablas!#REF!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8">#REF!</definedName>
    <definedName name="__PJ50" localSheetId="7">#REF!</definedName>
    <definedName name="__PJ50">#REF!</definedName>
    <definedName name="__pj51" localSheetId="8">#REF!</definedName>
    <definedName name="__pj51" localSheetId="7">#REF!</definedName>
    <definedName name="__pj51">#REF!</definedName>
    <definedName name="__pr01" localSheetId="8">#REF!</definedName>
    <definedName name="__pr01" localSheetId="7">#REF!</definedName>
    <definedName name="__pr01">#REF!</definedName>
    <definedName name="__pr02" localSheetId="8">#REF!</definedName>
    <definedName name="__pr02" localSheetId="7">#REF!</definedName>
    <definedName name="__pr02">#REF!</definedName>
    <definedName name="__pr03" localSheetId="8">#REF!</definedName>
    <definedName name="__pr03" localSheetId="7">#REF!</definedName>
    <definedName name="__pr03">#REF!</definedName>
    <definedName name="__pr04" localSheetId="8">#REF!</definedName>
    <definedName name="__pr04" localSheetId="7">#REF!</definedName>
    <definedName name="__pr04">#REF!</definedName>
    <definedName name="__pr05" localSheetId="8">#REF!</definedName>
    <definedName name="__pr05" localSheetId="7">#REF!</definedName>
    <definedName name="__pr05">#REF!</definedName>
    <definedName name="__pr06" localSheetId="8">#REF!</definedName>
    <definedName name="__pr06" localSheetId="7">#REF!</definedName>
    <definedName name="__pr06">#REF!</definedName>
    <definedName name="__pr07" localSheetId="8">#REF!</definedName>
    <definedName name="__pr07" localSheetId="7">#REF!</definedName>
    <definedName name="__pr07">#REF!</definedName>
    <definedName name="__pr08" localSheetId="8">#REF!</definedName>
    <definedName name="__pr08" localSheetId="7">#REF!</definedName>
    <definedName name="__pr08">#REF!</definedName>
    <definedName name="__pr09" localSheetId="8">#REF!</definedName>
    <definedName name="__pr09" localSheetId="7">#REF!</definedName>
    <definedName name="__pr09">#REF!</definedName>
    <definedName name="__pr10" localSheetId="8">#REF!</definedName>
    <definedName name="__pr10" localSheetId="7">#REF!</definedName>
    <definedName name="__pr10">#REF!</definedName>
    <definedName name="__pr11" localSheetId="8">#REF!</definedName>
    <definedName name="__pr11" localSheetId="7">#REF!</definedName>
    <definedName name="__pr11">#REF!</definedName>
    <definedName name="__pr12" localSheetId="8">#REF!</definedName>
    <definedName name="__pr12" localSheetId="7">#REF!</definedName>
    <definedName name="__pr12">#REF!</definedName>
    <definedName name="__pr13" localSheetId="8">#REF!</definedName>
    <definedName name="__pr13" localSheetId="7">#REF!</definedName>
    <definedName name="__pr13">#REF!</definedName>
    <definedName name="__pr14" localSheetId="8">#REF!</definedName>
    <definedName name="__pr14" localSheetId="7">#REF!</definedName>
    <definedName name="__pr14">#REF!</definedName>
    <definedName name="__pr15" localSheetId="8">#REF!</definedName>
    <definedName name="__pr15" localSheetId="7">#REF!</definedName>
    <definedName name="__pr15">#REF!</definedName>
    <definedName name="__pr16" localSheetId="8">#REF!</definedName>
    <definedName name="__pr16" localSheetId="7">#REF!</definedName>
    <definedName name="__pr16">#REF!</definedName>
    <definedName name="__pr17" localSheetId="8">#REF!</definedName>
    <definedName name="__pr17" localSheetId="7">#REF!</definedName>
    <definedName name="__pr17">#REF!</definedName>
    <definedName name="__pr18" localSheetId="8">#REF!</definedName>
    <definedName name="__pr18" localSheetId="7">#REF!</definedName>
    <definedName name="__pr18">#REF!</definedName>
    <definedName name="__pr19" localSheetId="8">#REF!</definedName>
    <definedName name="__pr19" localSheetId="7">#REF!</definedName>
    <definedName name="__pr19">#REF!</definedName>
    <definedName name="__pr20" localSheetId="8">#REF!</definedName>
    <definedName name="__pr20" localSheetId="7">#REF!</definedName>
    <definedName name="__pr20">#REF!</definedName>
    <definedName name="__pr21" localSheetId="8">#REF!</definedName>
    <definedName name="__pr21" localSheetId="7">#REF!</definedName>
    <definedName name="__pr21">#REF!</definedName>
    <definedName name="__pr22" localSheetId="8">#REF!</definedName>
    <definedName name="__pr22" localSheetId="7">#REF!</definedName>
    <definedName name="__pr22">#REF!</definedName>
    <definedName name="__pr23" localSheetId="8">#REF!</definedName>
    <definedName name="__pr23" localSheetId="7">#REF!</definedName>
    <definedName name="__pr23">#REF!</definedName>
    <definedName name="__pr24" localSheetId="8">#REF!</definedName>
    <definedName name="__pr24" localSheetId="7">#REF!</definedName>
    <definedName name="__pr24">#REF!</definedName>
    <definedName name="__pr25" localSheetId="8">#REF!</definedName>
    <definedName name="__pr25" localSheetId="7">#REF!</definedName>
    <definedName name="__pr25">#REF!</definedName>
    <definedName name="__pr26" localSheetId="8">#REF!</definedName>
    <definedName name="__pr26" localSheetId="7">#REF!</definedName>
    <definedName name="__pr26">#REF!</definedName>
    <definedName name="__pr27" localSheetId="8">#REF!</definedName>
    <definedName name="__pr27" localSheetId="7">#REF!</definedName>
    <definedName name="__pr27">#REF!</definedName>
    <definedName name="__pr28" localSheetId="8">#REF!</definedName>
    <definedName name="__pr28" localSheetId="7">#REF!</definedName>
    <definedName name="__pr28">#REF!</definedName>
    <definedName name="__pr29" localSheetId="8">#REF!</definedName>
    <definedName name="__pr29" localSheetId="7">#REF!</definedName>
    <definedName name="__pr29">#REF!</definedName>
    <definedName name="__pr30" localSheetId="8">#REF!</definedName>
    <definedName name="__pr30" localSheetId="7">#REF!</definedName>
    <definedName name="__pr30">#REF!</definedName>
    <definedName name="__pr31" localSheetId="8">#REF!</definedName>
    <definedName name="__pr31" localSheetId="7">#REF!</definedName>
    <definedName name="__pr31">#REF!</definedName>
    <definedName name="__pr32" localSheetId="8">#REF!</definedName>
    <definedName name="__pr32" localSheetId="7">#REF!</definedName>
    <definedName name="__pr32">#REF!</definedName>
    <definedName name="__pr33" localSheetId="8">#REF!</definedName>
    <definedName name="__pr33" localSheetId="7">#REF!</definedName>
    <definedName name="__pr33">#REF!</definedName>
    <definedName name="__pr34" localSheetId="8">#REF!</definedName>
    <definedName name="__pr34" localSheetId="7">#REF!</definedName>
    <definedName name="__pr34">#REF!</definedName>
    <definedName name="__pr35" localSheetId="8">#REF!</definedName>
    <definedName name="__pr35" localSheetId="7">#REF!</definedName>
    <definedName name="__pr35">#REF!</definedName>
    <definedName name="__pr36" localSheetId="8">#REF!</definedName>
    <definedName name="__pr36" localSheetId="7">#REF!</definedName>
    <definedName name="__pr36">#REF!</definedName>
    <definedName name="__pr37" localSheetId="8">#REF!</definedName>
    <definedName name="__pr37" localSheetId="7">#REF!</definedName>
    <definedName name="__pr37">#REF!</definedName>
    <definedName name="__pr38" localSheetId="8">#REF!</definedName>
    <definedName name="__pr38" localSheetId="7">#REF!</definedName>
    <definedName name="__pr38">#REF!</definedName>
    <definedName name="__pr39" localSheetId="8">#REF!</definedName>
    <definedName name="__pr39" localSheetId="7">#REF!</definedName>
    <definedName name="__pr39">#REF!</definedName>
    <definedName name="__pr40" localSheetId="8">#REF!</definedName>
    <definedName name="__pr40" localSheetId="7">#REF!</definedName>
    <definedName name="__pr40">#REF!</definedName>
    <definedName name="__pr41" localSheetId="8">#REF!</definedName>
    <definedName name="__pr41" localSheetId="7">#REF!</definedName>
    <definedName name="__pr41">#REF!</definedName>
    <definedName name="__pr42" localSheetId="8">#REF!</definedName>
    <definedName name="__pr42" localSheetId="7">#REF!</definedName>
    <definedName name="__pr42">#REF!</definedName>
    <definedName name="__pr43" localSheetId="8">#REF!</definedName>
    <definedName name="__pr43" localSheetId="7">#REF!</definedName>
    <definedName name="__pr43">#REF!</definedName>
    <definedName name="__pr44" localSheetId="8">#REF!</definedName>
    <definedName name="__pr44" localSheetId="7">#REF!</definedName>
    <definedName name="__pr44">#REF!</definedName>
    <definedName name="__pr45" localSheetId="8">#REF!</definedName>
    <definedName name="__pr45" localSheetId="7">#REF!</definedName>
    <definedName name="__pr45">#REF!</definedName>
    <definedName name="__pr46" localSheetId="8">#REF!</definedName>
    <definedName name="__pr46" localSheetId="7">#REF!</definedName>
    <definedName name="__pr46">#REF!</definedName>
    <definedName name="__pr47" localSheetId="8">#REF!</definedName>
    <definedName name="__pr47" localSheetId="7">#REF!</definedName>
    <definedName name="__pr47">#REF!</definedName>
    <definedName name="__pr48" localSheetId="8">#REF!</definedName>
    <definedName name="__pr48" localSheetId="7">#REF!</definedName>
    <definedName name="__pr48">#REF!</definedName>
    <definedName name="__pr49" localSheetId="8">#REF!</definedName>
    <definedName name="__pr49" localSheetId="7">#REF!</definedName>
    <definedName name="__pr49">#REF!</definedName>
    <definedName name="__pr50" localSheetId="8">#REF!</definedName>
    <definedName name="__pr50" localSheetId="7">#REF!</definedName>
    <definedName name="__pr50">#REF!</definedName>
    <definedName name="__pr51" localSheetId="8">#REF!</definedName>
    <definedName name="__pr51" localSheetId="7">#REF!</definedName>
    <definedName name="__pr51">#REF!</definedName>
    <definedName name="__pr52" localSheetId="8">#REF!</definedName>
    <definedName name="__pr52" localSheetId="7">#REF!</definedName>
    <definedName name="__pr52">#REF!</definedName>
    <definedName name="__pr53" localSheetId="8">#REF!</definedName>
    <definedName name="__pr53" localSheetId="7">#REF!</definedName>
    <definedName name="__pr53">#REF!</definedName>
    <definedName name="__pr54" localSheetId="8">#REF!</definedName>
    <definedName name="__pr54" localSheetId="7">#REF!</definedName>
    <definedName name="__pr54">#REF!</definedName>
    <definedName name="__pr55" localSheetId="8">#REF!</definedName>
    <definedName name="__pr55" localSheetId="7">#REF!</definedName>
    <definedName name="__pr55">#REF!</definedName>
    <definedName name="__pr56" localSheetId="8">#REF!</definedName>
    <definedName name="__pr56" localSheetId="7">#REF!</definedName>
    <definedName name="__pr56">#REF!</definedName>
    <definedName name="__pr57" localSheetId="8">#REF!</definedName>
    <definedName name="__pr57" localSheetId="7">#REF!</definedName>
    <definedName name="__pr57">#REF!</definedName>
    <definedName name="__pr58" localSheetId="8">#REF!</definedName>
    <definedName name="__pr58" localSheetId="7">#REF!</definedName>
    <definedName name="__pr58">#REF!</definedName>
    <definedName name="__pr59" localSheetId="8">#REF!</definedName>
    <definedName name="__pr59" localSheetId="7">#REF!</definedName>
    <definedName name="__pr59">#REF!</definedName>
    <definedName name="__pr60" localSheetId="8">#REF!</definedName>
    <definedName name="__pr60" localSheetId="7">#REF!</definedName>
    <definedName name="__pr60">#REF!</definedName>
    <definedName name="__pr61" localSheetId="8">#REF!</definedName>
    <definedName name="__pr61" localSheetId="7">#REF!</definedName>
    <definedName name="__pr61">#REF!</definedName>
    <definedName name="__pr62" localSheetId="8">#REF!</definedName>
    <definedName name="__pr62" localSheetId="7">#REF!</definedName>
    <definedName name="__pr62">#REF!</definedName>
    <definedName name="__pr63" localSheetId="8">#REF!</definedName>
    <definedName name="__pr63" localSheetId="7">#REF!</definedName>
    <definedName name="__pr63">#REF!</definedName>
    <definedName name="__pr64" localSheetId="8">#REF!</definedName>
    <definedName name="__pr64" localSheetId="7">#REF!</definedName>
    <definedName name="__pr64">#REF!</definedName>
    <definedName name="__pr65" localSheetId="8">#REF!</definedName>
    <definedName name="__pr65" localSheetId="7">#REF!</definedName>
    <definedName name="__pr65">#REF!</definedName>
    <definedName name="__pr66" localSheetId="8">#REF!</definedName>
    <definedName name="__pr66" localSheetId="7">#REF!</definedName>
    <definedName name="__pr66">#REF!</definedName>
    <definedName name="__pr67" localSheetId="8">#REF!</definedName>
    <definedName name="__pr67" localSheetId="7">#REF!</definedName>
    <definedName name="__pr67">#REF!</definedName>
    <definedName name="__pr68" localSheetId="8">#REF!</definedName>
    <definedName name="__pr68" localSheetId="7">#REF!</definedName>
    <definedName name="__pr68">#REF!</definedName>
    <definedName name="__pr69" localSheetId="8">#REF!</definedName>
    <definedName name="__pr69" localSheetId="7">#REF!</definedName>
    <definedName name="__pr69">#REF!</definedName>
    <definedName name="__pr70" localSheetId="8">#REF!</definedName>
    <definedName name="__pr70" localSheetId="7">#REF!</definedName>
    <definedName name="__pr70">#REF!</definedName>
    <definedName name="__pr71" localSheetId="8">#REF!</definedName>
    <definedName name="__pr71" localSheetId="7">#REF!</definedName>
    <definedName name="__pr71">#REF!</definedName>
    <definedName name="__pr72" localSheetId="8">#REF!</definedName>
    <definedName name="__pr72" localSheetId="7">#REF!</definedName>
    <definedName name="__pr72">#REF!</definedName>
    <definedName name="__ref4" localSheetId="8">#REF!</definedName>
    <definedName name="__ref4" localSheetId="7">#REF!</definedName>
    <definedName name="__ref4">#REF!</definedName>
    <definedName name="__SBC1">[6]INV!$A$12:$D$15</definedName>
    <definedName name="__SBC3">[6]INV!$F$12:$I$15</definedName>
    <definedName name="__SBC5">[6]INV!$K$12:$N$15</definedName>
    <definedName name="__TOP1" localSheetId="8">#REF!</definedName>
    <definedName name="__TOP1" localSheetId="7">#REF!</definedName>
    <definedName name="__TOP1">#REF!</definedName>
    <definedName name="__TOP10" localSheetId="8">#REF!</definedName>
    <definedName name="__TOP10" localSheetId="7">#REF!</definedName>
    <definedName name="__TOP10">#REF!</definedName>
    <definedName name="__TOP2" localSheetId="8">#REF!</definedName>
    <definedName name="__TOP2" localSheetId="7">#REF!</definedName>
    <definedName name="__TOP2">#REF!</definedName>
    <definedName name="__TOP3" localSheetId="8">#REF!</definedName>
    <definedName name="__TOP3" localSheetId="7">#REF!</definedName>
    <definedName name="__TOP3">#REF!</definedName>
    <definedName name="__TOP4" localSheetId="8">#REF!</definedName>
    <definedName name="__TOP4" localSheetId="7">#REF!</definedName>
    <definedName name="__TOP4">#REF!</definedName>
    <definedName name="__TOP5" localSheetId="8">#REF!</definedName>
    <definedName name="__TOP5" localSheetId="7">#REF!</definedName>
    <definedName name="__TOP5">#REF!</definedName>
    <definedName name="__TOP6" localSheetId="8">#REF!</definedName>
    <definedName name="__TOP6" localSheetId="7">#REF!</definedName>
    <definedName name="__TOP6">#REF!</definedName>
    <definedName name="__TOP7" localSheetId="8">#REF!</definedName>
    <definedName name="__TOP7" localSheetId="7">#REF!</definedName>
    <definedName name="__TOP7">#REF!</definedName>
    <definedName name="__TOP8" localSheetId="8">#REF!</definedName>
    <definedName name="__TOP8" localSheetId="7">#REF!</definedName>
    <definedName name="__TOP8">#REF!</definedName>
    <definedName name="__TOP9" localSheetId="8">#REF!</definedName>
    <definedName name="__TOP9" localSheetId="7">#REF!</definedName>
    <definedName name="__TOP9">#REF!</definedName>
    <definedName name="__TOT1" localSheetId="8">#REF!</definedName>
    <definedName name="__TOT1" localSheetId="7">#REF!</definedName>
    <definedName name="__TOT1">#REF!</definedName>
    <definedName name="__VEX1" localSheetId="8">[11]Tablas!#REF!</definedName>
    <definedName name="__VEX1" localSheetId="7">[11]Tablas!#REF!</definedName>
    <definedName name="__VEX1">[11]Tablas!#REF!</definedName>
    <definedName name="__VFA1" localSheetId="8">[11]Tablas!#REF!</definedName>
    <definedName name="__VFA1" localSheetId="7">[11]Tablas!#REF!</definedName>
    <definedName name="__VFA1">[11]Tablas!#REF!</definedName>
    <definedName name="__VIT1" localSheetId="8">[11]Tablas!#REF!</definedName>
    <definedName name="__VIT1" localSheetId="7">[11]Tablas!#REF!</definedName>
    <definedName name="__VIT1">[11]Tablas!#REF!</definedName>
    <definedName name="__VPR1" localSheetId="8">[11]Tablas!#REF!</definedName>
    <definedName name="__VPR1" localSheetId="7">[11]Tablas!#REF!</definedName>
    <definedName name="__VPR1">[11]Tablas!#REF!</definedName>
    <definedName name="__VPR2" localSheetId="8">[12]Tablas!#REF!</definedName>
    <definedName name="__VPR2" localSheetId="7">[12]Tablas!#REF!</definedName>
    <definedName name="__VPR2">[12]Tablas!#REF!</definedName>
    <definedName name="__VRP1" localSheetId="8">[11]Tablas!#REF!</definedName>
    <definedName name="__VRP1" localSheetId="7">[11]Tablas!#REF!</definedName>
    <definedName name="__VRP1">[11]Tablas!#REF!</definedName>
    <definedName name="__VSM1" localSheetId="8">[11]Tablas!#REF!</definedName>
    <definedName name="__VSM1" localSheetId="7">[11]Tablas!#REF!</definedName>
    <definedName name="__VSM1">[11]Tablas!#REF!</definedName>
    <definedName name="_1" localSheetId="8">#REF!</definedName>
    <definedName name="_1" localSheetId="7">#REF!</definedName>
    <definedName name="_1">#REF!</definedName>
    <definedName name="_1_25" localSheetId="8">[12]Tablas!#REF!</definedName>
    <definedName name="_1_25" localSheetId="7">[12]Tablas!#REF!</definedName>
    <definedName name="_1_25">[12]Tablas!#REF!</definedName>
    <definedName name="_116B" localSheetId="8">#REF!</definedName>
    <definedName name="_116B" localSheetId="7">#REF!</definedName>
    <definedName name="_116B">#REF!</definedName>
    <definedName name="_117A" localSheetId="8">#REF!</definedName>
    <definedName name="_117A" localSheetId="7">#REF!</definedName>
    <definedName name="_117A">#REF!</definedName>
    <definedName name="_117B" localSheetId="8">#REF!</definedName>
    <definedName name="_117B" localSheetId="7">#REF!</definedName>
    <definedName name="_117B">#REF!</definedName>
    <definedName name="_120A" localSheetId="8">#REF!</definedName>
    <definedName name="_120A" localSheetId="7">#REF!</definedName>
    <definedName name="_120A">#REF!</definedName>
    <definedName name="_120B" localSheetId="8">#REF!</definedName>
    <definedName name="_120B" localSheetId="7">#REF!</definedName>
    <definedName name="_120B">#REF!</definedName>
    <definedName name="_121A" localSheetId="8">#REF!</definedName>
    <definedName name="_121A" localSheetId="7">#REF!</definedName>
    <definedName name="_121A">#REF!</definedName>
    <definedName name="_121B" localSheetId="8">#REF!</definedName>
    <definedName name="_121B" localSheetId="7">#REF!</definedName>
    <definedName name="_121B">#REF!</definedName>
    <definedName name="_122A" localSheetId="8">#REF!</definedName>
    <definedName name="_122A" localSheetId="7">#REF!</definedName>
    <definedName name="_122A">#REF!</definedName>
    <definedName name="_122B" localSheetId="8">#REF!</definedName>
    <definedName name="_122B" localSheetId="7">#REF!</definedName>
    <definedName name="_122B">#REF!</definedName>
    <definedName name="_123A" localSheetId="8">#REF!</definedName>
    <definedName name="_123A" localSheetId="7">#REF!</definedName>
    <definedName name="_123A">#REF!</definedName>
    <definedName name="_123B" localSheetId="8">#REF!</definedName>
    <definedName name="_123B" localSheetId="7">#REF!</definedName>
    <definedName name="_123B">#REF!</definedName>
    <definedName name="_124A" localSheetId="8">#REF!</definedName>
    <definedName name="_124A" localSheetId="7">#REF!</definedName>
    <definedName name="_124A">#REF!</definedName>
    <definedName name="_124B" localSheetId="8">#REF!</definedName>
    <definedName name="_124B" localSheetId="7">#REF!</definedName>
    <definedName name="_124B">#REF!</definedName>
    <definedName name="_125A" localSheetId="8">#REF!</definedName>
    <definedName name="_125A" localSheetId="7">#REF!</definedName>
    <definedName name="_125A">#REF!</definedName>
    <definedName name="_125B" localSheetId="8">#REF!</definedName>
    <definedName name="_125B" localSheetId="7">#REF!</definedName>
    <definedName name="_125B">#REF!</definedName>
    <definedName name="_126A" localSheetId="8">#REF!</definedName>
    <definedName name="_126A" localSheetId="7">#REF!</definedName>
    <definedName name="_126A">#REF!</definedName>
    <definedName name="_126B" localSheetId="8">#REF!</definedName>
    <definedName name="_126B" localSheetId="7">#REF!</definedName>
    <definedName name="_126B">#REF!</definedName>
    <definedName name="_130A" localSheetId="8">#REF!</definedName>
    <definedName name="_130A" localSheetId="7">#REF!</definedName>
    <definedName name="_130A">#REF!</definedName>
    <definedName name="_130B" localSheetId="8">#REF!</definedName>
    <definedName name="_130B" localSheetId="7">#REF!</definedName>
    <definedName name="_130B">#REF!</definedName>
    <definedName name="_131A" localSheetId="8">#REF!</definedName>
    <definedName name="_131A" localSheetId="7">#REF!</definedName>
    <definedName name="_131A">#REF!</definedName>
    <definedName name="_131B" localSheetId="8">#REF!</definedName>
    <definedName name="_131B" localSheetId="7">#REF!</definedName>
    <definedName name="_131B">#REF!</definedName>
    <definedName name="_132A" localSheetId="8">#REF!</definedName>
    <definedName name="_132A" localSheetId="7">#REF!</definedName>
    <definedName name="_132A">#REF!</definedName>
    <definedName name="_132B" localSheetId="8">#REF!</definedName>
    <definedName name="_132B" localSheetId="7">#REF!</definedName>
    <definedName name="_132B">#REF!</definedName>
    <definedName name="_133A" localSheetId="8">#REF!</definedName>
    <definedName name="_133A" localSheetId="7">#REF!</definedName>
    <definedName name="_133A">#REF!</definedName>
    <definedName name="_133B" localSheetId="8">#REF!</definedName>
    <definedName name="_133B" localSheetId="7">#REF!</definedName>
    <definedName name="_133B">#REF!</definedName>
    <definedName name="_134A" localSheetId="8">#REF!</definedName>
    <definedName name="_134A" localSheetId="7">#REF!</definedName>
    <definedName name="_134A">#REF!</definedName>
    <definedName name="_134B" localSheetId="8">#REF!</definedName>
    <definedName name="_134B" localSheetId="7">#REF!</definedName>
    <definedName name="_134B">#REF!</definedName>
    <definedName name="_150A" localSheetId="8">#REF!</definedName>
    <definedName name="_150A" localSheetId="7">#REF!</definedName>
    <definedName name="_150A">#REF!</definedName>
    <definedName name="_150B" localSheetId="8">#REF!</definedName>
    <definedName name="_150B" localSheetId="7">#REF!</definedName>
    <definedName name="_150B">#REF!</definedName>
    <definedName name="_151A" localSheetId="8">#REF!</definedName>
    <definedName name="_151A" localSheetId="7">#REF!</definedName>
    <definedName name="_151A">#REF!</definedName>
    <definedName name="_151B" localSheetId="8">#REF!</definedName>
    <definedName name="_151B" localSheetId="7">#REF!</definedName>
    <definedName name="_151B">#REF!</definedName>
    <definedName name="_152A" localSheetId="8">#REF!</definedName>
    <definedName name="_152A" localSheetId="7">#REF!</definedName>
    <definedName name="_152A">#REF!</definedName>
    <definedName name="_152B" localSheetId="8">#REF!</definedName>
    <definedName name="_152B" localSheetId="7">#REF!</definedName>
    <definedName name="_152B">#REF!</definedName>
    <definedName name="_153A" localSheetId="8">#REF!</definedName>
    <definedName name="_153A" localSheetId="7">#REF!</definedName>
    <definedName name="_153A">#REF!</definedName>
    <definedName name="_153B" localSheetId="8">#REF!</definedName>
    <definedName name="_153B" localSheetId="7">#REF!</definedName>
    <definedName name="_153B">#REF!</definedName>
    <definedName name="_154A" localSheetId="8">#REF!</definedName>
    <definedName name="_154A" localSheetId="7">#REF!</definedName>
    <definedName name="_154A">#REF!</definedName>
    <definedName name="_154B" localSheetId="8">#REF!</definedName>
    <definedName name="_154B" localSheetId="7">#REF!</definedName>
    <definedName name="_154B">#REF!</definedName>
    <definedName name="_160A" localSheetId="8">#REF!</definedName>
    <definedName name="_160A" localSheetId="7">#REF!</definedName>
    <definedName name="_160A">#REF!</definedName>
    <definedName name="_160B" localSheetId="8">#REF!</definedName>
    <definedName name="_160B" localSheetId="7">#REF!</definedName>
    <definedName name="_160B">#REF!</definedName>
    <definedName name="_161A" localSheetId="8">#REF!</definedName>
    <definedName name="_161A" localSheetId="7">#REF!</definedName>
    <definedName name="_161A">#REF!</definedName>
    <definedName name="_161B" localSheetId="8">#REF!</definedName>
    <definedName name="_161B" localSheetId="7">#REF!</definedName>
    <definedName name="_161B">#REF!</definedName>
    <definedName name="_162A" localSheetId="8">#REF!</definedName>
    <definedName name="_162A" localSheetId="7">#REF!</definedName>
    <definedName name="_162A">#REF!</definedName>
    <definedName name="_162B" localSheetId="8">#REF!</definedName>
    <definedName name="_162B" localSheetId="7">#REF!</definedName>
    <definedName name="_162B">#REF!</definedName>
    <definedName name="_163A" localSheetId="8">#REF!</definedName>
    <definedName name="_163A" localSheetId="7">#REF!</definedName>
    <definedName name="_163A">#REF!</definedName>
    <definedName name="_163B" localSheetId="8">#REF!</definedName>
    <definedName name="_163B" localSheetId="7">#REF!</definedName>
    <definedName name="_163B">#REF!</definedName>
    <definedName name="_164A" localSheetId="8">#REF!</definedName>
    <definedName name="_164A" localSheetId="7">#REF!</definedName>
    <definedName name="_164A">#REF!</definedName>
    <definedName name="_164B" localSheetId="8">#REF!</definedName>
    <definedName name="_164B" localSheetId="7">#REF!</definedName>
    <definedName name="_164B">#REF!</definedName>
    <definedName name="_165A" localSheetId="8">#REF!</definedName>
    <definedName name="_165A" localSheetId="7">#REF!</definedName>
    <definedName name="_165A">#REF!</definedName>
    <definedName name="_165B" localSheetId="8">#REF!</definedName>
    <definedName name="_165B" localSheetId="7">#REF!</definedName>
    <definedName name="_165B">#REF!</definedName>
    <definedName name="_166A" localSheetId="8">#REF!</definedName>
    <definedName name="_166A" localSheetId="7">#REF!</definedName>
    <definedName name="_166A">#REF!</definedName>
    <definedName name="_166B" localSheetId="8">#REF!</definedName>
    <definedName name="_166B" localSheetId="7">#REF!</definedName>
    <definedName name="_166B">#REF!</definedName>
    <definedName name="_167A" localSheetId="8">#REF!</definedName>
    <definedName name="_167A" localSheetId="7">#REF!</definedName>
    <definedName name="_167A">#REF!</definedName>
    <definedName name="_167B" localSheetId="8">#REF!</definedName>
    <definedName name="_167B" localSheetId="7">#REF!</definedName>
    <definedName name="_167B">#REF!</definedName>
    <definedName name="_170A" localSheetId="8">#REF!</definedName>
    <definedName name="_170A" localSheetId="7">#REF!</definedName>
    <definedName name="_170A">#REF!</definedName>
    <definedName name="_170B" localSheetId="8">#REF!</definedName>
    <definedName name="_170B" localSheetId="7">#REF!</definedName>
    <definedName name="_170B">#REF!</definedName>
    <definedName name="_171A" localSheetId="8">#REF!</definedName>
    <definedName name="_171A" localSheetId="7">#REF!</definedName>
    <definedName name="_171A">#REF!</definedName>
    <definedName name="_171B" localSheetId="8">#REF!</definedName>
    <definedName name="_171B" localSheetId="7">#REF!</definedName>
    <definedName name="_171B">#REF!</definedName>
    <definedName name="_172A" localSheetId="8">#REF!</definedName>
    <definedName name="_172A" localSheetId="7">#REF!</definedName>
    <definedName name="_172A">#REF!</definedName>
    <definedName name="_172B" localSheetId="8">#REF!</definedName>
    <definedName name="_172B" localSheetId="7">#REF!</definedName>
    <definedName name="_172B">#REF!</definedName>
    <definedName name="_173A" localSheetId="8">#REF!</definedName>
    <definedName name="_173A" localSheetId="7">#REF!</definedName>
    <definedName name="_173A">#REF!</definedName>
    <definedName name="_173B" localSheetId="8">#REF!</definedName>
    <definedName name="_173B" localSheetId="7">#REF!</definedName>
    <definedName name="_173B">#REF!</definedName>
    <definedName name="_174A" localSheetId="8">#REF!</definedName>
    <definedName name="_174A" localSheetId="7">#REF!</definedName>
    <definedName name="_174A">#REF!</definedName>
    <definedName name="_174B" localSheetId="8">#REF!</definedName>
    <definedName name="_174B" localSheetId="7">#REF!</definedName>
    <definedName name="_174B">#REF!</definedName>
    <definedName name="_175A" localSheetId="8">#REF!</definedName>
    <definedName name="_175A" localSheetId="7">#REF!</definedName>
    <definedName name="_175A">#REF!</definedName>
    <definedName name="_175B" localSheetId="8">#REF!</definedName>
    <definedName name="_175B" localSheetId="7">#REF!</definedName>
    <definedName name="_175B">#REF!</definedName>
    <definedName name="_18_Dic" localSheetId="8">#REF!</definedName>
    <definedName name="_18_Dic" localSheetId="7">#REF!</definedName>
    <definedName name="_18_Dic">#REF!</definedName>
    <definedName name="_180A" localSheetId="8">#REF!</definedName>
    <definedName name="_180A" localSheetId="7">#REF!</definedName>
    <definedName name="_180A">#REF!</definedName>
    <definedName name="_180B" localSheetId="8">#REF!</definedName>
    <definedName name="_180B" localSheetId="7">#REF!</definedName>
    <definedName name="_180B">#REF!</definedName>
    <definedName name="_181A" localSheetId="8">#REF!</definedName>
    <definedName name="_181A" localSheetId="7">#REF!</definedName>
    <definedName name="_181A">#REF!</definedName>
    <definedName name="_181B" localSheetId="8">#REF!</definedName>
    <definedName name="_181B" localSheetId="7">#REF!</definedName>
    <definedName name="_181B">#REF!</definedName>
    <definedName name="_182A" localSheetId="8">#REF!</definedName>
    <definedName name="_182A" localSheetId="7">#REF!</definedName>
    <definedName name="_182A">#REF!</definedName>
    <definedName name="_182B" localSheetId="8">#REF!</definedName>
    <definedName name="_182B" localSheetId="7">#REF!</definedName>
    <definedName name="_182B">#REF!</definedName>
    <definedName name="_183A" localSheetId="8">#REF!</definedName>
    <definedName name="_183A" localSheetId="7">#REF!</definedName>
    <definedName name="_183A">#REF!</definedName>
    <definedName name="_183B" localSheetId="8">#REF!</definedName>
    <definedName name="_183B" localSheetId="7">#REF!</definedName>
    <definedName name="_183B">#REF!</definedName>
    <definedName name="_184A" localSheetId="8">#REF!</definedName>
    <definedName name="_184A" localSheetId="7">#REF!</definedName>
    <definedName name="_184A">#REF!</definedName>
    <definedName name="_184B" localSheetId="8">#REF!</definedName>
    <definedName name="_184B" localSheetId="7">#REF!</definedName>
    <definedName name="_184B">#REF!</definedName>
    <definedName name="_185A" localSheetId="8">#REF!</definedName>
    <definedName name="_185A" localSheetId="7">#REF!</definedName>
    <definedName name="_185A">#REF!</definedName>
    <definedName name="_185B" localSheetId="8">#REF!</definedName>
    <definedName name="_185B" localSheetId="7">#REF!</definedName>
    <definedName name="_185B">#REF!</definedName>
    <definedName name="_190A" localSheetId="8">#REF!</definedName>
    <definedName name="_190A" localSheetId="7">#REF!</definedName>
    <definedName name="_190A">#REF!</definedName>
    <definedName name="_190B" localSheetId="8">#REF!</definedName>
    <definedName name="_190B" localSheetId="7">#REF!</definedName>
    <definedName name="_190B">#REF!</definedName>
    <definedName name="_191A" localSheetId="8">#REF!</definedName>
    <definedName name="_191A" localSheetId="7">#REF!</definedName>
    <definedName name="_191A">#REF!</definedName>
    <definedName name="_191B" localSheetId="8">#REF!</definedName>
    <definedName name="_191B" localSheetId="7">#REF!</definedName>
    <definedName name="_191B">#REF!</definedName>
    <definedName name="_192A" localSheetId="8">#REF!</definedName>
    <definedName name="_192A" localSheetId="7">#REF!</definedName>
    <definedName name="_192A">#REF!</definedName>
    <definedName name="_192B" localSheetId="8">#REF!</definedName>
    <definedName name="_192B" localSheetId="7">#REF!</definedName>
    <definedName name="_192B">#REF!</definedName>
    <definedName name="_193A" localSheetId="8">#REF!</definedName>
    <definedName name="_193A" localSheetId="7">#REF!</definedName>
    <definedName name="_193A">#REF!</definedName>
    <definedName name="_193B" localSheetId="8">#REF!</definedName>
    <definedName name="_193B" localSheetId="7">#REF!</definedName>
    <definedName name="_193B">#REF!</definedName>
    <definedName name="_194A" localSheetId="8">#REF!</definedName>
    <definedName name="_194A" localSheetId="7">#REF!</definedName>
    <definedName name="_194A">#REF!</definedName>
    <definedName name="_194B" localSheetId="8">#REF!</definedName>
    <definedName name="_194B" localSheetId="7">#REF!</definedName>
    <definedName name="_194B">#REF!</definedName>
    <definedName name="_195A" localSheetId="8">#REF!</definedName>
    <definedName name="_195A" localSheetId="7">#REF!</definedName>
    <definedName name="_195A">#REF!</definedName>
    <definedName name="_195B" localSheetId="8">#REF!</definedName>
    <definedName name="_195B" localSheetId="7">#REF!</definedName>
    <definedName name="_195B">#REF!</definedName>
    <definedName name="_196A" localSheetId="8">#REF!</definedName>
    <definedName name="_196A" localSheetId="7">#REF!</definedName>
    <definedName name="_196A">#REF!</definedName>
    <definedName name="_196B" localSheetId="8">#REF!</definedName>
    <definedName name="_196B" localSheetId="7">#REF!</definedName>
    <definedName name="_196B">#REF!</definedName>
    <definedName name="_197A" localSheetId="8">#REF!</definedName>
    <definedName name="_197A" localSheetId="7">#REF!</definedName>
    <definedName name="_197A">#REF!</definedName>
    <definedName name="_197B" localSheetId="8">#REF!</definedName>
    <definedName name="_197B" localSheetId="7">#REF!</definedName>
    <definedName name="_197B">#REF!</definedName>
    <definedName name="_1ane_o10" localSheetId="8">#REF!</definedName>
    <definedName name="_1ane_o10" localSheetId="7">#REF!</definedName>
    <definedName name="_1ane_o10">#REF!</definedName>
    <definedName name="_2_5__TOTAL_DE_MATERIALES_A_EXPORTAR" localSheetId="8">#REF!</definedName>
    <definedName name="_2_5__TOTAL_DE_MATERIALES_A_EXPORTAR" localSheetId="7">#REF!</definedName>
    <definedName name="_2_5__TOTAL_DE_MATERIALES_A_EXPORTAR">#REF!</definedName>
    <definedName name="_200A" localSheetId="8">#REF!</definedName>
    <definedName name="_200A" localSheetId="7">#REF!</definedName>
    <definedName name="_200A">#REF!</definedName>
    <definedName name="_200B" localSheetId="8">#REF!</definedName>
    <definedName name="_200B" localSheetId="7">#REF!</definedName>
    <definedName name="_200B">#REF!</definedName>
    <definedName name="_201A" localSheetId="8">#REF!</definedName>
    <definedName name="_201A" localSheetId="7">#REF!</definedName>
    <definedName name="_201A">#REF!</definedName>
    <definedName name="_201B" localSheetId="8">#REF!</definedName>
    <definedName name="_201B" localSheetId="7">#REF!</definedName>
    <definedName name="_201B">#REF!</definedName>
    <definedName name="_202A" localSheetId="8">#REF!</definedName>
    <definedName name="_202A" localSheetId="7">#REF!</definedName>
    <definedName name="_202A">#REF!</definedName>
    <definedName name="_202B" localSheetId="8">#REF!</definedName>
    <definedName name="_202B" localSheetId="7">#REF!</definedName>
    <definedName name="_202B">#REF!</definedName>
    <definedName name="_203A" localSheetId="8">#REF!</definedName>
    <definedName name="_203A" localSheetId="7">#REF!</definedName>
    <definedName name="_203A">#REF!</definedName>
    <definedName name="_203B" localSheetId="8">#REF!</definedName>
    <definedName name="_203B" localSheetId="7">#REF!</definedName>
    <definedName name="_203B">#REF!</definedName>
    <definedName name="_204A" localSheetId="8">#REF!</definedName>
    <definedName name="_204A" localSheetId="7">#REF!</definedName>
    <definedName name="_204A">#REF!</definedName>
    <definedName name="_204B" localSheetId="8">#REF!</definedName>
    <definedName name="_204B" localSheetId="7">#REF!</definedName>
    <definedName name="_204B">#REF!</definedName>
    <definedName name="_205A" localSheetId="8">#REF!</definedName>
    <definedName name="_205A" localSheetId="7">#REF!</definedName>
    <definedName name="_205A">#REF!</definedName>
    <definedName name="_205B" localSheetId="8">#REF!</definedName>
    <definedName name="_205B" localSheetId="7">#REF!</definedName>
    <definedName name="_205B">#REF!</definedName>
    <definedName name="_210A" localSheetId="8">#REF!</definedName>
    <definedName name="_210A" localSheetId="7">#REF!</definedName>
    <definedName name="_210A">#REF!</definedName>
    <definedName name="_210B" localSheetId="8">#REF!</definedName>
    <definedName name="_210B" localSheetId="7">#REF!</definedName>
    <definedName name="_210B">#REF!</definedName>
    <definedName name="_211A" localSheetId="8">#REF!</definedName>
    <definedName name="_211A" localSheetId="7">#REF!</definedName>
    <definedName name="_211A">#REF!</definedName>
    <definedName name="_211B" localSheetId="8">#REF!</definedName>
    <definedName name="_211B" localSheetId="7">#REF!</definedName>
    <definedName name="_211B">#REF!</definedName>
    <definedName name="_212A" localSheetId="8">#REF!</definedName>
    <definedName name="_212A" localSheetId="7">#REF!</definedName>
    <definedName name="_212A">#REF!</definedName>
    <definedName name="_212B" localSheetId="8">#REF!</definedName>
    <definedName name="_212B" localSheetId="7">#REF!</definedName>
    <definedName name="_212B">#REF!</definedName>
    <definedName name="_213A" localSheetId="8">#REF!</definedName>
    <definedName name="_213A" localSheetId="7">#REF!</definedName>
    <definedName name="_213A">#REF!</definedName>
    <definedName name="_213B" localSheetId="8">#REF!</definedName>
    <definedName name="_213B" localSheetId="7">#REF!</definedName>
    <definedName name="_213B">#REF!</definedName>
    <definedName name="_214A" localSheetId="8">#REF!</definedName>
    <definedName name="_214A" localSheetId="7">#REF!</definedName>
    <definedName name="_214A">#REF!</definedName>
    <definedName name="_214B" localSheetId="8">#REF!</definedName>
    <definedName name="_214B" localSheetId="7">#REF!</definedName>
    <definedName name="_214B">#REF!</definedName>
    <definedName name="_215A" localSheetId="8">#REF!</definedName>
    <definedName name="_215A" localSheetId="7">#REF!</definedName>
    <definedName name="_215A">#REF!</definedName>
    <definedName name="_215B" localSheetId="8">#REF!</definedName>
    <definedName name="_215B" localSheetId="7">#REF!</definedName>
    <definedName name="_215B">#REF!</definedName>
    <definedName name="_216A" localSheetId="8">#REF!</definedName>
    <definedName name="_216A" localSheetId="7">#REF!</definedName>
    <definedName name="_216A">#REF!</definedName>
    <definedName name="_216B" localSheetId="8">#REF!</definedName>
    <definedName name="_216B" localSheetId="7">#REF!</definedName>
    <definedName name="_216B">#REF!</definedName>
    <definedName name="_217A" localSheetId="8">#REF!</definedName>
    <definedName name="_217A" localSheetId="7">#REF!</definedName>
    <definedName name="_217A">#REF!</definedName>
    <definedName name="_217B" localSheetId="8">#REF!</definedName>
    <definedName name="_217B" localSheetId="7">#REF!</definedName>
    <definedName name="_217B">#REF!</definedName>
    <definedName name="_220A" localSheetId="8">#REF!</definedName>
    <definedName name="_220A" localSheetId="7">#REF!</definedName>
    <definedName name="_220A">#REF!</definedName>
    <definedName name="_220B" localSheetId="8">#REF!</definedName>
    <definedName name="_220B" localSheetId="7">#REF!</definedName>
    <definedName name="_220B">#REF!</definedName>
    <definedName name="_221A" localSheetId="8">#REF!</definedName>
    <definedName name="_221A" localSheetId="7">#REF!</definedName>
    <definedName name="_221A">#REF!</definedName>
    <definedName name="_221B" localSheetId="8">#REF!</definedName>
    <definedName name="_221B" localSheetId="7">#REF!</definedName>
    <definedName name="_221B">#REF!</definedName>
    <definedName name="_222A" localSheetId="8">#REF!</definedName>
    <definedName name="_222A" localSheetId="7">#REF!</definedName>
    <definedName name="_222A">#REF!</definedName>
    <definedName name="_222B" localSheetId="8">#REF!</definedName>
    <definedName name="_222B" localSheetId="7">#REF!</definedName>
    <definedName name="_222B">#REF!</definedName>
    <definedName name="_223A" localSheetId="8">#REF!</definedName>
    <definedName name="_223A" localSheetId="7">#REF!</definedName>
    <definedName name="_223A">#REF!</definedName>
    <definedName name="_223B" localSheetId="8">#REF!</definedName>
    <definedName name="_223B" localSheetId="7">#REF!</definedName>
    <definedName name="_223B">#REF!</definedName>
    <definedName name="_224A" localSheetId="8">#REF!</definedName>
    <definedName name="_224A" localSheetId="7">#REF!</definedName>
    <definedName name="_224A">#REF!</definedName>
    <definedName name="_224B" localSheetId="8">#REF!</definedName>
    <definedName name="_224B" localSheetId="7">#REF!</definedName>
    <definedName name="_224B">#REF!</definedName>
    <definedName name="_240A" localSheetId="8">#REF!</definedName>
    <definedName name="_240A" localSheetId="7">#REF!</definedName>
    <definedName name="_240A">#REF!</definedName>
    <definedName name="_240B" localSheetId="8">#REF!</definedName>
    <definedName name="_240B" localSheetId="7">#REF!</definedName>
    <definedName name="_240B">#REF!</definedName>
    <definedName name="_241A" localSheetId="8">#REF!</definedName>
    <definedName name="_241A" localSheetId="7">#REF!</definedName>
    <definedName name="_241A">#REF!</definedName>
    <definedName name="_241B" localSheetId="8">#REF!</definedName>
    <definedName name="_241B" localSheetId="7">#REF!</definedName>
    <definedName name="_241B">#REF!</definedName>
    <definedName name="_242A" localSheetId="8">#REF!</definedName>
    <definedName name="_242A" localSheetId="7">#REF!</definedName>
    <definedName name="_242A">#REF!</definedName>
    <definedName name="_242B" localSheetId="8">#REF!</definedName>
    <definedName name="_242B" localSheetId="7">#REF!</definedName>
    <definedName name="_242B">#REF!</definedName>
    <definedName name="_243A" localSheetId="8">#REF!</definedName>
    <definedName name="_243A" localSheetId="7">#REF!</definedName>
    <definedName name="_243A">#REF!</definedName>
    <definedName name="_243B" localSheetId="8">#REF!</definedName>
    <definedName name="_243B" localSheetId="7">#REF!</definedName>
    <definedName name="_243B">#REF!</definedName>
    <definedName name="_244A" localSheetId="8">#REF!</definedName>
    <definedName name="_244A" localSheetId="7">#REF!</definedName>
    <definedName name="_244A">#REF!</definedName>
    <definedName name="_244B" localSheetId="8">#REF!</definedName>
    <definedName name="_244B" localSheetId="7">#REF!</definedName>
    <definedName name="_244B">#REF!</definedName>
    <definedName name="_250A" localSheetId="8">#REF!</definedName>
    <definedName name="_250A" localSheetId="7">#REF!</definedName>
    <definedName name="_250A">#REF!</definedName>
    <definedName name="_250B" localSheetId="8">#REF!</definedName>
    <definedName name="_250B" localSheetId="7">#REF!</definedName>
    <definedName name="_250B">#REF!</definedName>
    <definedName name="_251A" localSheetId="8">#REF!</definedName>
    <definedName name="_251A" localSheetId="7">#REF!</definedName>
    <definedName name="_251A">#REF!</definedName>
    <definedName name="_251B" localSheetId="8">#REF!</definedName>
    <definedName name="_251B" localSheetId="7">#REF!</definedName>
    <definedName name="_251B">#REF!</definedName>
    <definedName name="_252A" localSheetId="8">#REF!</definedName>
    <definedName name="_252A" localSheetId="7">#REF!</definedName>
    <definedName name="_252A">#REF!</definedName>
    <definedName name="_252B" localSheetId="8">#REF!</definedName>
    <definedName name="_252B" localSheetId="7">#REF!</definedName>
    <definedName name="_252B">#REF!</definedName>
    <definedName name="_253A" localSheetId="8">#REF!</definedName>
    <definedName name="_253A" localSheetId="7">#REF!</definedName>
    <definedName name="_253A">#REF!</definedName>
    <definedName name="_253B" localSheetId="8">#REF!</definedName>
    <definedName name="_253B" localSheetId="7">#REF!</definedName>
    <definedName name="_253B">#REF!</definedName>
    <definedName name="_254A" localSheetId="8">#REF!</definedName>
    <definedName name="_254A" localSheetId="7">#REF!</definedName>
    <definedName name="_254A">#REF!</definedName>
    <definedName name="_254B" localSheetId="8">#REF!</definedName>
    <definedName name="_254B" localSheetId="7">#REF!</definedName>
    <definedName name="_254B">#REF!</definedName>
    <definedName name="_255A" localSheetId="8">#REF!</definedName>
    <definedName name="_255A" localSheetId="7">#REF!</definedName>
    <definedName name="_255A">#REF!</definedName>
    <definedName name="_255B" localSheetId="8">#REF!</definedName>
    <definedName name="_255B" localSheetId="7">#REF!</definedName>
    <definedName name="_255B">#REF!</definedName>
    <definedName name="_260A" localSheetId="8">#REF!</definedName>
    <definedName name="_260A" localSheetId="7">#REF!</definedName>
    <definedName name="_260A">#REF!</definedName>
    <definedName name="_260B" localSheetId="8">#REF!</definedName>
    <definedName name="_260B" localSheetId="7">#REF!</definedName>
    <definedName name="_260B">#REF!</definedName>
    <definedName name="_261A" localSheetId="8">#REF!</definedName>
    <definedName name="_261A" localSheetId="7">#REF!</definedName>
    <definedName name="_261A">#REF!</definedName>
    <definedName name="_261B" localSheetId="8">#REF!</definedName>
    <definedName name="_261B" localSheetId="7">#REF!</definedName>
    <definedName name="_261B">#REF!</definedName>
    <definedName name="_262A" localSheetId="8">#REF!</definedName>
    <definedName name="_262A" localSheetId="7">#REF!</definedName>
    <definedName name="_262A">#REF!</definedName>
    <definedName name="_262B" localSheetId="8">#REF!</definedName>
    <definedName name="_262B" localSheetId="7">#REF!</definedName>
    <definedName name="_262B">#REF!</definedName>
    <definedName name="_263A" localSheetId="8">#REF!</definedName>
    <definedName name="_263A" localSheetId="7">#REF!</definedName>
    <definedName name="_263A">#REF!</definedName>
    <definedName name="_263B" localSheetId="8">#REF!</definedName>
    <definedName name="_263B" localSheetId="7">#REF!</definedName>
    <definedName name="_263B">#REF!</definedName>
    <definedName name="_264A" localSheetId="8">#REF!</definedName>
    <definedName name="_264A" localSheetId="7">#REF!</definedName>
    <definedName name="_264A">#REF!</definedName>
    <definedName name="_264B" localSheetId="8">#REF!</definedName>
    <definedName name="_264B" localSheetId="7">#REF!</definedName>
    <definedName name="_264B">#REF!</definedName>
    <definedName name="_265A" localSheetId="8">#REF!</definedName>
    <definedName name="_265A" localSheetId="7">#REF!</definedName>
    <definedName name="_265A">#REF!</definedName>
    <definedName name="_265B" localSheetId="8">#REF!</definedName>
    <definedName name="_265B" localSheetId="7">#REF!</definedName>
    <definedName name="_265B">#REF!</definedName>
    <definedName name="_266A" localSheetId="8">#REF!</definedName>
    <definedName name="_266A" localSheetId="7">#REF!</definedName>
    <definedName name="_266A">#REF!</definedName>
    <definedName name="_266B" localSheetId="8">#REF!</definedName>
    <definedName name="_266B" localSheetId="7">#REF!</definedName>
    <definedName name="_266B">#REF!</definedName>
    <definedName name="_270A" localSheetId="8">#REF!</definedName>
    <definedName name="_270A" localSheetId="7">#REF!</definedName>
    <definedName name="_270A">#REF!</definedName>
    <definedName name="_270B" localSheetId="8">#REF!</definedName>
    <definedName name="_270B" localSheetId="7">#REF!</definedName>
    <definedName name="_270B">#REF!</definedName>
    <definedName name="_271A" localSheetId="8">#REF!</definedName>
    <definedName name="_271A" localSheetId="7">#REF!</definedName>
    <definedName name="_271A">#REF!</definedName>
    <definedName name="_271B" localSheetId="8">#REF!</definedName>
    <definedName name="_271B" localSheetId="7">#REF!</definedName>
    <definedName name="_271B">#REF!</definedName>
    <definedName name="_272A" localSheetId="8">#REF!</definedName>
    <definedName name="_272A" localSheetId="7">#REF!</definedName>
    <definedName name="_272A">#REF!</definedName>
    <definedName name="_272B" localSheetId="8">#REF!</definedName>
    <definedName name="_272B" localSheetId="7">#REF!</definedName>
    <definedName name="_272B">#REF!</definedName>
    <definedName name="_273A" localSheetId="8">#REF!</definedName>
    <definedName name="_273A" localSheetId="7">#REF!</definedName>
    <definedName name="_273A">#REF!</definedName>
    <definedName name="_273B" localSheetId="8">#REF!</definedName>
    <definedName name="_273B" localSheetId="7">#REF!</definedName>
    <definedName name="_273B">#REF!</definedName>
    <definedName name="_274A" localSheetId="8">#REF!</definedName>
    <definedName name="_274A" localSheetId="7">#REF!</definedName>
    <definedName name="_274A">#REF!</definedName>
    <definedName name="_274B" localSheetId="8">#REF!</definedName>
    <definedName name="_274B" localSheetId="7">#REF!</definedName>
    <definedName name="_274B">#REF!</definedName>
    <definedName name="_275A" localSheetId="8">#REF!</definedName>
    <definedName name="_275A" localSheetId="7">#REF!</definedName>
    <definedName name="_275A">#REF!</definedName>
    <definedName name="_275B" localSheetId="8">#REF!</definedName>
    <definedName name="_275B" localSheetId="7">#REF!</definedName>
    <definedName name="_275B">#REF!</definedName>
    <definedName name="_280A" localSheetId="8">#REF!</definedName>
    <definedName name="_280A" localSheetId="7">#REF!</definedName>
    <definedName name="_280A">#REF!</definedName>
    <definedName name="_280B" localSheetId="8">#REF!</definedName>
    <definedName name="_280B" localSheetId="7">#REF!</definedName>
    <definedName name="_280B">#REF!</definedName>
    <definedName name="_281A" localSheetId="8">#REF!</definedName>
    <definedName name="_281A" localSheetId="7">#REF!</definedName>
    <definedName name="_281A">#REF!</definedName>
    <definedName name="_281B" localSheetId="8">#REF!</definedName>
    <definedName name="_281B" localSheetId="7">#REF!</definedName>
    <definedName name="_281B">#REF!</definedName>
    <definedName name="_282A" localSheetId="8">#REF!</definedName>
    <definedName name="_282A" localSheetId="7">#REF!</definedName>
    <definedName name="_282A">#REF!</definedName>
    <definedName name="_282B" localSheetId="8">#REF!</definedName>
    <definedName name="_282B" localSheetId="7">#REF!</definedName>
    <definedName name="_282B">#REF!</definedName>
    <definedName name="_283A" localSheetId="8">#REF!</definedName>
    <definedName name="_283A" localSheetId="7">#REF!</definedName>
    <definedName name="_283A">#REF!</definedName>
    <definedName name="_283B" localSheetId="8">#REF!</definedName>
    <definedName name="_283B" localSheetId="7">#REF!</definedName>
    <definedName name="_283B">#REF!</definedName>
    <definedName name="_284A" localSheetId="8">#REF!</definedName>
    <definedName name="_284A" localSheetId="7">#REF!</definedName>
    <definedName name="_284A">#REF!</definedName>
    <definedName name="_284B" localSheetId="8">#REF!</definedName>
    <definedName name="_284B" localSheetId="7">#REF!</definedName>
    <definedName name="_284B">#REF!</definedName>
    <definedName name="_285A" localSheetId="8">#REF!</definedName>
    <definedName name="_285A" localSheetId="7">#REF!</definedName>
    <definedName name="_285A">#REF!</definedName>
    <definedName name="_285B" localSheetId="8">#REF!</definedName>
    <definedName name="_285B" localSheetId="7">#REF!</definedName>
    <definedName name="_285B">#REF!</definedName>
    <definedName name="_290A" localSheetId="8">#REF!</definedName>
    <definedName name="_290A" localSheetId="7">#REF!</definedName>
    <definedName name="_290A">#REF!</definedName>
    <definedName name="_290B" localSheetId="8">#REF!</definedName>
    <definedName name="_290B" localSheetId="7">#REF!</definedName>
    <definedName name="_290B">#REF!</definedName>
    <definedName name="_291A" localSheetId="8">#REF!</definedName>
    <definedName name="_291A" localSheetId="7">#REF!</definedName>
    <definedName name="_291A">#REF!</definedName>
    <definedName name="_291B" localSheetId="8">#REF!</definedName>
    <definedName name="_291B" localSheetId="7">#REF!</definedName>
    <definedName name="_291B">#REF!</definedName>
    <definedName name="_292A" localSheetId="8">#REF!</definedName>
    <definedName name="_292A" localSheetId="7">#REF!</definedName>
    <definedName name="_292A">#REF!</definedName>
    <definedName name="_292B" localSheetId="8">#REF!</definedName>
    <definedName name="_292B" localSheetId="7">#REF!</definedName>
    <definedName name="_292B">#REF!</definedName>
    <definedName name="_293A" localSheetId="8">#REF!</definedName>
    <definedName name="_293A" localSheetId="7">#REF!</definedName>
    <definedName name="_293A">#REF!</definedName>
    <definedName name="_293B" localSheetId="8">#REF!</definedName>
    <definedName name="_293B" localSheetId="7">#REF!</definedName>
    <definedName name="_293B">#REF!</definedName>
    <definedName name="_3ane_o10" localSheetId="8">#REF!</definedName>
    <definedName name="_3ane_o10" localSheetId="7">#REF!</definedName>
    <definedName name="_3ane_o10">#REF!</definedName>
    <definedName name="_4201A" localSheetId="8">#REF!</definedName>
    <definedName name="_4201A" localSheetId="7">#REF!</definedName>
    <definedName name="_4201A">#REF!</definedName>
    <definedName name="_4201B" localSheetId="8">#REF!</definedName>
    <definedName name="_4201B" localSheetId="7">#REF!</definedName>
    <definedName name="_4201B">#REF!</definedName>
    <definedName name="_4202A" localSheetId="8">#REF!</definedName>
    <definedName name="_4202A" localSheetId="7">#REF!</definedName>
    <definedName name="_4202A">#REF!</definedName>
    <definedName name="_4202B" localSheetId="8">#REF!</definedName>
    <definedName name="_4202B" localSheetId="7">#REF!</definedName>
    <definedName name="_4202B">#REF!</definedName>
    <definedName name="_4203A" localSheetId="8">#REF!</definedName>
    <definedName name="_4203A" localSheetId="7">#REF!</definedName>
    <definedName name="_4203A">#REF!</definedName>
    <definedName name="_4203B" localSheetId="8">#REF!</definedName>
    <definedName name="_4203B" localSheetId="7">#REF!</definedName>
    <definedName name="_4203B">#REF!</definedName>
    <definedName name="_4204A" localSheetId="8">#REF!</definedName>
    <definedName name="_4204A" localSheetId="7">#REF!</definedName>
    <definedName name="_4204A">#REF!</definedName>
    <definedName name="_4204B" localSheetId="8">#REF!</definedName>
    <definedName name="_4204B" localSheetId="7">#REF!</definedName>
    <definedName name="_4204B">#REF!</definedName>
    <definedName name="_4206A" localSheetId="8">#REF!</definedName>
    <definedName name="_4206A" localSheetId="7">#REF!</definedName>
    <definedName name="_4206A">#REF!</definedName>
    <definedName name="_4206B" localSheetId="8">#REF!</definedName>
    <definedName name="_4206B" localSheetId="7">#REF!</definedName>
    <definedName name="_4206B">#REF!</definedName>
    <definedName name="_4207A" localSheetId="8">#REF!</definedName>
    <definedName name="_4207A" localSheetId="7">#REF!</definedName>
    <definedName name="_4207A">#REF!</definedName>
    <definedName name="_4207B" localSheetId="8">#REF!</definedName>
    <definedName name="_4207B" localSheetId="7">#REF!</definedName>
    <definedName name="_4207B">#REF!</definedName>
    <definedName name="_4208A" localSheetId="8">#REF!</definedName>
    <definedName name="_4208A" localSheetId="7">#REF!</definedName>
    <definedName name="_4208A">#REF!</definedName>
    <definedName name="_4208B" localSheetId="8">#REF!</definedName>
    <definedName name="_4208B" localSheetId="7">#REF!</definedName>
    <definedName name="_4208B">#REF!</definedName>
    <definedName name="_4209A" localSheetId="8">#REF!</definedName>
    <definedName name="_4209A" localSheetId="7">#REF!</definedName>
    <definedName name="_4209A">#REF!</definedName>
    <definedName name="_4209B" localSheetId="8">#REF!</definedName>
    <definedName name="_4209B" localSheetId="7">#REF!</definedName>
    <definedName name="_4209B">#REF!</definedName>
    <definedName name="_4210A" localSheetId="8">#REF!</definedName>
    <definedName name="_4210A" localSheetId="7">#REF!</definedName>
    <definedName name="_4210A">#REF!</definedName>
    <definedName name="_4210B" localSheetId="8">#REF!</definedName>
    <definedName name="_4210B" localSheetId="7">#REF!</definedName>
    <definedName name="_4210B">#REF!</definedName>
    <definedName name="_4211A" localSheetId="8">#REF!</definedName>
    <definedName name="_4211A" localSheetId="7">#REF!</definedName>
    <definedName name="_4211A">#REF!</definedName>
    <definedName name="_4211B" localSheetId="8">#REF!</definedName>
    <definedName name="_4211B" localSheetId="7">#REF!</definedName>
    <definedName name="_4211B">#REF!</definedName>
    <definedName name="_4212A" localSheetId="8">#REF!</definedName>
    <definedName name="_4212A" localSheetId="7">#REF!</definedName>
    <definedName name="_4212A">#REF!</definedName>
    <definedName name="_4212B" localSheetId="8">#REF!</definedName>
    <definedName name="_4212B" localSheetId="7">#REF!</definedName>
    <definedName name="_4212B">#REF!</definedName>
    <definedName name="_4221A" localSheetId="8">#REF!</definedName>
    <definedName name="_4221A" localSheetId="7">#REF!</definedName>
    <definedName name="_4221A">#REF!</definedName>
    <definedName name="_4221B" localSheetId="8">#REF!</definedName>
    <definedName name="_4221B" localSheetId="7">#REF!</definedName>
    <definedName name="_4221B">#REF!</definedName>
    <definedName name="_4222A" localSheetId="8">#REF!</definedName>
    <definedName name="_4222A" localSheetId="7">#REF!</definedName>
    <definedName name="_4222A">#REF!</definedName>
    <definedName name="_4222B" localSheetId="8">#REF!</definedName>
    <definedName name="_4222B" localSheetId="7">#REF!</definedName>
    <definedName name="_4222B">#REF!</definedName>
    <definedName name="_4231A" localSheetId="8">#REF!</definedName>
    <definedName name="_4231A" localSheetId="7">#REF!</definedName>
    <definedName name="_4231A">#REF!</definedName>
    <definedName name="_4231B" localSheetId="8">#REF!</definedName>
    <definedName name="_4231B" localSheetId="7">#REF!</definedName>
    <definedName name="_4231B">#REF!</definedName>
    <definedName name="_4232A" localSheetId="8">#REF!</definedName>
    <definedName name="_4232A" localSheetId="7">#REF!</definedName>
    <definedName name="_4232A">#REF!</definedName>
    <definedName name="_4232B" localSheetId="8">#REF!</definedName>
    <definedName name="_4232B" localSheetId="7">#REF!</definedName>
    <definedName name="_4232B">#REF!</definedName>
    <definedName name="_4234A" localSheetId="8">#REF!</definedName>
    <definedName name="_4234A" localSheetId="7">#REF!</definedName>
    <definedName name="_4234A">#REF!</definedName>
    <definedName name="_4234B" localSheetId="8">#REF!</definedName>
    <definedName name="_4234B" localSheetId="7">#REF!</definedName>
    <definedName name="_4234B">#REF!</definedName>
    <definedName name="_4235A" localSheetId="8">#REF!</definedName>
    <definedName name="_4235A" localSheetId="7">#REF!</definedName>
    <definedName name="_4235A">#REF!</definedName>
    <definedName name="_4235B" localSheetId="8">#REF!</definedName>
    <definedName name="_4235B" localSheetId="7">#REF!</definedName>
    <definedName name="_4235B">#REF!</definedName>
    <definedName name="_4236A" localSheetId="8">#REF!</definedName>
    <definedName name="_4236A" localSheetId="7">#REF!</definedName>
    <definedName name="_4236A">#REF!</definedName>
    <definedName name="_4236B" localSheetId="8">#REF!</definedName>
    <definedName name="_4236B" localSheetId="7">#REF!</definedName>
    <definedName name="_4236B">#REF!</definedName>
    <definedName name="_4240A" localSheetId="8">#REF!</definedName>
    <definedName name="_4240A" localSheetId="7">#REF!</definedName>
    <definedName name="_4240A">#REF!</definedName>
    <definedName name="_4240B" localSheetId="8">#REF!</definedName>
    <definedName name="_4240B" localSheetId="7">#REF!</definedName>
    <definedName name="_4240B">#REF!</definedName>
    <definedName name="_4243A" localSheetId="8">#REF!</definedName>
    <definedName name="_4243A" localSheetId="7">#REF!</definedName>
    <definedName name="_4243A">#REF!</definedName>
    <definedName name="_4245A" localSheetId="8">#REF!</definedName>
    <definedName name="_4245A" localSheetId="7">#REF!</definedName>
    <definedName name="_4245A">#REF!</definedName>
    <definedName name="_4245B" localSheetId="8">#REF!</definedName>
    <definedName name="_4245B" localSheetId="7">#REF!</definedName>
    <definedName name="_4245B">#REF!</definedName>
    <definedName name="_4246A" localSheetId="8">#REF!</definedName>
    <definedName name="_4246A" localSheetId="7">#REF!</definedName>
    <definedName name="_4246A">#REF!</definedName>
    <definedName name="_4246B" localSheetId="8">#REF!</definedName>
    <definedName name="_4246B" localSheetId="7">#REF!</definedName>
    <definedName name="_4246B">#REF!</definedName>
    <definedName name="_4251A" localSheetId="8">#REF!</definedName>
    <definedName name="_4251A" localSheetId="7">#REF!</definedName>
    <definedName name="_4251A">#REF!</definedName>
    <definedName name="_4251B" localSheetId="8">#REF!</definedName>
    <definedName name="_4251B" localSheetId="7">#REF!</definedName>
    <definedName name="_4251B">#REF!</definedName>
    <definedName name="_4251C" localSheetId="8">#REF!</definedName>
    <definedName name="_4251C" localSheetId="7">#REF!</definedName>
    <definedName name="_4251C">#REF!</definedName>
    <definedName name="_4252A" localSheetId="8">#REF!</definedName>
    <definedName name="_4252A" localSheetId="7">#REF!</definedName>
    <definedName name="_4252A">#REF!</definedName>
    <definedName name="_4252B" localSheetId="8">#REF!</definedName>
    <definedName name="_4252B" localSheetId="7">#REF!</definedName>
    <definedName name="_4252B">#REF!</definedName>
    <definedName name="_4255A" localSheetId="8">#REF!</definedName>
    <definedName name="_4255A" localSheetId="7">#REF!</definedName>
    <definedName name="_4255A">#REF!</definedName>
    <definedName name="_4255B" localSheetId="8">#REF!</definedName>
    <definedName name="_4255B" localSheetId="7">#REF!</definedName>
    <definedName name="_4255B">#REF!</definedName>
    <definedName name="_4257A" localSheetId="8">#REF!</definedName>
    <definedName name="_4257A" localSheetId="7">#REF!</definedName>
    <definedName name="_4257A">#REF!</definedName>
    <definedName name="_4257B" localSheetId="8">#REF!</definedName>
    <definedName name="_4257B" localSheetId="7">#REF!</definedName>
    <definedName name="_4257B">#REF!</definedName>
    <definedName name="_4262A" localSheetId="8">#REF!</definedName>
    <definedName name="_4262A" localSheetId="7">#REF!</definedName>
    <definedName name="_4262A">#REF!</definedName>
    <definedName name="_4262B" localSheetId="8">#REF!</definedName>
    <definedName name="_4262B" localSheetId="7">#REF!</definedName>
    <definedName name="_4262B">#REF!</definedName>
    <definedName name="_4265A" localSheetId="8">#REF!</definedName>
    <definedName name="_4265A" localSheetId="7">#REF!</definedName>
    <definedName name="_4265A">#REF!</definedName>
    <definedName name="_4265B" localSheetId="8">#REF!</definedName>
    <definedName name="_4265B" localSheetId="7">#REF!</definedName>
    <definedName name="_4265B">#REF!</definedName>
    <definedName name="_4270A" localSheetId="8">#REF!</definedName>
    <definedName name="_4270A" localSheetId="7">#REF!</definedName>
    <definedName name="_4270A">#REF!</definedName>
    <definedName name="_4270B" localSheetId="8">#REF!</definedName>
    <definedName name="_4270B" localSheetId="7">#REF!</definedName>
    <definedName name="_4270B">#REF!</definedName>
    <definedName name="_4283A" localSheetId="8">#REF!</definedName>
    <definedName name="_4283A" localSheetId="7">#REF!</definedName>
    <definedName name="_4283A">#REF!</definedName>
    <definedName name="_4283B" localSheetId="8">#REF!</definedName>
    <definedName name="_4283B" localSheetId="7">#REF!</definedName>
    <definedName name="_4283B">#REF!</definedName>
    <definedName name="_4290A" localSheetId="8">#REF!</definedName>
    <definedName name="_4290A" localSheetId="7">#REF!</definedName>
    <definedName name="_4290A">#REF!</definedName>
    <definedName name="_4290B" localSheetId="8">#REF!</definedName>
    <definedName name="_4290B" localSheetId="7">#REF!</definedName>
    <definedName name="_4290B">#REF!</definedName>
    <definedName name="_4294A" localSheetId="8">#REF!</definedName>
    <definedName name="_4294A" localSheetId="7">#REF!</definedName>
    <definedName name="_4294A">#REF!</definedName>
    <definedName name="_4294B" localSheetId="8">#REF!</definedName>
    <definedName name="_4294B" localSheetId="7">#REF!</definedName>
    <definedName name="_4294B">#REF!</definedName>
    <definedName name="_4298A" localSheetId="8">#REF!</definedName>
    <definedName name="_4298A" localSheetId="7">#REF!</definedName>
    <definedName name="_4298A">#REF!</definedName>
    <definedName name="_4298B" localSheetId="8">#REF!</definedName>
    <definedName name="_4298B" localSheetId="7">#REF!</definedName>
    <definedName name="_4298B">#REF!</definedName>
    <definedName name="_911A" localSheetId="8">#REF!</definedName>
    <definedName name="_911A" localSheetId="7">#REF!</definedName>
    <definedName name="_911A">#REF!</definedName>
    <definedName name="_912A" localSheetId="8">#REF!</definedName>
    <definedName name="_912A" localSheetId="7">#REF!</definedName>
    <definedName name="_912A">#REF!</definedName>
    <definedName name="_921A" localSheetId="8">#REF!</definedName>
    <definedName name="_921A" localSheetId="7">#REF!</definedName>
    <definedName name="_921A">#REF!</definedName>
    <definedName name="_922A" localSheetId="8">#REF!</definedName>
    <definedName name="_922A" localSheetId="7">#REF!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8">#REF!</definedName>
    <definedName name="_ALM1" localSheetId="7">#REF!</definedName>
    <definedName name="_ALM1">#REF!</definedName>
    <definedName name="_AND1" localSheetId="8">#REF!</definedName>
    <definedName name="_AND1" localSheetId="7">#REF!</definedName>
    <definedName name="_AND1">#REF!</definedName>
    <definedName name="_ane7" localSheetId="8">[13]!_xlbgnm.ane7</definedName>
    <definedName name="_ane7" localSheetId="7">[13]!_xlbgnm.ane7</definedName>
    <definedName name="_ane7">[13]!_xlbgnm.ane7</definedName>
    <definedName name="_ane8" localSheetId="8">[13]!_xlbgnm.ane8</definedName>
    <definedName name="_ane8" localSheetId="7">[13]!_xlbgnm.ane8</definedName>
    <definedName name="_ane8">[13]!_xlbgnm.ane8</definedName>
    <definedName name="_APU221" localSheetId="8">#REF!</definedName>
    <definedName name="_APU221" localSheetId="7">#REF!</definedName>
    <definedName name="_APU221">#REF!</definedName>
    <definedName name="_APU465" localSheetId="8">[21]!absc</definedName>
    <definedName name="_APU465" localSheetId="7">[21]!absc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8">#REF!</definedName>
    <definedName name="_Cod1" localSheetId="7">#REF!</definedName>
    <definedName name="_Cod1">#REF!</definedName>
    <definedName name="_COM1" localSheetId="8">#REF!</definedName>
    <definedName name="_COM1" localSheetId="7">#REF!</definedName>
    <definedName name="_COM1">#REF!</definedName>
    <definedName name="_COM10" localSheetId="8">#REF!</definedName>
    <definedName name="_COM10" localSheetId="7">#REF!</definedName>
    <definedName name="_COM10">#REF!</definedName>
    <definedName name="_COM11" localSheetId="8">#REF!</definedName>
    <definedName name="_COM11" localSheetId="7">#REF!</definedName>
    <definedName name="_COM11">#REF!</definedName>
    <definedName name="_COM12" localSheetId="8">#REF!</definedName>
    <definedName name="_COM12" localSheetId="7">#REF!</definedName>
    <definedName name="_COM12">#REF!</definedName>
    <definedName name="_COM13" localSheetId="8">#REF!</definedName>
    <definedName name="_COM13" localSheetId="7">#REF!</definedName>
    <definedName name="_COM13">#REF!</definedName>
    <definedName name="_COM14" localSheetId="8">#REF!</definedName>
    <definedName name="_COM14" localSheetId="7">#REF!</definedName>
    <definedName name="_COM14">#REF!</definedName>
    <definedName name="_COM15" localSheetId="8">#REF!</definedName>
    <definedName name="_COM15" localSheetId="7">#REF!</definedName>
    <definedName name="_COM15">#REF!</definedName>
    <definedName name="_COM16" localSheetId="8">#REF!</definedName>
    <definedName name="_COM16" localSheetId="7">#REF!</definedName>
    <definedName name="_COM16">#REF!</definedName>
    <definedName name="_COM17" localSheetId="8">#REF!</definedName>
    <definedName name="_COM17" localSheetId="7">#REF!</definedName>
    <definedName name="_COM17">#REF!</definedName>
    <definedName name="_COM18" localSheetId="8">#REF!</definedName>
    <definedName name="_COM18" localSheetId="7">#REF!</definedName>
    <definedName name="_COM18">#REF!</definedName>
    <definedName name="_COM19" localSheetId="8">#REF!</definedName>
    <definedName name="_COM19" localSheetId="7">#REF!</definedName>
    <definedName name="_COM19">#REF!</definedName>
    <definedName name="_COM2" localSheetId="8">#REF!</definedName>
    <definedName name="_COM2" localSheetId="7">#REF!</definedName>
    <definedName name="_COM2">#REF!</definedName>
    <definedName name="_COM20" localSheetId="8">#REF!</definedName>
    <definedName name="_COM20" localSheetId="7">#REF!</definedName>
    <definedName name="_COM20">#REF!</definedName>
    <definedName name="_COM21" localSheetId="8">#REF!</definedName>
    <definedName name="_COM21" localSheetId="7">#REF!</definedName>
    <definedName name="_COM21">#REF!</definedName>
    <definedName name="_COM3" localSheetId="8">#REF!</definedName>
    <definedName name="_COM3" localSheetId="7">#REF!</definedName>
    <definedName name="_COM3">#REF!</definedName>
    <definedName name="_COM4" localSheetId="8">#REF!</definedName>
    <definedName name="_COM4" localSheetId="7">#REF!</definedName>
    <definedName name="_COM4">#REF!</definedName>
    <definedName name="_COM5" localSheetId="8">#REF!</definedName>
    <definedName name="_COM5" localSheetId="7">#REF!</definedName>
    <definedName name="_COM5">#REF!</definedName>
    <definedName name="_COM6" localSheetId="8">#REF!</definedName>
    <definedName name="_COM6" localSheetId="7">#REF!</definedName>
    <definedName name="_COM6">#REF!</definedName>
    <definedName name="_COM7" localSheetId="8">#REF!</definedName>
    <definedName name="_COM7" localSheetId="7">#REF!</definedName>
    <definedName name="_COM7">#REF!</definedName>
    <definedName name="_COM8" localSheetId="8">#REF!</definedName>
    <definedName name="_COM8" localSheetId="7">#REF!</definedName>
    <definedName name="_COM8">#REF!</definedName>
    <definedName name="_COM9" localSheetId="8">#REF!</definedName>
    <definedName name="_COM9" localSheetId="7">#REF!</definedName>
    <definedName name="_COM9">#REF!</definedName>
    <definedName name="_DCI1" localSheetId="8">[11]Tablas!#REF!</definedName>
    <definedName name="_DCI1" localSheetId="7">[11]Tablas!#REF!</definedName>
    <definedName name="_DCI1">[11]Tablas!#REF!</definedName>
    <definedName name="_DDS1" localSheetId="8">[11]Tablas!#REF!</definedName>
    <definedName name="_DDS1" localSheetId="7">[11]Tablas!#REF!</definedName>
    <definedName name="_DDS1">[11]Tablas!#REF!</definedName>
    <definedName name="_DGO1" localSheetId="8">[11]Tablas!#REF!</definedName>
    <definedName name="_DGO1" localSheetId="7">[11]Tablas!#REF!</definedName>
    <definedName name="_DGO1">[11]Tablas!#REF!</definedName>
    <definedName name="_DGP1" localSheetId="8">[11]Tablas!#REF!</definedName>
    <definedName name="_DGP1" localSheetId="7">[11]Tablas!#REF!</definedName>
    <definedName name="_DGP1">[11]Tablas!#REF!</definedName>
    <definedName name="_DIJ1" localSheetId="8">[11]Tablas!#REF!</definedName>
    <definedName name="_DIJ1" localSheetId="7">[11]Tablas!#REF!</definedName>
    <definedName name="_DIJ1">[11]Tablas!#REF!</definedName>
    <definedName name="_DPI1" localSheetId="8">[11]Tablas!#REF!</definedName>
    <definedName name="_DPI1" localSheetId="7">[11]Tablas!#REF!</definedName>
    <definedName name="_DPI1">[11]Tablas!#REF!</definedName>
    <definedName name="_DPY1" localSheetId="8">[11]Tablas!#REF!</definedName>
    <definedName name="_DPY1" localSheetId="7">[11]Tablas!#REF!</definedName>
    <definedName name="_DPY1">[11]Tablas!#REF!</definedName>
    <definedName name="_DRI1" localSheetId="8">[11]Tablas!#REF!</definedName>
    <definedName name="_DRI1" localSheetId="7">[11]Tablas!#REF!</definedName>
    <definedName name="_DRI1">[11]Tablas!#REF!</definedName>
    <definedName name="_DRL1" localSheetId="8">[11]Tablas!#REF!</definedName>
    <definedName name="_DRL1" localSheetId="7">[11]Tablas!#REF!</definedName>
    <definedName name="_DRL1">[11]Tablas!#REF!</definedName>
    <definedName name="_DSP1" localSheetId="8">[11]Tablas!#REF!</definedName>
    <definedName name="_DSP1" localSheetId="7">[11]Tablas!#REF!</definedName>
    <definedName name="_DSP1">[11]Tablas!#REF!</definedName>
    <definedName name="_ECP1" localSheetId="8">[11]Tablas!#REF!</definedName>
    <definedName name="_ECP1" localSheetId="7">[11]Tablas!#REF!</definedName>
    <definedName name="_ECP1">[11]Tablas!#REF!</definedName>
    <definedName name="_EST1" localSheetId="8">#REF!</definedName>
    <definedName name="_EST1" localSheetId="7">#REF!</definedName>
    <definedName name="_EST1">#REF!</definedName>
    <definedName name="_EST10" localSheetId="8">#REF!</definedName>
    <definedName name="_EST10" localSheetId="7">#REF!</definedName>
    <definedName name="_EST10">#REF!</definedName>
    <definedName name="_EST11" localSheetId="8">#REF!</definedName>
    <definedName name="_EST11" localSheetId="7">#REF!</definedName>
    <definedName name="_EST11">#REF!</definedName>
    <definedName name="_EST12" localSheetId="8">#REF!</definedName>
    <definedName name="_EST12" localSheetId="7">#REF!</definedName>
    <definedName name="_EST12">#REF!</definedName>
    <definedName name="_EST13" localSheetId="8">#REF!</definedName>
    <definedName name="_EST13" localSheetId="7">#REF!</definedName>
    <definedName name="_EST13">#REF!</definedName>
    <definedName name="_EST14" localSheetId="8">#REF!</definedName>
    <definedName name="_EST14" localSheetId="7">#REF!</definedName>
    <definedName name="_EST14">#REF!</definedName>
    <definedName name="_EST15" localSheetId="8">#REF!</definedName>
    <definedName name="_EST15" localSheetId="7">#REF!</definedName>
    <definedName name="_EST15">#REF!</definedName>
    <definedName name="_EST16" localSheetId="8">#REF!</definedName>
    <definedName name="_EST16" localSheetId="7">#REF!</definedName>
    <definedName name="_EST16">#REF!</definedName>
    <definedName name="_EST17" localSheetId="8">#REF!</definedName>
    <definedName name="_EST17" localSheetId="7">#REF!</definedName>
    <definedName name="_EST17">#REF!</definedName>
    <definedName name="_EST18" localSheetId="8">#REF!</definedName>
    <definedName name="_EST18" localSheetId="7">#REF!</definedName>
    <definedName name="_EST18">#REF!</definedName>
    <definedName name="_EST19" localSheetId="8">#REF!</definedName>
    <definedName name="_EST19" localSheetId="7">#REF!</definedName>
    <definedName name="_EST19">#REF!</definedName>
    <definedName name="_EST2" localSheetId="8">#REF!</definedName>
    <definedName name="_EST2" localSheetId="7">#REF!</definedName>
    <definedName name="_EST2">#REF!</definedName>
    <definedName name="_EST3" localSheetId="8">#REF!</definedName>
    <definedName name="_EST3" localSheetId="7">#REF!</definedName>
    <definedName name="_EST3">#REF!</definedName>
    <definedName name="_EST4" localSheetId="8">#REF!</definedName>
    <definedName name="_EST4" localSheetId="7">#REF!</definedName>
    <definedName name="_EST4">#REF!</definedName>
    <definedName name="_EST5" localSheetId="8">#REF!</definedName>
    <definedName name="_EST5" localSheetId="7">#REF!</definedName>
    <definedName name="_EST5">#REF!</definedName>
    <definedName name="_EST6" localSheetId="8">#REF!</definedName>
    <definedName name="_EST6" localSheetId="7">#REF!</definedName>
    <definedName name="_EST6">#REF!</definedName>
    <definedName name="_EST7" localSheetId="8">#REF!</definedName>
    <definedName name="_EST7" localSheetId="7">#REF!</definedName>
    <definedName name="_EST7">#REF!</definedName>
    <definedName name="_EST8" localSheetId="8">#REF!</definedName>
    <definedName name="_EST8" localSheetId="7">#REF!</definedName>
    <definedName name="_EST8">#REF!</definedName>
    <definedName name="_EST9" localSheetId="8">#REF!</definedName>
    <definedName name="_EST9" localSheetId="7">#REF!</definedName>
    <definedName name="_EST9">#REF!</definedName>
    <definedName name="_EXC1" localSheetId="8">#REF!</definedName>
    <definedName name="_EXC1" localSheetId="7">#REF!</definedName>
    <definedName name="_EXC1">#REF!</definedName>
    <definedName name="_EXC10" localSheetId="8">#REF!</definedName>
    <definedName name="_EXC10" localSheetId="7">#REF!</definedName>
    <definedName name="_EXC10">#REF!</definedName>
    <definedName name="_EXC11" localSheetId="8">#REF!</definedName>
    <definedName name="_EXC11" localSheetId="7">#REF!</definedName>
    <definedName name="_EXC11">#REF!</definedName>
    <definedName name="_EXC12" localSheetId="8">#REF!</definedName>
    <definedName name="_EXC12" localSheetId="7">#REF!</definedName>
    <definedName name="_EXC12">#REF!</definedName>
    <definedName name="_EXC2" localSheetId="8">#REF!</definedName>
    <definedName name="_EXC2" localSheetId="7">#REF!</definedName>
    <definedName name="_EXC2">#REF!</definedName>
    <definedName name="_EXC3" localSheetId="8">#REF!</definedName>
    <definedName name="_EXC3" localSheetId="7">#REF!</definedName>
    <definedName name="_EXC3">#REF!</definedName>
    <definedName name="_EXC4" localSheetId="8">#REF!</definedName>
    <definedName name="_EXC4" localSheetId="7">#REF!</definedName>
    <definedName name="_EXC4">#REF!</definedName>
    <definedName name="_EXC5" localSheetId="8">#REF!</definedName>
    <definedName name="_EXC5" localSheetId="7">#REF!</definedName>
    <definedName name="_EXC5">#REF!</definedName>
    <definedName name="_EXC6" localSheetId="8">#REF!</definedName>
    <definedName name="_EXC6" localSheetId="7">#REF!</definedName>
    <definedName name="_EXC6">#REF!</definedName>
    <definedName name="_EXC7" localSheetId="8">#REF!</definedName>
    <definedName name="_EXC7" localSheetId="7">#REF!</definedName>
    <definedName name="_EXC7">#REF!</definedName>
    <definedName name="_EXC8" localSheetId="8">#REF!</definedName>
    <definedName name="_EXC8" localSheetId="7">#REF!</definedName>
    <definedName name="_EXC8">#REF!</definedName>
    <definedName name="_EXC9" localSheetId="8">#REF!</definedName>
    <definedName name="_EXC9" localSheetId="7">#REF!</definedName>
    <definedName name="_EXC9">#REF!</definedName>
    <definedName name="_F">[0]!ERR</definedName>
    <definedName name="_F10" localSheetId="8">#REF!</definedName>
    <definedName name="_F10" localSheetId="7">#REF!</definedName>
    <definedName name="_F10">#REF!</definedName>
    <definedName name="_FC" localSheetId="8">#REF!</definedName>
    <definedName name="_FC" localSheetId="7">#REF!</definedName>
    <definedName name="_FC">#REF!</definedName>
    <definedName name="_Fill" localSheetId="8" hidden="1">#REF!</definedName>
    <definedName name="_Fill" localSheetId="7" hidden="1">#REF!</definedName>
    <definedName name="_Fill" hidden="1">#REF!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 localSheetId="8">#REF!</definedName>
    <definedName name="_GoBack" localSheetId="7">#REF!</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 localSheetId="8">[11]Tablas!#REF!</definedName>
    <definedName name="_ICP1" localSheetId="7">[11]Tablas!#REF!</definedName>
    <definedName name="_ICP1">[11]Tablas!#REF!</definedName>
    <definedName name="_IMP1" localSheetId="8">#REF!</definedName>
    <definedName name="_IMP1" localSheetId="7">#REF!</definedName>
    <definedName name="_IMP1">#REF!</definedName>
    <definedName name="_IPC2002" localSheetId="8">#REF!</definedName>
    <definedName name="_IPC2002" localSheetId="7">#REF!</definedName>
    <definedName name="_IPC2002">#REF!</definedName>
    <definedName name="_IVA1" localSheetId="8">#REF!</definedName>
    <definedName name="_IVA1" localSheetId="7">#REF!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8" hidden="1">#REF!</definedName>
    <definedName name="_Key1" localSheetId="7" hidden="1">#REF!</definedName>
    <definedName name="_Key1" hidden="1">#REF!</definedName>
    <definedName name="_Key11" localSheetId="8" hidden="1">[22]INST!#REF!</definedName>
    <definedName name="_Key11" localSheetId="7" hidden="1">[22]INST!#REF!</definedName>
    <definedName name="_Key11" hidden="1">[22]INST!#REF!</definedName>
    <definedName name="_Key2" localSheetId="8" hidden="1">#REF!</definedName>
    <definedName name="_Key2" localSheetId="7" hidden="1">#REF!</definedName>
    <definedName name="_Key2" hidden="1">#REF!</definedName>
    <definedName name="_Key21" localSheetId="8" hidden="1">#REF!</definedName>
    <definedName name="_Key21" localSheetId="7" hidden="1">#REF!</definedName>
    <definedName name="_Key21" hidden="1">#REF!</definedName>
    <definedName name="_key3" localSheetId="8" hidden="1">#REF!</definedName>
    <definedName name="_key3" localSheetId="7" hidden="1">#REF!</definedName>
    <definedName name="_key3" hidden="1">#REF!</definedName>
    <definedName name="_key31" localSheetId="8" hidden="1">#REF!</definedName>
    <definedName name="_key31" localSheetId="7" hidden="1">#REF!</definedName>
    <definedName name="_key31" hidden="1">#REF!</definedName>
    <definedName name="_kjk6" hidden="1">{"TAB1",#N/A,TRUE,"GENERAL";"TAB2",#N/A,TRUE,"GENERAL";"TAB3",#N/A,TRUE,"GENERAL";"TAB4",#N/A,TRUE,"GENERAL";"TAB5",#N/A,TRUE,"GENERAL"}</definedName>
    <definedName name="_lar03" localSheetId="8">#REF!</definedName>
    <definedName name="_lar03" localSheetId="7">#REF!</definedName>
    <definedName name="_lar03">#REF!</definedName>
    <definedName name="_LEY80" localSheetId="8">#REF!</definedName>
    <definedName name="_LEY80" localSheetId="7">#REF!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8">#REF!</definedName>
    <definedName name="_MA2" localSheetId="7">#REF!</definedName>
    <definedName name="_MA2">#REF!</definedName>
    <definedName name="_MAT1" localSheetId="8">#REF!</definedName>
    <definedName name="_MAT1" localSheetId="7">#REF!</definedName>
    <definedName name="_MAT1">#REF!</definedName>
    <definedName name="_MOD1" localSheetId="8">#REF!</definedName>
    <definedName name="_MOD1" localSheetId="7">#REF!</definedName>
    <definedName name="_MOD1">#REF!</definedName>
    <definedName name="_mun2" localSheetId="8">[19]PESOS!#REF!</definedName>
    <definedName name="_mun2" localSheetId="7">[19]PESOS!#REF!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 localSheetId="8">#REF!</definedName>
    <definedName name="_nrf10" localSheetId="7">#REF!</definedName>
    <definedName name="_nrf10">#REF!</definedName>
    <definedName name="_num10" localSheetId="8">#REF!</definedName>
    <definedName name="_num10" localSheetId="7">#REF!</definedName>
    <definedName name="_num10">#REF!</definedName>
    <definedName name="_num2" localSheetId="8">#REF!</definedName>
    <definedName name="_num2" localSheetId="7">#REF!</definedName>
    <definedName name="_num2">#REF!</definedName>
    <definedName name="_num3" localSheetId="8">#REF!</definedName>
    <definedName name="_num3" localSheetId="7">#REF!</definedName>
    <definedName name="_num3">#REF!</definedName>
    <definedName name="_num4" localSheetId="8">#REF!</definedName>
    <definedName name="_num4" localSheetId="7">#REF!</definedName>
    <definedName name="_num4">#REF!</definedName>
    <definedName name="_num5" localSheetId="8">#REF!</definedName>
    <definedName name="_num5" localSheetId="7">#REF!</definedName>
    <definedName name="_num5">#REF!</definedName>
    <definedName name="_num6" localSheetId="8">#REF!</definedName>
    <definedName name="_num6" localSheetId="7">#REF!</definedName>
    <definedName name="_num6">#REF!</definedName>
    <definedName name="_num7" localSheetId="8">#REF!</definedName>
    <definedName name="_num7" localSheetId="7">#REF!</definedName>
    <definedName name="_num7">#REF!</definedName>
    <definedName name="_num8" localSheetId="8">#REF!</definedName>
    <definedName name="_num8" localSheetId="7">#REF!</definedName>
    <definedName name="_num8">#REF!</definedName>
    <definedName name="_num9" localSheetId="8">#REF!</definedName>
    <definedName name="_num9" localSheetId="7">#REF!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 localSheetId="8">[11]Tablas!#REF!</definedName>
    <definedName name="_OCD1" localSheetId="7">[11]Tablas!#REF!</definedName>
    <definedName name="_OCD1">[11]Tablas!#REF!</definedName>
    <definedName name="_OCI1" localSheetId="8">[11]Tablas!#REF!</definedName>
    <definedName name="_OCI1" localSheetId="7">[11]Tablas!#REF!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8" hidden="1">'[3]7422CW00'!#REF!</definedName>
    <definedName name="_Parse_Out" localSheetId="7" hidden="1">'[3]7422CW00'!#REF!</definedName>
    <definedName name="_Parse_Out" hidden="1">'[3]7422CW00'!#REF!</definedName>
    <definedName name="_PJ50" localSheetId="8">#REF!</definedName>
    <definedName name="_PJ50" localSheetId="7">#REF!</definedName>
    <definedName name="_PJ50">#REF!</definedName>
    <definedName name="_pj51" localSheetId="8">#REF!</definedName>
    <definedName name="_pj51" localSheetId="7">#REF!</definedName>
    <definedName name="_pj51">#REF!</definedName>
    <definedName name="_pr01" localSheetId="8">#REF!</definedName>
    <definedName name="_pr01" localSheetId="7">#REF!</definedName>
    <definedName name="_pr01">#REF!</definedName>
    <definedName name="_pr02" localSheetId="8">#REF!</definedName>
    <definedName name="_pr02" localSheetId="7">#REF!</definedName>
    <definedName name="_pr02">#REF!</definedName>
    <definedName name="_pr03" localSheetId="8">#REF!</definedName>
    <definedName name="_pr03" localSheetId="7">#REF!</definedName>
    <definedName name="_pr03">#REF!</definedName>
    <definedName name="_pr04" localSheetId="8">#REF!</definedName>
    <definedName name="_pr04" localSheetId="7">#REF!</definedName>
    <definedName name="_pr04">#REF!</definedName>
    <definedName name="_pr05" localSheetId="8">#REF!</definedName>
    <definedName name="_pr05" localSheetId="7">#REF!</definedName>
    <definedName name="_pr05">#REF!</definedName>
    <definedName name="_pr06" localSheetId="8">#REF!</definedName>
    <definedName name="_pr06" localSheetId="7">#REF!</definedName>
    <definedName name="_pr06">#REF!</definedName>
    <definedName name="_pr07" localSheetId="8">#REF!</definedName>
    <definedName name="_pr07" localSheetId="7">#REF!</definedName>
    <definedName name="_pr07">#REF!</definedName>
    <definedName name="_pr08" localSheetId="8">#REF!</definedName>
    <definedName name="_pr08" localSheetId="7">#REF!</definedName>
    <definedName name="_pr08">#REF!</definedName>
    <definedName name="_pr09" localSheetId="8">#REF!</definedName>
    <definedName name="_pr09" localSheetId="7">#REF!</definedName>
    <definedName name="_pr09">#REF!</definedName>
    <definedName name="_pr10" localSheetId="8">#REF!</definedName>
    <definedName name="_pr10" localSheetId="7">#REF!</definedName>
    <definedName name="_pr10">#REF!</definedName>
    <definedName name="_pr11" localSheetId="8">#REF!</definedName>
    <definedName name="_pr11" localSheetId="7">#REF!</definedName>
    <definedName name="_pr11">#REF!</definedName>
    <definedName name="_pr12" localSheetId="8">#REF!</definedName>
    <definedName name="_pr12" localSheetId="7">#REF!</definedName>
    <definedName name="_pr12">#REF!</definedName>
    <definedName name="_pr13" localSheetId="8">#REF!</definedName>
    <definedName name="_pr13" localSheetId="7">#REF!</definedName>
    <definedName name="_pr13">#REF!</definedName>
    <definedName name="_pr14" localSheetId="8">#REF!</definedName>
    <definedName name="_pr14" localSheetId="7">#REF!</definedName>
    <definedName name="_pr14">#REF!</definedName>
    <definedName name="_pr15" localSheetId="8">#REF!</definedName>
    <definedName name="_pr15" localSheetId="7">#REF!</definedName>
    <definedName name="_pr15">#REF!</definedName>
    <definedName name="_pr16" localSheetId="8">#REF!</definedName>
    <definedName name="_pr16" localSheetId="7">#REF!</definedName>
    <definedName name="_pr16">#REF!</definedName>
    <definedName name="_pr17" localSheetId="8">#REF!</definedName>
    <definedName name="_pr17" localSheetId="7">#REF!</definedName>
    <definedName name="_pr17">#REF!</definedName>
    <definedName name="_pr18" localSheetId="8">#REF!</definedName>
    <definedName name="_pr18" localSheetId="7">#REF!</definedName>
    <definedName name="_pr18">#REF!</definedName>
    <definedName name="_pr19" localSheetId="8">#REF!</definedName>
    <definedName name="_pr19" localSheetId="7">#REF!</definedName>
    <definedName name="_pr19">#REF!</definedName>
    <definedName name="_pr20" localSheetId="8">#REF!</definedName>
    <definedName name="_pr20" localSheetId="7">#REF!</definedName>
    <definedName name="_pr20">#REF!</definedName>
    <definedName name="_pr21" localSheetId="8">#REF!</definedName>
    <definedName name="_pr21" localSheetId="7">#REF!</definedName>
    <definedName name="_pr21">#REF!</definedName>
    <definedName name="_pr22" localSheetId="8">#REF!</definedName>
    <definedName name="_pr22" localSheetId="7">#REF!</definedName>
    <definedName name="_pr22">#REF!</definedName>
    <definedName name="_pr23" localSheetId="8">#REF!</definedName>
    <definedName name="_pr23" localSheetId="7">#REF!</definedName>
    <definedName name="_pr23">#REF!</definedName>
    <definedName name="_pr24" localSheetId="8">#REF!</definedName>
    <definedName name="_pr24" localSheetId="7">#REF!</definedName>
    <definedName name="_pr24">#REF!</definedName>
    <definedName name="_pr25" localSheetId="8">#REF!</definedName>
    <definedName name="_pr25" localSheetId="7">#REF!</definedName>
    <definedName name="_pr25">#REF!</definedName>
    <definedName name="_pr26" localSheetId="8">#REF!</definedName>
    <definedName name="_pr26" localSheetId="7">#REF!</definedName>
    <definedName name="_pr26">#REF!</definedName>
    <definedName name="_pr27" localSheetId="8">#REF!</definedName>
    <definedName name="_pr27" localSheetId="7">#REF!</definedName>
    <definedName name="_pr27">#REF!</definedName>
    <definedName name="_pr28" localSheetId="8">#REF!</definedName>
    <definedName name="_pr28" localSheetId="7">#REF!</definedName>
    <definedName name="_pr28">#REF!</definedName>
    <definedName name="_pr29" localSheetId="8">#REF!</definedName>
    <definedName name="_pr29" localSheetId="7">#REF!</definedName>
    <definedName name="_pr29">#REF!</definedName>
    <definedName name="_pr30" localSheetId="8">#REF!</definedName>
    <definedName name="_pr30" localSheetId="7">#REF!</definedName>
    <definedName name="_pr30">#REF!</definedName>
    <definedName name="_pr31" localSheetId="8">#REF!</definedName>
    <definedName name="_pr31" localSheetId="7">#REF!</definedName>
    <definedName name="_pr31">#REF!</definedName>
    <definedName name="_pr32" localSheetId="8">#REF!</definedName>
    <definedName name="_pr32" localSheetId="7">#REF!</definedName>
    <definedName name="_pr32">#REF!</definedName>
    <definedName name="_pr33" localSheetId="8">#REF!</definedName>
    <definedName name="_pr33" localSheetId="7">#REF!</definedName>
    <definedName name="_pr33">#REF!</definedName>
    <definedName name="_pr34" localSheetId="8">#REF!</definedName>
    <definedName name="_pr34" localSheetId="7">#REF!</definedName>
    <definedName name="_pr34">#REF!</definedName>
    <definedName name="_pr35" localSheetId="8">#REF!</definedName>
    <definedName name="_pr35" localSheetId="7">#REF!</definedName>
    <definedName name="_pr35">#REF!</definedName>
    <definedName name="_pr36" localSheetId="8">#REF!</definedName>
    <definedName name="_pr36" localSheetId="7">#REF!</definedName>
    <definedName name="_pr36">#REF!</definedName>
    <definedName name="_pr37" localSheetId="8">#REF!</definedName>
    <definedName name="_pr37" localSheetId="7">#REF!</definedName>
    <definedName name="_pr37">#REF!</definedName>
    <definedName name="_pr38" localSheetId="8">#REF!</definedName>
    <definedName name="_pr38" localSheetId="7">#REF!</definedName>
    <definedName name="_pr38">#REF!</definedName>
    <definedName name="_pr39" localSheetId="8">#REF!</definedName>
    <definedName name="_pr39" localSheetId="7">#REF!</definedName>
    <definedName name="_pr39">#REF!</definedName>
    <definedName name="_pr40" localSheetId="8">#REF!</definedName>
    <definedName name="_pr40" localSheetId="7">#REF!</definedName>
    <definedName name="_pr40">#REF!</definedName>
    <definedName name="_pr41" localSheetId="8">#REF!</definedName>
    <definedName name="_pr41" localSheetId="7">#REF!</definedName>
    <definedName name="_pr41">#REF!</definedName>
    <definedName name="_pr42" localSheetId="8">#REF!</definedName>
    <definedName name="_pr42" localSheetId="7">#REF!</definedName>
    <definedName name="_pr42">#REF!</definedName>
    <definedName name="_pr43" localSheetId="8">#REF!</definedName>
    <definedName name="_pr43" localSheetId="7">#REF!</definedName>
    <definedName name="_pr43">#REF!</definedName>
    <definedName name="_pr44" localSheetId="8">#REF!</definedName>
    <definedName name="_pr44" localSheetId="7">#REF!</definedName>
    <definedName name="_pr44">#REF!</definedName>
    <definedName name="_pr45" localSheetId="8">#REF!</definedName>
    <definedName name="_pr45" localSheetId="7">#REF!</definedName>
    <definedName name="_pr45">#REF!</definedName>
    <definedName name="_pr46" localSheetId="8">#REF!</definedName>
    <definedName name="_pr46" localSheetId="7">#REF!</definedName>
    <definedName name="_pr46">#REF!</definedName>
    <definedName name="_pr47" localSheetId="8">#REF!</definedName>
    <definedName name="_pr47" localSheetId="7">#REF!</definedName>
    <definedName name="_pr47">#REF!</definedName>
    <definedName name="_pr48" localSheetId="8">#REF!</definedName>
    <definedName name="_pr48" localSheetId="7">#REF!</definedName>
    <definedName name="_pr48">#REF!</definedName>
    <definedName name="_pr49" localSheetId="8">#REF!</definedName>
    <definedName name="_pr49" localSheetId="7">#REF!</definedName>
    <definedName name="_pr49">#REF!</definedName>
    <definedName name="_pr50" localSheetId="8">#REF!</definedName>
    <definedName name="_pr50" localSheetId="7">#REF!</definedName>
    <definedName name="_pr50">#REF!</definedName>
    <definedName name="_pr51" localSheetId="8">#REF!</definedName>
    <definedName name="_pr51" localSheetId="7">#REF!</definedName>
    <definedName name="_pr51">#REF!</definedName>
    <definedName name="_pr52" localSheetId="8">#REF!</definedName>
    <definedName name="_pr52" localSheetId="7">#REF!</definedName>
    <definedName name="_pr52">#REF!</definedName>
    <definedName name="_pr53" localSheetId="8">#REF!</definedName>
    <definedName name="_pr53" localSheetId="7">#REF!</definedName>
    <definedName name="_pr53">#REF!</definedName>
    <definedName name="_pr54" localSheetId="8">#REF!</definedName>
    <definedName name="_pr54" localSheetId="7">#REF!</definedName>
    <definedName name="_pr54">#REF!</definedName>
    <definedName name="_pr55" localSheetId="8">#REF!</definedName>
    <definedName name="_pr55" localSheetId="7">#REF!</definedName>
    <definedName name="_pr55">#REF!</definedName>
    <definedName name="_pr56" localSheetId="8">#REF!</definedName>
    <definedName name="_pr56" localSheetId="7">#REF!</definedName>
    <definedName name="_pr56">#REF!</definedName>
    <definedName name="_pr57" localSheetId="8">#REF!</definedName>
    <definedName name="_pr57" localSheetId="7">#REF!</definedName>
    <definedName name="_pr57">#REF!</definedName>
    <definedName name="_pr58" localSheetId="8">#REF!</definedName>
    <definedName name="_pr58" localSheetId="7">#REF!</definedName>
    <definedName name="_pr58">#REF!</definedName>
    <definedName name="_pr59" localSheetId="8">#REF!</definedName>
    <definedName name="_pr59" localSheetId="7">#REF!</definedName>
    <definedName name="_pr59">#REF!</definedName>
    <definedName name="_pr60" localSheetId="8">#REF!</definedName>
    <definedName name="_pr60" localSheetId="7">#REF!</definedName>
    <definedName name="_pr60">#REF!</definedName>
    <definedName name="_pr61" localSheetId="8">#REF!</definedName>
    <definedName name="_pr61" localSheetId="7">#REF!</definedName>
    <definedName name="_pr61">#REF!</definedName>
    <definedName name="_pr62" localSheetId="8">#REF!</definedName>
    <definedName name="_pr62" localSheetId="7">#REF!</definedName>
    <definedName name="_pr62">#REF!</definedName>
    <definedName name="_pr63" localSheetId="8">#REF!</definedName>
    <definedName name="_pr63" localSheetId="7">#REF!</definedName>
    <definedName name="_pr63">#REF!</definedName>
    <definedName name="_pr64" localSheetId="8">#REF!</definedName>
    <definedName name="_pr64" localSheetId="7">#REF!</definedName>
    <definedName name="_pr64">#REF!</definedName>
    <definedName name="_pr65" localSheetId="8">#REF!</definedName>
    <definedName name="_pr65" localSheetId="7">#REF!</definedName>
    <definedName name="_pr65">#REF!</definedName>
    <definedName name="_pr66" localSheetId="8">#REF!</definedName>
    <definedName name="_pr66" localSheetId="7">#REF!</definedName>
    <definedName name="_pr66">#REF!</definedName>
    <definedName name="_pr67" localSheetId="8">#REF!</definedName>
    <definedName name="_pr67" localSheetId="7">#REF!</definedName>
    <definedName name="_pr67">#REF!</definedName>
    <definedName name="_pr68" localSheetId="8">#REF!</definedName>
    <definedName name="_pr68" localSheetId="7">#REF!</definedName>
    <definedName name="_pr68">#REF!</definedName>
    <definedName name="_pr69" localSheetId="8">#REF!</definedName>
    <definedName name="_pr69" localSheetId="7">#REF!</definedName>
    <definedName name="_pr69">#REF!</definedName>
    <definedName name="_pr70" localSheetId="8">#REF!</definedName>
    <definedName name="_pr70" localSheetId="7">#REF!</definedName>
    <definedName name="_pr70">#REF!</definedName>
    <definedName name="_pr71" localSheetId="8">#REF!</definedName>
    <definedName name="_pr71" localSheetId="7">#REF!</definedName>
    <definedName name="_pr71">#REF!</definedName>
    <definedName name="_pr72" localSheetId="8">#REF!</definedName>
    <definedName name="_pr72" localSheetId="7">#REF!</definedName>
    <definedName name="_pr72">#REF!</definedName>
    <definedName name="_PRE1" localSheetId="8">#REF!</definedName>
    <definedName name="_PRE1" localSheetId="7">#REF!</definedName>
    <definedName name="_PRE1">#REF!</definedName>
    <definedName name="_PTO97" localSheetId="8">#REF!</definedName>
    <definedName name="_PTO97" localSheetId="7">#REF!</definedName>
    <definedName name="_PTO97">#REF!</definedName>
    <definedName name="_PW2" localSheetId="8">#REF!</definedName>
    <definedName name="_PW2" localSheetId="7">#REF!</definedName>
    <definedName name="_PW2">#REF!</definedName>
    <definedName name="_QTY1" localSheetId="8">#REF!</definedName>
    <definedName name="_QTY1" localSheetId="7">#REF!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 localSheetId="8">#REF!</definedName>
    <definedName name="_ref4" localSheetId="7">#REF!</definedName>
    <definedName name="_ref4">#REF!</definedName>
    <definedName name="_RET1" localSheetId="8">'[3]7422CW00'!#REF!</definedName>
    <definedName name="_RET1" localSheetId="7">'[3]7422CW00'!#REF!</definedName>
    <definedName name="_RET1">'[3]7422CW00'!#REF!</definedName>
    <definedName name="_RET2" localSheetId="8">'[3]7422CW00'!#REF!</definedName>
    <definedName name="_RET2" localSheetId="7">'[3]7422CW00'!#REF!</definedName>
    <definedName name="_RET2">'[3]7422CW00'!#REF!</definedName>
    <definedName name="_RET3" localSheetId="8">'[3]7422CW00'!#REF!</definedName>
    <definedName name="_RET3" localSheetId="7">'[3]7422CW00'!#REF!</definedName>
    <definedName name="_RET3">'[3]7422CW00'!#REF!</definedName>
    <definedName name="_RET4" localSheetId="8">'[3]7422CW00'!#REF!</definedName>
    <definedName name="_RET4" localSheetId="7">'[3]7422CW00'!#REF!</definedName>
    <definedName name="_RET4">'[3]7422CW00'!#REF!</definedName>
    <definedName name="_RET5" localSheetId="8">'[3]7422CW00'!#REF!</definedName>
    <definedName name="_RET5" localSheetId="7">'[3]7422CW00'!#REF!</definedName>
    <definedName name="_RET5">'[3]7422CW00'!#REF!</definedName>
    <definedName name="_RET6" localSheetId="8">'[3]7422CW00'!#REF!</definedName>
    <definedName name="_RET6" localSheetId="7">'[3]7422CW00'!#REF!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localSheetId="8" hidden="1">#REF!</definedName>
    <definedName name="_Sort" localSheetId="7" hidden="1">#REF!</definedName>
    <definedName name="_Sort" hidden="1">#REF!</definedName>
    <definedName name="_srn001" localSheetId="8">#REF!</definedName>
    <definedName name="_srn001" localSheetId="7">#REF!</definedName>
    <definedName name="_srn001">#REF!</definedName>
    <definedName name="_SUM1" localSheetId="8">#REF!</definedName>
    <definedName name="_SUM1" localSheetId="7">#REF!</definedName>
    <definedName name="_SUM1">#REF!</definedName>
    <definedName name="_SUM2" localSheetId="8">#REF!</definedName>
    <definedName name="_SUM2" localSheetId="7">#REF!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 localSheetId="8">#REF!</definedName>
    <definedName name="_tax1" localSheetId="7">#REF!</definedName>
    <definedName name="_tax1">#REF!</definedName>
    <definedName name="_tax2" localSheetId="8">#REF!</definedName>
    <definedName name="_tax2" localSheetId="7">#REF!</definedName>
    <definedName name="_tax2">#REF!</definedName>
    <definedName name="_tax3" localSheetId="8">#REF!</definedName>
    <definedName name="_tax3" localSheetId="7">#REF!</definedName>
    <definedName name="_tax3">#REF!</definedName>
    <definedName name="_tax4" localSheetId="8">#REF!</definedName>
    <definedName name="_tax4" localSheetId="7">#REF!</definedName>
    <definedName name="_tax4">#REF!</definedName>
    <definedName name="_tc1" localSheetId="8">#REF!</definedName>
    <definedName name="_tc1" localSheetId="7">#REF!</definedName>
    <definedName name="_tc1">#REF!</definedName>
    <definedName name="_tc2" localSheetId="8">#REF!</definedName>
    <definedName name="_tc2" localSheetId="7">#REF!</definedName>
    <definedName name="_tc2">#REF!</definedName>
    <definedName name="_tc3" localSheetId="8">#REF!</definedName>
    <definedName name="_tc3" localSheetId="7">#REF!</definedName>
    <definedName name="_tc3">#REF!</definedName>
    <definedName name="_TOP1" localSheetId="8">#REF!</definedName>
    <definedName name="_TOP1" localSheetId="7">#REF!</definedName>
    <definedName name="_TOP1">#REF!</definedName>
    <definedName name="_TOP10" localSheetId="8">#REF!</definedName>
    <definedName name="_TOP10" localSheetId="7">#REF!</definedName>
    <definedName name="_TOP10">#REF!</definedName>
    <definedName name="_TOP2" localSheetId="8">#REF!</definedName>
    <definedName name="_TOP2" localSheetId="7">#REF!</definedName>
    <definedName name="_TOP2">#REF!</definedName>
    <definedName name="_TOP3" localSheetId="8">#REF!</definedName>
    <definedName name="_TOP3" localSheetId="7">#REF!</definedName>
    <definedName name="_TOP3">#REF!</definedName>
    <definedName name="_TOP4" localSheetId="8">#REF!</definedName>
    <definedName name="_TOP4" localSheetId="7">#REF!</definedName>
    <definedName name="_TOP4">#REF!</definedName>
    <definedName name="_TOP5" localSheetId="8">#REF!</definedName>
    <definedName name="_TOP5" localSheetId="7">#REF!</definedName>
    <definedName name="_TOP5">#REF!</definedName>
    <definedName name="_TOP6" localSheetId="8">#REF!</definedName>
    <definedName name="_TOP6" localSheetId="7">#REF!</definedName>
    <definedName name="_TOP6">#REF!</definedName>
    <definedName name="_TOP7" localSheetId="8">#REF!</definedName>
    <definedName name="_TOP7" localSheetId="7">#REF!</definedName>
    <definedName name="_TOP7">#REF!</definedName>
    <definedName name="_TOP8" localSheetId="8">#REF!</definedName>
    <definedName name="_TOP8" localSheetId="7">#REF!</definedName>
    <definedName name="_TOP8">#REF!</definedName>
    <definedName name="_TOP9" localSheetId="8">#REF!</definedName>
    <definedName name="_TOP9" localSheetId="7">#REF!</definedName>
    <definedName name="_TOP9">#REF!</definedName>
    <definedName name="_TOT1" localSheetId="8">#REF!</definedName>
    <definedName name="_TOT1" localSheetId="7">#REF!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localSheetId="8" hidden="1">[8]INST!#REF!</definedName>
    <definedName name="_unj1" localSheetId="7" hidden="1">[8]INST!#REF!</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localSheetId="8">[11]Tablas!#REF!</definedName>
    <definedName name="_VEX1" localSheetId="7">[11]Tablas!#REF!</definedName>
    <definedName name="_VEX1">[11]Tablas!#REF!</definedName>
    <definedName name="_VFA1" localSheetId="8">[11]Tablas!#REF!</definedName>
    <definedName name="_VFA1" localSheetId="7">[11]Tablas!#REF!</definedName>
    <definedName name="_VFA1">[11]Tablas!#REF!</definedName>
    <definedName name="_vfv4" hidden="1">{"via1",#N/A,TRUE,"general";"via2",#N/A,TRUE,"general";"via3",#N/A,TRUE,"general"}</definedName>
    <definedName name="_VIT1" localSheetId="8">[11]Tablas!#REF!</definedName>
    <definedName name="_VIT1" localSheetId="7">[11]Tablas!#REF!</definedName>
    <definedName name="_VIT1">[11]Tablas!#REF!</definedName>
    <definedName name="_VPR1" localSheetId="8">[11]Tablas!#REF!</definedName>
    <definedName name="_VPR1" localSheetId="7">[11]Tablas!#REF!</definedName>
    <definedName name="_VPR1">[11]Tablas!#REF!</definedName>
    <definedName name="_VPR2" localSheetId="8">[12]Tablas!#REF!</definedName>
    <definedName name="_VPR2" localSheetId="7">[12]Tablas!#REF!</definedName>
    <definedName name="_VPR2">[12]Tablas!#REF!</definedName>
    <definedName name="_VRP1" localSheetId="8">[11]Tablas!#REF!</definedName>
    <definedName name="_VRP1" localSheetId="7">[11]Tablas!#REF!</definedName>
    <definedName name="_VRP1">[11]Tablas!#REF!</definedName>
    <definedName name="_VSM1" localSheetId="8">[11]Tablas!#REF!</definedName>
    <definedName name="_VSM1" localSheetId="7">[11]Tablas!#REF!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8">'[23]DUB-823'!#REF!</definedName>
    <definedName name="a" localSheetId="7">'[23]DUB-823'!#REF!</definedName>
    <definedName name="a">'[23]DUB-823'!#REF!</definedName>
    <definedName name="A_1" localSheetId="8">#REF!</definedName>
    <definedName name="A_1" localSheetId="7">#REF!</definedName>
    <definedName name="A_1">#REF!</definedName>
    <definedName name="A_impresión_IM" localSheetId="8">#REF!</definedName>
    <definedName name="A_impresión_IM" localSheetId="7">#REF!</definedName>
    <definedName name="A_impresión_IM">#REF!</definedName>
    <definedName name="A18A200" localSheetId="8">[24]ESPEC!#REF!</definedName>
    <definedName name="A18A200" localSheetId="7">[24]ESPEC!#REF!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 localSheetId="8">#REF!</definedName>
    <definedName name="AB" localSheetId="7">#REF!</definedName>
    <definedName name="AB">#REF!</definedName>
    <definedName name="aba_1" localSheetId="8">#REF!</definedName>
    <definedName name="aba_1" localSheetId="7">#REF!</definedName>
    <definedName name="aba_1">#REF!</definedName>
    <definedName name="aba_2" localSheetId="8">#REF!</definedName>
    <definedName name="aba_2" localSheetId="7">#REF!</definedName>
    <definedName name="aba_2">#REF!</definedName>
    <definedName name="abc" localSheetId="8">#REF!</definedName>
    <definedName name="abc" localSheetId="7">#REF!</definedName>
    <definedName name="abc">#REF!</definedName>
    <definedName name="ABCD" localSheetId="8" hidden="1">#REF!</definedName>
    <definedName name="ABCD" localSheetId="7" hidden="1">#REF!</definedName>
    <definedName name="ABCD" hidden="1">#REF!</definedName>
    <definedName name="ABCDE" localSheetId="8" hidden="1">#REF!</definedName>
    <definedName name="ABCDE" localSheetId="7" hidden="1">#REF!</definedName>
    <definedName name="ABCDE" hidden="1">#REF!</definedName>
    <definedName name="ABG">[6]AASHTO!$A$2:$F$5</definedName>
    <definedName name="absc1" localSheetId="8">[26]!absc</definedName>
    <definedName name="absc1" localSheetId="7">[26]!absc</definedName>
    <definedName name="absc1">[26]!absc</definedName>
    <definedName name="ac" localSheetId="8">#REF!</definedName>
    <definedName name="ac" localSheetId="7">#REF!</definedName>
    <definedName name="ac">#REF!</definedName>
    <definedName name="AccessDatabase" hidden="1">"C:\C-314\VOLUMENES\volfin4.mdb"</definedName>
    <definedName name="acpm">5000</definedName>
    <definedName name="ACT" localSheetId="8">#REF!</definedName>
    <definedName name="ACT" localSheetId="7">#REF!</definedName>
    <definedName name="ACT">#REF!</definedName>
    <definedName name="ACT_COMP" localSheetId="8">#REF!</definedName>
    <definedName name="ACT_COMP" localSheetId="7">#REF!</definedName>
    <definedName name="ACT_COMP">#REF!</definedName>
    <definedName name="ACT_COMP2" localSheetId="8">#REF!</definedName>
    <definedName name="ACT_COMP2" localSheetId="7">#REF!</definedName>
    <definedName name="ACT_COMP2">#REF!</definedName>
    <definedName name="ACT_CONT" localSheetId="8">#REF!</definedName>
    <definedName name="ACT_CONT" localSheetId="7">#REF!</definedName>
    <definedName name="ACT_CONT">#REF!</definedName>
    <definedName name="ACT_CONT2" localSheetId="8">#REF!</definedName>
    <definedName name="ACT_CONT2" localSheetId="7">#REF!</definedName>
    <definedName name="ACT_CONT2">#REF!</definedName>
    <definedName name="Actividades" localSheetId="8">#REF!</definedName>
    <definedName name="Actividades" localSheetId="7">#REF!</definedName>
    <definedName name="Actividades">#REF!</definedName>
    <definedName name="ACTV" localSheetId="8">#REF!</definedName>
    <definedName name="ACTV" localSheetId="7">#REF!</definedName>
    <definedName name="ACTV">#REF!</definedName>
    <definedName name="acumulado">'[27]Reservas de Petróleo'!$A$2,'[27]Reservas de Petróleo'!$A$1,'[27]Reservas de Petróleo'!$D$4,'[27]Reservas de Petróleo'!$E$1:$E$65536</definedName>
    <definedName name="ad" localSheetId="8">#REF!</definedName>
    <definedName name="ad" localSheetId="7">#REF!</definedName>
    <definedName name="ad">#REF!</definedName>
    <definedName name="adasd" localSheetId="8">#REF!</definedName>
    <definedName name="adasd" localSheetId="7">#REF!</definedName>
    <definedName name="adasd">#REF!</definedName>
    <definedName name="ADFGSDB" hidden="1">{"via1",#N/A,TRUE,"general";"via2",#N/A,TRUE,"general";"via3",#N/A,TRUE,"general"}</definedName>
    <definedName name="ADM">[25]otros!$C$2</definedName>
    <definedName name="administrador">[28]Informacion!$B$15</definedName>
    <definedName name="ADMON" localSheetId="8">#REF!</definedName>
    <definedName name="ADMON" localSheetId="7">#REF!</definedName>
    <definedName name="ADMON">#REF!</definedName>
    <definedName name="ADMON1" localSheetId="8">#REF!</definedName>
    <definedName name="ADMON1" localSheetId="7">#REF!</definedName>
    <definedName name="ADMON1">#REF!</definedName>
    <definedName name="adoc1" localSheetId="8">[26]!absc</definedName>
    <definedName name="adoc1" localSheetId="7">[26]!absc</definedName>
    <definedName name="adoc1">[26]!absc</definedName>
    <definedName name="ADOC125" localSheetId="8">[29]!absc</definedName>
    <definedName name="ADOC125" localSheetId="7">[29]!absc</definedName>
    <definedName name="ADOC125">[29]!absc</definedName>
    <definedName name="adoq" localSheetId="8">[30]!absc</definedName>
    <definedName name="adoq" localSheetId="7">[30]!absc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 localSheetId="8">#REF!</definedName>
    <definedName name="aida" localSheetId="7">#REF!</definedName>
    <definedName name="aida">#REF!</definedName>
    <definedName name="aida1" localSheetId="8">#REF!</definedName>
    <definedName name="aida1" localSheetId="7">#REF!</definedName>
    <definedName name="aida1">#REF!</definedName>
    <definedName name="AIU" localSheetId="8">#REF!</definedName>
    <definedName name="AIU" localSheetId="7">#REF!</definedName>
    <definedName name="AIU">#REF!</definedName>
    <definedName name="AIU_01" localSheetId="8">#REF!</definedName>
    <definedName name="AIU_01" localSheetId="7">#REF!</definedName>
    <definedName name="AIU_01">#REF!</definedName>
    <definedName name="AIU_1" localSheetId="8">#REF!</definedName>
    <definedName name="AIU_1" localSheetId="7">#REF!</definedName>
    <definedName name="AIU_1">#REF!</definedName>
    <definedName name="AIU_2" localSheetId="8">#REF!</definedName>
    <definedName name="AIU_2" localSheetId="7">#REF!</definedName>
    <definedName name="AIU_2">#REF!</definedName>
    <definedName name="AjustDelAIU" localSheetId="8">#REF!</definedName>
    <definedName name="AjustDelAIU" localSheetId="7">#REF!</definedName>
    <definedName name="AjustDelAIU">#REF!</definedName>
    <definedName name="alam" localSheetId="8">#REF!</definedName>
    <definedName name="alam" localSheetId="7">#REF!</definedName>
    <definedName name="alam">#REF!</definedName>
    <definedName name="alc" localSheetId="8">[31]!absc</definedName>
    <definedName name="alc" localSheetId="7">[31]!absc</definedName>
    <definedName name="alc">[31]!absc</definedName>
    <definedName name="AlcanceProyecto" localSheetId="8">#REF!</definedName>
    <definedName name="AlcanceProyecto" localSheetId="7">#REF!</definedName>
    <definedName name="AlcanceProyecto">#REF!</definedName>
    <definedName name="ALM" localSheetId="8">#REF!</definedName>
    <definedName name="ALM" localSheetId="7">#REF!</definedName>
    <definedName name="ALM">#REF!</definedName>
    <definedName name="ALTO">[32]Tabla!$A$1:$A$5</definedName>
    <definedName name="Amount" localSheetId="8">#REF!</definedName>
    <definedName name="Amount" localSheetId="7">#REF!</definedName>
    <definedName name="Amount">#REF!</definedName>
    <definedName name="ANCLAJE" localSheetId="8">'[33]MC SF GAVIONES'!#REF!</definedName>
    <definedName name="ANCLAJE" localSheetId="7">'[33]MC SF GAVIONES'!#REF!</definedName>
    <definedName name="ANCLAJE">'[33]MC SF GAVIONES'!#REF!</definedName>
    <definedName name="AND" localSheetId="8">#REF!</definedName>
    <definedName name="AND" localSheetId="7">#REF!</definedName>
    <definedName name="AND">#REF!</definedName>
    <definedName name="anex7" localSheetId="8">#REF!</definedName>
    <definedName name="anex7" localSheetId="7">#REF!</definedName>
    <definedName name="anex7">#REF!</definedName>
    <definedName name="anex8" localSheetId="8">#REF!</definedName>
    <definedName name="anex8" localSheetId="7">#REF!</definedName>
    <definedName name="anex8">#REF!</definedName>
    <definedName name="anexo1" localSheetId="8">#REF!</definedName>
    <definedName name="anexo1" localSheetId="7">#REF!</definedName>
    <definedName name="anexo1">#REF!</definedName>
    <definedName name="anexo10" localSheetId="8">#REF!</definedName>
    <definedName name="anexo10" localSheetId="7">#REF!</definedName>
    <definedName name="anexo10">#REF!</definedName>
    <definedName name="anexo11" localSheetId="8">#REF!</definedName>
    <definedName name="anexo11" localSheetId="7">#REF!</definedName>
    <definedName name="anexo11">#REF!</definedName>
    <definedName name="anexo12" localSheetId="8">#REF!</definedName>
    <definedName name="anexo12" localSheetId="7">#REF!</definedName>
    <definedName name="anexo12">#REF!</definedName>
    <definedName name="anexo13" localSheetId="8">#REF!</definedName>
    <definedName name="anexo13" localSheetId="7">#REF!</definedName>
    <definedName name="anexo13">#REF!</definedName>
    <definedName name="anexo14" localSheetId="8">#REF!</definedName>
    <definedName name="anexo14" localSheetId="7">#REF!</definedName>
    <definedName name="anexo14">#REF!</definedName>
    <definedName name="anexo15" localSheetId="8">#REF!</definedName>
    <definedName name="anexo15" localSheetId="7">#REF!</definedName>
    <definedName name="anexo15">#REF!</definedName>
    <definedName name="anexo2" localSheetId="8">#REF!</definedName>
    <definedName name="anexo2" localSheetId="7">#REF!</definedName>
    <definedName name="anexo2">#REF!</definedName>
    <definedName name="anexo3" localSheetId="8">#REF!</definedName>
    <definedName name="anexo3" localSheetId="7">#REF!</definedName>
    <definedName name="anexo3">#REF!</definedName>
    <definedName name="anexo4" localSheetId="8">#REF!</definedName>
    <definedName name="anexo4" localSheetId="7">#REF!</definedName>
    <definedName name="anexo4">#REF!</definedName>
    <definedName name="anexo5" localSheetId="8">#REF!</definedName>
    <definedName name="anexo5" localSheetId="7">#REF!</definedName>
    <definedName name="anexo5">#REF!</definedName>
    <definedName name="anexo6" localSheetId="8">#REF!</definedName>
    <definedName name="anexo6" localSheetId="7">#REF!</definedName>
    <definedName name="anexo6">#REF!</definedName>
    <definedName name="anexo7" localSheetId="8">[34]COMPARATIVO!#REF!</definedName>
    <definedName name="anexo7" localSheetId="7">[34]COMPARATIVO!#REF!</definedName>
    <definedName name="anexo7">[34]COMPARATIVO!#REF!</definedName>
    <definedName name="anexo8" localSheetId="8">#REF!</definedName>
    <definedName name="anexo8" localSheetId="7">#REF!</definedName>
    <definedName name="anexo8">#REF!</definedName>
    <definedName name="anexo9" localSheetId="8">#REF!</definedName>
    <definedName name="anexo9" localSheetId="7">#REF!</definedName>
    <definedName name="anexo9">#REF!</definedName>
    <definedName name="anexů7" localSheetId="8">#REF!</definedName>
    <definedName name="anexů7" localSheetId="7">#REF!</definedName>
    <definedName name="anexů7">#REF!</definedName>
    <definedName name="Antic">[35]BASES!$B$33</definedName>
    <definedName name="ANTICIPO">[36]BASES!$B$33</definedName>
    <definedName name="AÑO">[25]PRESUPUESTO!$D$13</definedName>
    <definedName name="AÑOWUIE">'[37]Res-Accide-10'!$R$2:$R$7</definedName>
    <definedName name="apaiy" localSheetId="8">#REF!</definedName>
    <definedName name="apaiy" localSheetId="7">#REF!</definedName>
    <definedName name="apaiy">#REF!</definedName>
    <definedName name="APELLIDOS" localSheetId="8">#REF!</definedName>
    <definedName name="APELLIDOS" localSheetId="7">#REF!</definedName>
    <definedName name="APELLIDOS">#REF!</definedName>
    <definedName name="API" localSheetId="8">#REF!</definedName>
    <definedName name="API" localSheetId="7">#REF!</definedName>
    <definedName name="API">#REF!</definedName>
    <definedName name="APU" localSheetId="8">[38]!absc</definedName>
    <definedName name="APU" localSheetId="7">[38]!absc</definedName>
    <definedName name="APU">[38]!absc</definedName>
    <definedName name="APU_directos" localSheetId="8">#REF!</definedName>
    <definedName name="APU_directos" localSheetId="7">#REF!</definedName>
    <definedName name="APU_directos">#REF!</definedName>
    <definedName name="APU221.1" localSheetId="8">#REF!</definedName>
    <definedName name="APU221.1" localSheetId="7">#REF!</definedName>
    <definedName name="APU221.1">#REF!</definedName>
    <definedName name="APU221.2" localSheetId="8">#REF!</definedName>
    <definedName name="APU221.2" localSheetId="7">#REF!</definedName>
    <definedName name="APU221.2">#REF!</definedName>
    <definedName name="aq">[0]!ERR</definedName>
    <definedName name="aqaq" hidden="1">{"TAB1",#N/A,TRUE,"GENERAL";"TAB2",#N/A,TRUE,"GENERAL";"TAB3",#N/A,TRUE,"GENERAL";"TAB4",#N/A,TRUE,"GENERAL";"TAB5",#N/A,TRUE,"GENERAL"}</definedName>
    <definedName name="AQW" localSheetId="8">#REF!</definedName>
    <definedName name="AQW" localSheetId="7">#REF!</definedName>
    <definedName name="AQW">#REF!</definedName>
    <definedName name="ARANCEL" localSheetId="8">#REF!</definedName>
    <definedName name="ARANCEL" localSheetId="7">#REF!</definedName>
    <definedName name="ARANCEL">#REF!</definedName>
    <definedName name="AREA" localSheetId="8">#REF!</definedName>
    <definedName name="AREA" localSheetId="7">#REF!</definedName>
    <definedName name="AREA">#REF!</definedName>
    <definedName name="_xlnm.Extract" localSheetId="8">#REF!</definedName>
    <definedName name="_xlnm.Extract" localSheetId="7">#REF!</definedName>
    <definedName name="_xlnm.Extract">#REF!</definedName>
    <definedName name="_xlnm.Print_Area" localSheetId="10">CAREPA!$B$1:$Q$32</definedName>
    <definedName name="_xlnm.Print_Area" localSheetId="11">ESTACIONES!$B$1:$R$51</definedName>
    <definedName name="_xlnm.Print_Area" localSheetId="9">MONTERIA!$B$1:$Q$21</definedName>
    <definedName name="_xlnm.Print_Area" localSheetId="2">NUQUI!$B$1:$P$58</definedName>
    <definedName name="_xlnm.Print_Area" localSheetId="8">#REF!</definedName>
    <definedName name="_xlnm.Print_Area" localSheetId="7">#REF!</definedName>
    <definedName name="_xlnm.Print_Area" localSheetId="3">QUIBDO!$B$1:$Q$17</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8">#REF!</definedName>
    <definedName name="Areatotal" localSheetId="7">#REF!</definedName>
    <definedName name="Areatotal">#REF!</definedName>
    <definedName name="Aref" localSheetId="8">#REF!</definedName>
    <definedName name="Aref" localSheetId="7">#REF!</definedName>
    <definedName name="Aref">#REF!</definedName>
    <definedName name="armuve">[0]!ERR</definedName>
    <definedName name="ARP" localSheetId="8">#REF!</definedName>
    <definedName name="ARP" localSheetId="7">#REF!</definedName>
    <definedName name="ARP">#REF!</definedName>
    <definedName name="ARS" localSheetId="8">#REF!</definedName>
    <definedName name="ARS" localSheetId="7">#REF!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8">MODULO10.auto_abrir</definedName>
    <definedName name="_xlnm.Auto_Open" localSheetId="7">MODULO10.auto_abrir</definedName>
    <definedName name="_xlnm.Auto_Open">MODULO10.auto_abrir</definedName>
    <definedName name="auto1" localSheetId="8">#REF!</definedName>
    <definedName name="auto1" localSheetId="7">#REF!</definedName>
    <definedName name="auto1">#REF!</definedName>
    <definedName name="auto123" localSheetId="8">#REF!</definedName>
    <definedName name="auto123" localSheetId="7">#REF!</definedName>
    <definedName name="auto123">#REF!</definedName>
    <definedName name="auto2" localSheetId="8">#REF!</definedName>
    <definedName name="auto2" localSheetId="7">#REF!</definedName>
    <definedName name="auto2">#REF!</definedName>
    <definedName name="AUTOMOTOR" localSheetId="8">#REF!</definedName>
    <definedName name="AUTOMOTOR" localSheetId="7">#REF!</definedName>
    <definedName name="AUTOMOTOR">#REF!</definedName>
    <definedName name="AUTOMOTOR1" localSheetId="8">#REF!</definedName>
    <definedName name="AUTOMOTOR1" localSheetId="7">#REF!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8">#REF!,#REF!,#REF!,#REF!,#REF!,#REF!,#REF!,#REF!,#REF!,#REF!,#REF!,#REF!,#REF!,#REF!,#REF!,#REF!,#REF!,#REF!</definedName>
    <definedName name="Avance_por_item" localSheetId="7">#REF!,#REF!,#REF!,#REF!,#REF!,#REF!,#REF!,#REF!,#REF!,#REF!,#REF!,#REF!,#REF!,#REF!,#REF!,#REF!,#REF!,#REF!</definedName>
    <definedName name="Avance_por_item">#REF!,#REF!,#REF!,#REF!,#REF!,#REF!,#REF!,#REF!,#REF!,#REF!,#REF!,#REF!,#REF!,#REF!,#REF!,#REF!,#REF!,#REF!</definedName>
    <definedName name="Avances_Totales" localSheetId="8">#REF!,#REF!,#REF!,#REF!,#REF!,#REF!,#REF!,#REF!,#REF!,#REF!,#REF!,#REF!,#REF!,#REF!,#REF!,#REF!,#REF!,#REF!</definedName>
    <definedName name="Avances_Totales" localSheetId="7">#REF!,#REF!,#REF!,#REF!,#REF!,#REF!,#REF!,#REF!,#REF!,#REF!,#REF!,#REF!,#REF!,#REF!,#REF!,#REF!,#REF!,#REF!</definedName>
    <definedName name="Avances_Totales">#REF!,#REF!,#REF!,#REF!,#REF!,#REF!,#REF!,#REF!,#REF!,#REF!,#REF!,#REF!,#REF!,#REF!,#REF!,#REF!,#REF!,#REF!</definedName>
    <definedName name="AW" localSheetId="8">#REF!</definedName>
    <definedName name="AW" localSheetId="7">#REF!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 localSheetId="8">#REF!</definedName>
    <definedName name="Base" localSheetId="7">#REF!</definedName>
    <definedName name="Base">#REF!</definedName>
    <definedName name="Base_datos_IM" localSheetId="8">#REF!</definedName>
    <definedName name="Base_datos_IM" localSheetId="7">#REF!</definedName>
    <definedName name="Base_datos_IM">#REF!</definedName>
    <definedName name="base1" localSheetId="8">#REF!</definedName>
    <definedName name="base1" localSheetId="7">#REF!</definedName>
    <definedName name="base1">#REF!</definedName>
    <definedName name="base2" localSheetId="8">#REF!</definedName>
    <definedName name="base2" localSheetId="7">#REF!</definedName>
    <definedName name="base2">#REF!</definedName>
    <definedName name="basedatos">[42]Hoja1!$A$4:$BZ$55</definedName>
    <definedName name="_xlnm.Database" localSheetId="8">#REF!</definedName>
    <definedName name="_xlnm.Database" localSheetId="7">#REF!</definedName>
    <definedName name="_xlnm.Database">#REF!</definedName>
    <definedName name="BaseDeDatos1" localSheetId="8">#REF!</definedName>
    <definedName name="BaseDeDatos1" localSheetId="7">#REF!</definedName>
    <definedName name="BaseDeDatos1">#REF!</definedName>
    <definedName name="basep">[43]PRESUPUESTAL!$A$4:$P$190</definedName>
    <definedName name="Basica_Centro_costo_2001" localSheetId="8">#REF!</definedName>
    <definedName name="Basica_Centro_costo_2001" localSheetId="7">#REF!</definedName>
    <definedName name="Basica_Centro_costo_2001">#REF!</definedName>
    <definedName name="Basica_Facturacion_2001" localSheetId="8">#REF!</definedName>
    <definedName name="Basica_Facturacion_2001" localSheetId="7">#REF!</definedName>
    <definedName name="Basica_Facturacion_2001">#REF!</definedName>
    <definedName name="Basica_Reserva_2001" localSheetId="8">#REF!</definedName>
    <definedName name="Basica_Reserva_2001" localSheetId="7">#REF!</definedName>
    <definedName name="Basica_Reserva_2001">#REF!</definedName>
    <definedName name="Básico" localSheetId="8">#REF!</definedName>
    <definedName name="Básico" localSheetId="7">#REF!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 localSheetId="8">#REF!</definedName>
    <definedName name="BC" localSheetId="7">#REF!</definedName>
    <definedName name="BC">#REF!</definedName>
    <definedName name="BCXBDFG" hidden="1">{"TAB1",#N/A,TRUE,"GENERAL";"TAB2",#N/A,TRUE,"GENERAL";"TAB3",#N/A,TRUE,"GENERAL";"TAB4",#N/A,TRUE,"GENERAL";"TAB5",#N/A,TRUE,"GENERAL"}</definedName>
    <definedName name="BDD" localSheetId="8">#REF!</definedName>
    <definedName name="BDD" localSheetId="7">#REF!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8">#REF!</definedName>
    <definedName name="Beg_Bal" localSheetId="7">#REF!</definedName>
    <definedName name="Beg_Bal">#REF!</definedName>
    <definedName name="BENEF.UNIT." localSheetId="8">#REF!</definedName>
    <definedName name="BENEF.UNIT." localSheetId="7">#REF!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8">#REF!</definedName>
    <definedName name="BGT" localSheetId="7">#REF!</definedName>
    <definedName name="BGT">#REF!</definedName>
    <definedName name="bgvfcdx" hidden="1">{"via1",#N/A,TRUE,"general";"via2",#N/A,TRUE,"general";"via3",#N/A,TRUE,"general"}</definedName>
    <definedName name="BHT_F" localSheetId="8">#REF!</definedName>
    <definedName name="BHT_F" localSheetId="7">#REF!</definedName>
    <definedName name="BHT_F">#REF!</definedName>
    <definedName name="bi" localSheetId="8">#REF!</definedName>
    <definedName name="bi" localSheetId="7">#REF!</definedName>
    <definedName name="bi">#REF!</definedName>
    <definedName name="blActividadesDiarias" localSheetId="8">#REF!</definedName>
    <definedName name="blActividadesDiarias" localSheetId="7">#REF!</definedName>
    <definedName name="blActividadesDiarias">#REF!</definedName>
    <definedName name="blCantidades" localSheetId="8">#REF!</definedName>
    <definedName name="blCantidades" localSheetId="7">#REF!</definedName>
    <definedName name="blCantidades">#REF!</definedName>
    <definedName name="blCantidades1" localSheetId="8">#REF!</definedName>
    <definedName name="blCantidades1" localSheetId="7">#REF!</definedName>
    <definedName name="blCantidades1">#REF!</definedName>
    <definedName name="blCantidades2" localSheetId="8">#REF!</definedName>
    <definedName name="blCantidades2" localSheetId="7">#REF!</definedName>
    <definedName name="blCantidades2">#REF!</definedName>
    <definedName name="blComentarioInf1" localSheetId="8">#REF!</definedName>
    <definedName name="blComentarioInf1" localSheetId="7">#REF!</definedName>
    <definedName name="blComentarioInf1">#REF!</definedName>
    <definedName name="blComentarioInf2" localSheetId="8">#REF!</definedName>
    <definedName name="blComentarioInf2" localSheetId="7">#REF!</definedName>
    <definedName name="blComentarioInf2">#REF!</definedName>
    <definedName name="blEjecutado" localSheetId="8">'[44]Ejecutado%'!#REF!</definedName>
    <definedName name="blEjecutado" localSheetId="7">'[44]Ejecutado%'!#REF!</definedName>
    <definedName name="blEjecutado">'[44]Ejecutado%'!#REF!</definedName>
    <definedName name="blEjecutadoPorcen">'[44]Ejecutado$'!$D$1:$CE$45</definedName>
    <definedName name="blEqCantiInf1" localSheetId="8">#REF!</definedName>
    <definedName name="blEqCantiInf1" localSheetId="7">#REF!</definedName>
    <definedName name="blEqCantiInf1">#REF!</definedName>
    <definedName name="blEqCantiInf2" localSheetId="8">#REF!</definedName>
    <definedName name="blEqCantiInf2" localSheetId="7">#REF!</definedName>
    <definedName name="blEqCantiInf2">#REF!</definedName>
    <definedName name="blEqClaseInf1" localSheetId="8">#REF!</definedName>
    <definedName name="blEqClaseInf1" localSheetId="7">#REF!</definedName>
    <definedName name="blEqClaseInf1">#REF!</definedName>
    <definedName name="blEqClaseInf2" localSheetId="8">#REF!</definedName>
    <definedName name="blEqClaseInf2" localSheetId="7">#REF!</definedName>
    <definedName name="blEqClaseInf2">#REF!</definedName>
    <definedName name="blEqTiemiInf1" localSheetId="8">#REF!</definedName>
    <definedName name="blEqTiemiInf1" localSheetId="7">#REF!</definedName>
    <definedName name="blEqTiemiInf1">#REF!</definedName>
    <definedName name="blEqTiemiInf2" localSheetId="8">#REF!</definedName>
    <definedName name="blEqTiemiInf2" localSheetId="7">#REF!</definedName>
    <definedName name="blEqTiemiInf2">#REF!</definedName>
    <definedName name="blFechaInforme" localSheetId="8">#REF!</definedName>
    <definedName name="blFechaInforme" localSheetId="7">#REF!</definedName>
    <definedName name="blFechaInforme">#REF!</definedName>
    <definedName name="blFechaInicio" localSheetId="8">#REF!</definedName>
    <definedName name="blFechaInicio" localSheetId="7">#REF!</definedName>
    <definedName name="blFechaInicio">#REF!</definedName>
    <definedName name="blFisico" localSheetId="8">#REF!</definedName>
    <definedName name="blFisico" localSheetId="7">#REF!</definedName>
    <definedName name="blFisico">#REF!</definedName>
    <definedName name="blHoraEqInf1" localSheetId="8">#REF!</definedName>
    <definedName name="blHoraEqInf1" localSheetId="7">#REF!</definedName>
    <definedName name="blHoraEqInf1">#REF!</definedName>
    <definedName name="blHoraEqInf2" localSheetId="8">#REF!</definedName>
    <definedName name="blHoraEqInf2" localSheetId="7">#REF!</definedName>
    <definedName name="blHoraEqInf2">#REF!</definedName>
    <definedName name="blHoraPerIntInf" localSheetId="8">#REF!</definedName>
    <definedName name="blHoraPerIntInf" localSheetId="7">#REF!</definedName>
    <definedName name="blHoraPerIntInf">#REF!</definedName>
    <definedName name="blHoraPerObraInf" localSheetId="8">#REF!</definedName>
    <definedName name="blHoraPerObraInf" localSheetId="7">#REF!</definedName>
    <definedName name="blHoraPerObraInf">#REF!</definedName>
    <definedName name="blHorasLluviaInf" localSheetId="8">#REF!</definedName>
    <definedName name="blHorasLluviaInf" localSheetId="7">#REF!</definedName>
    <definedName name="blHorasLluviaInf">#REF!</definedName>
    <definedName name="blImagen1" localSheetId="8">#REF!</definedName>
    <definedName name="blImagen1" localSheetId="7">#REF!</definedName>
    <definedName name="blImagen1">#REF!</definedName>
    <definedName name="blImagen2" localSheetId="8">#REF!</definedName>
    <definedName name="blImagen2" localSheetId="7">#REF!</definedName>
    <definedName name="blImagen2">#REF!</definedName>
    <definedName name="blNombreArchivo" localSheetId="8">#REF!</definedName>
    <definedName name="blNombreArchivo" localSheetId="7">#REF!</definedName>
    <definedName name="blNombreArchivo">#REF!</definedName>
    <definedName name="blObservacionesInf" localSheetId="8">#REF!</definedName>
    <definedName name="blObservacionesInf" localSheetId="7">#REF!</definedName>
    <definedName name="blObservacionesInf">#REF!</definedName>
    <definedName name="blPDT" localSheetId="8">#REF!</definedName>
    <definedName name="blPDT" localSheetId="7">#REF!</definedName>
    <definedName name="blPDT">#REF!</definedName>
    <definedName name="blPerAdmiCantInf" localSheetId="8">#REF!</definedName>
    <definedName name="blPerAdmiCantInf" localSheetId="7">#REF!</definedName>
    <definedName name="blPerAdmiCantInf">#REF!</definedName>
    <definedName name="blPerAdmiTiemInf" localSheetId="8">#REF!</definedName>
    <definedName name="blPerAdmiTiemInf" localSheetId="7">#REF!</definedName>
    <definedName name="blPerAdmiTiemInf">#REF!</definedName>
    <definedName name="blPerObraCantInf" localSheetId="8">#REF!</definedName>
    <definedName name="blPerObraCantInf" localSheetId="7">#REF!</definedName>
    <definedName name="blPerObraCantInf">#REF!</definedName>
    <definedName name="blPerObraTiemInf" localSheetId="8">#REF!</definedName>
    <definedName name="blPerObraTiemInf" localSheetId="7">#REF!</definedName>
    <definedName name="blPerObraTiemInf">#REF!</definedName>
    <definedName name="blPersonalAdminInf" localSheetId="8">#REF!</definedName>
    <definedName name="blPersonalAdminInf" localSheetId="7">#REF!</definedName>
    <definedName name="blPersonalAdminInf">#REF!</definedName>
    <definedName name="blPersonalObraInf" localSheetId="8">#REF!</definedName>
    <definedName name="blPersonalObraInf" localSheetId="7">#REF!</definedName>
    <definedName name="blPersonalObraInf">#REF!</definedName>
    <definedName name="BLPH1" localSheetId="8" hidden="1">#REF!</definedName>
    <definedName name="BLPH1" localSheetId="7" hidden="1">#REF!</definedName>
    <definedName name="BLPH1" hidden="1">#REF!</definedName>
    <definedName name="blProgramadoPesos">'[44]Programado$'!$I$1:$CK$45</definedName>
    <definedName name="blReferenciaInforme" localSheetId="8">#REF!</definedName>
    <definedName name="blReferenciaInforme" localSheetId="7">#REF!</definedName>
    <definedName name="blReferenciaInforme">#REF!</definedName>
    <definedName name="bn" localSheetId="8">#REF!</definedName>
    <definedName name="bn" localSheetId="7">#REF!</definedName>
    <definedName name="bn">#REF!</definedName>
    <definedName name="Bombas" localSheetId="8">#REF!</definedName>
    <definedName name="Bombas" localSheetId="7">#REF!</definedName>
    <definedName name="Bombas">#REF!</definedName>
    <definedName name="BONO" localSheetId="8">#REF!</definedName>
    <definedName name="BONO" localSheetId="7">#REF!</definedName>
    <definedName name="BONO">#REF!</definedName>
    <definedName name="BORDER1" localSheetId="8">[45]steel!#REF!</definedName>
    <definedName name="BORDER1" localSheetId="7">[45]steel!#REF!</definedName>
    <definedName name="BORDER1">[45]steel!#REF!</definedName>
    <definedName name="BORDET" localSheetId="8">#REF!</definedName>
    <definedName name="BORDET" localSheetId="7">#REF!</definedName>
    <definedName name="BORDET">#REF!</definedName>
    <definedName name="BORSHE" localSheetId="8">'[3]7422CW00'!#REF!</definedName>
    <definedName name="BORSHE" localSheetId="7">'[3]7422CW00'!#REF!</definedName>
    <definedName name="BORSHE">'[3]7422CW00'!#REF!</definedName>
    <definedName name="BORSUM" localSheetId="8">'[3]7422CW00'!#REF!</definedName>
    <definedName name="BORSUM" localSheetId="7">'[3]7422CW00'!#REF!</definedName>
    <definedName name="BORSUM">'[3]7422CW00'!#REF!</definedName>
    <definedName name="boxes" localSheetId="8">#REF!</definedName>
    <definedName name="boxes" localSheetId="7">#REF!</definedName>
    <definedName name="boxes">#REF!</definedName>
    <definedName name="BQ" localSheetId="8">#REF!</definedName>
    <definedName name="BQ" localSheetId="7">#REF!</definedName>
    <definedName name="BQ">#REF!</definedName>
    <definedName name="br" hidden="1">{"TAB1",#N/A,TRUE,"GENERAL";"TAB2",#N/A,TRUE,"GENERAL";"TAB3",#N/A,TRUE,"GENERAL";"TAB4",#N/A,TRUE,"GENERAL";"TAB5",#N/A,TRUE,"GENERAL"}</definedName>
    <definedName name="BREAKER" localSheetId="8">#REF!</definedName>
    <definedName name="BREAKER" localSheetId="7">#REF!</definedName>
    <definedName name="BREAKER">#REF!</definedName>
    <definedName name="BREAKERS" localSheetId="8">#REF!</definedName>
    <definedName name="BREAKERS" localSheetId="7">#REF!</definedName>
    <definedName name="BREAKERS">#REF!</definedName>
    <definedName name="Breakers_Switches" localSheetId="8">#REF!</definedName>
    <definedName name="Breakers_Switches" localSheetId="7">#REF!</definedName>
    <definedName name="Breakers_Switches">#REF!</definedName>
    <definedName name="Breakers_y_Switches" localSheetId="8">#REF!</definedName>
    <definedName name="Breakers_y_Switches" localSheetId="7">#REF!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 localSheetId="8">'[47]Form5 _Pág_ 1'!#REF!</definedName>
    <definedName name="BuiltIn_Print_Area" localSheetId="7">'[47]Form5 _Pág_ 1'!#REF!</definedName>
    <definedName name="BuiltIn_Print_Area">'[47]Form5 _Pág_ 1'!#REF!</definedName>
    <definedName name="BuiltIn_Print_Area___0" localSheetId="8">'[47]Form5 _Pág_ 2'!#REF!</definedName>
    <definedName name="BuiltIn_Print_Area___0" localSheetId="7">'[47]Form5 _Pág_ 2'!#REF!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 localSheetId="8">#REF!</definedName>
    <definedName name="C._C." localSheetId="7">#REF!</definedName>
    <definedName name="C._C.">#REF!</definedName>
    <definedName name="C_" localSheetId="8">#REF!</definedName>
    <definedName name="C_" localSheetId="7">#REF!</definedName>
    <definedName name="C_">#REF!</definedName>
    <definedName name="CA" localSheetId="8">#REF!</definedName>
    <definedName name="CA" localSheetId="7">#REF!</definedName>
    <definedName name="CA">#REF!</definedName>
    <definedName name="Cableado" localSheetId="8">#REF!</definedName>
    <definedName name="Cableado" localSheetId="7">#REF!</definedName>
    <definedName name="Cableado">#REF!</definedName>
    <definedName name="CajDol1" localSheetId="8">#REF!</definedName>
    <definedName name="CajDol1" localSheetId="7">#REF!</definedName>
    <definedName name="CajDol1">#REF!</definedName>
    <definedName name="CajDol10" localSheetId="8">#REF!</definedName>
    <definedName name="CajDol10" localSheetId="7">#REF!</definedName>
    <definedName name="CajDol10">#REF!</definedName>
    <definedName name="CajDol11" localSheetId="8">#REF!</definedName>
    <definedName name="CajDol11" localSheetId="7">#REF!</definedName>
    <definedName name="CajDol11">#REF!</definedName>
    <definedName name="CajDol12" localSheetId="8">#REF!</definedName>
    <definedName name="CajDol12" localSheetId="7">#REF!</definedName>
    <definedName name="CajDol12">#REF!</definedName>
    <definedName name="CajDol2" localSheetId="8">#REF!</definedName>
    <definedName name="CajDol2" localSheetId="7">#REF!</definedName>
    <definedName name="CajDol2">#REF!</definedName>
    <definedName name="CajDol3" localSheetId="8">#REF!</definedName>
    <definedName name="CajDol3" localSheetId="7">#REF!</definedName>
    <definedName name="CajDol3">#REF!</definedName>
    <definedName name="CajDol4" localSheetId="8">#REF!</definedName>
    <definedName name="CajDol4" localSheetId="7">#REF!</definedName>
    <definedName name="CajDol4">#REF!</definedName>
    <definedName name="CajDol5" localSheetId="8">#REF!</definedName>
    <definedName name="CajDol5" localSheetId="7">#REF!</definedName>
    <definedName name="CajDol5">#REF!</definedName>
    <definedName name="CajDol6" localSheetId="8">#REF!</definedName>
    <definedName name="CajDol6" localSheetId="7">#REF!</definedName>
    <definedName name="CajDol6">#REF!</definedName>
    <definedName name="CajDol7" localSheetId="8">#REF!</definedName>
    <definedName name="CajDol7" localSheetId="7">#REF!</definedName>
    <definedName name="CajDol7">#REF!</definedName>
    <definedName name="CajDol8" localSheetId="8">#REF!</definedName>
    <definedName name="CajDol8" localSheetId="7">#REF!</definedName>
    <definedName name="CajDol8">#REF!</definedName>
    <definedName name="CajDol9" localSheetId="8">#REF!</definedName>
    <definedName name="CajDol9" localSheetId="7">#REF!</definedName>
    <definedName name="CajDol9">#REF!</definedName>
    <definedName name="CAMPO" localSheetId="8">#REF!</definedName>
    <definedName name="CAMPO" localSheetId="7">#REF!</definedName>
    <definedName name="CAMPO">#REF!</definedName>
    <definedName name="CANT" localSheetId="8">#REF!</definedName>
    <definedName name="CANT" localSheetId="7">#REF!</definedName>
    <definedName name="CANT">#REF!</definedName>
    <definedName name="cantidad" localSheetId="8">'[48]TRAMO 03'!$F:$F,'[48]TRAMO 03'!$I:$I,'[48]TRAMO 03'!$K:$K,'[48]TRAMO 03'!#REF!,'[48]TRAMO 03'!#REF!,'[48]TRAMO 03'!#REF!,'[48]TRAMO 03'!#REF!,'[48]TRAMO 03'!#REF!,'[48]TRAMO 03'!#REF!,'[48]TRAMO 03'!#REF!,'[48]TRAMO 03'!#REF!,'[48]TRAMO 03'!#REF!,'[48]TRAMO 03'!#REF!,'[48]TRAMO 03'!#REF!,'[48]TRAMO 03'!#REF!,'[48]TRAMO 03'!#REF!</definedName>
    <definedName name="cantidad" localSheetId="7">'[48]TRAMO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8">#REF!</definedName>
    <definedName name="CAP" localSheetId="7">#REF!</definedName>
    <definedName name="CAP">#REF!</definedName>
    <definedName name="CAPAC._HSE" localSheetId="8">#REF!</definedName>
    <definedName name="CAPAC._HSE" localSheetId="7">#REF!</definedName>
    <definedName name="CAPAC._HSE">#REF!</definedName>
    <definedName name="CARGA" localSheetId="8">#REF!</definedName>
    <definedName name="CARGA" localSheetId="7">#REF!</definedName>
    <definedName name="CARGA">#REF!</definedName>
    <definedName name="CARGOS" localSheetId="8">#REF!</definedName>
    <definedName name="CARGOS" localSheetId="7">#REF!</definedName>
    <definedName name="CARGOS">#REF!</definedName>
    <definedName name="carlos" localSheetId="8">MODULO10.auto_abrir</definedName>
    <definedName name="carlos" localSheetId="7">MODULO10.auto_abrir</definedName>
    <definedName name="carlos">MODULO10.auto_abrir</definedName>
    <definedName name="CBLES" localSheetId="8">#REF!</definedName>
    <definedName name="CBLES" localSheetId="7">#REF!</definedName>
    <definedName name="CBLES">#REF!</definedName>
    <definedName name="CBLES1" localSheetId="8">#REF!</definedName>
    <definedName name="CBLES1" localSheetId="7">#REF!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 localSheetId="8">'[51]A. P. U.'!#REF!</definedName>
    <definedName name="CCCCCC" localSheetId="7">'[51]A. P. U.'!#REF!</definedName>
    <definedName name="CCCCCC">'[51]A. P. U.'!#REF!</definedName>
    <definedName name="CCT" localSheetId="8">#REF!</definedName>
    <definedName name="CCT" localSheetId="7">#REF!</definedName>
    <definedName name="CCT">#REF!</definedName>
    <definedName name="ccto210" localSheetId="8">#REF!</definedName>
    <definedName name="ccto210" localSheetId="7">#REF!</definedName>
    <definedName name="ccto210">#REF!</definedName>
    <definedName name="cd">[52]Hoja1!$C$81</definedName>
    <definedName name="cdcdc" hidden="1">{"via1",#N/A,TRUE,"general";"via2",#N/A,TRUE,"general";"via3",#N/A,TRUE,"general"}</definedName>
    <definedName name="CDctrl">[35]CDItem!$G$8</definedName>
    <definedName name="CDE" localSheetId="8">#REF!</definedName>
    <definedName name="CDE" localSheetId="7">#REF!</definedName>
    <definedName name="CDE">#REF!</definedName>
    <definedName name="cdfgrtfd" localSheetId="8" hidden="1">#REF!</definedName>
    <definedName name="cdfgrtfd" localSheetId="7" hidden="1">#REF!</definedName>
    <definedName name="cdfgrtfd" hidden="1">#REF!</definedName>
    <definedName name="ceerf" hidden="1">{"TAB1",#N/A,TRUE,"GENERAL";"TAB2",#N/A,TRUE,"GENERAL";"TAB3",#N/A,TRUE,"GENERAL";"TAB4",#N/A,TRUE,"GENERAL";"TAB5",#N/A,TRUE,"GENERAL"}</definedName>
    <definedName name="CEMENTO">[53]Insum!$A$3:$H$63</definedName>
    <definedName name="CGDI01" localSheetId="8">[11]Tablas!#REF!</definedName>
    <definedName name="CGDI01" localSheetId="7">[11]Tablas!#REF!</definedName>
    <definedName name="CGDI01">[11]Tablas!#REF!</definedName>
    <definedName name="CGDI02" localSheetId="8">[11]Tablas!#REF!</definedName>
    <definedName name="CGDI02" localSheetId="7">[11]Tablas!#REF!</definedName>
    <definedName name="CGDI02">[11]Tablas!#REF!</definedName>
    <definedName name="CGDI03" localSheetId="8">[11]Tablas!#REF!</definedName>
    <definedName name="CGDI03" localSheetId="7">[11]Tablas!#REF!</definedName>
    <definedName name="CGDI03">[11]Tablas!#REF!</definedName>
    <definedName name="CGDI04" localSheetId="8">[11]Tablas!#REF!</definedName>
    <definedName name="CGDI04" localSheetId="7">[11]Tablas!#REF!</definedName>
    <definedName name="CGDI04">[11]Tablas!#REF!</definedName>
    <definedName name="CGDI05" localSheetId="8">[11]Tablas!#REF!</definedName>
    <definedName name="CGDI05" localSheetId="7">[11]Tablas!#REF!</definedName>
    <definedName name="CGDI05">[11]Tablas!#REF!</definedName>
    <definedName name="CGDI06" localSheetId="8">[11]Tablas!#REF!</definedName>
    <definedName name="CGDI06" localSheetId="7">[11]Tablas!#REF!</definedName>
    <definedName name="CGDI06">[11]Tablas!#REF!</definedName>
    <definedName name="CGDI07" localSheetId="8">[11]Tablas!#REF!</definedName>
    <definedName name="CGDI07" localSheetId="7">[11]Tablas!#REF!</definedName>
    <definedName name="CGDI07">[11]Tablas!#REF!</definedName>
    <definedName name="CGDI08" localSheetId="8">[11]Tablas!#REF!</definedName>
    <definedName name="CGDI08" localSheetId="7">[11]Tablas!#REF!</definedName>
    <definedName name="CGDI08">[11]Tablas!#REF!</definedName>
    <definedName name="CGEX01" localSheetId="8">[11]Tablas!#REF!</definedName>
    <definedName name="CGEX01" localSheetId="7">[11]Tablas!#REF!</definedName>
    <definedName name="CGEX01">[11]Tablas!#REF!</definedName>
    <definedName name="CGEX02" localSheetId="8">[11]Tablas!#REF!</definedName>
    <definedName name="CGEX02" localSheetId="7">[11]Tablas!#REF!</definedName>
    <definedName name="CGEX02">[11]Tablas!#REF!</definedName>
    <definedName name="CGEX031" localSheetId="8">[11]Tablas!#REF!</definedName>
    <definedName name="CGEX031" localSheetId="7">[11]Tablas!#REF!</definedName>
    <definedName name="CGEX031">[11]Tablas!#REF!</definedName>
    <definedName name="CGEX04" localSheetId="8">[11]Tablas!#REF!</definedName>
    <definedName name="CGEX04" localSheetId="7">[11]Tablas!#REF!</definedName>
    <definedName name="CGEX04">[11]Tablas!#REF!</definedName>
    <definedName name="CGFI011" localSheetId="8">[11]Tablas!#REF!</definedName>
    <definedName name="CGFI011" localSheetId="7">[11]Tablas!#REF!</definedName>
    <definedName name="CGFI011">[11]Tablas!#REF!</definedName>
    <definedName name="CGFI012" localSheetId="8">[11]Tablas!#REF!</definedName>
    <definedName name="CGFI012" localSheetId="7">[11]Tablas!#REF!</definedName>
    <definedName name="CGFI012">[11]Tablas!#REF!</definedName>
    <definedName name="CGFI021" localSheetId="8">[11]Tablas!#REF!</definedName>
    <definedName name="CGFI021" localSheetId="7">[11]Tablas!#REF!</definedName>
    <definedName name="CGFI021">[11]Tablas!#REF!</definedName>
    <definedName name="CGFI022" localSheetId="8">[11]Tablas!#REF!</definedName>
    <definedName name="CGFI022" localSheetId="7">[11]Tablas!#REF!</definedName>
    <definedName name="CGFI022">[11]Tablas!#REF!</definedName>
    <definedName name="CGFI023" localSheetId="8">[11]Tablas!#REF!</definedName>
    <definedName name="CGFI023" localSheetId="7">[11]Tablas!#REF!</definedName>
    <definedName name="CGFI023">[11]Tablas!#REF!</definedName>
    <definedName name="CGFI024" localSheetId="8">[11]Tablas!#REF!</definedName>
    <definedName name="CGFI024" localSheetId="7">[11]Tablas!#REF!</definedName>
    <definedName name="CGFI024">[11]Tablas!#REF!</definedName>
    <definedName name="CGFI031" localSheetId="8">[11]Tablas!#REF!</definedName>
    <definedName name="CGFI031" localSheetId="7">[11]Tablas!#REF!</definedName>
    <definedName name="CGFI031">[11]Tablas!#REF!</definedName>
    <definedName name="CGFI032" localSheetId="8">[11]Tablas!#REF!</definedName>
    <definedName name="CGFI032" localSheetId="7">[11]Tablas!#REF!</definedName>
    <definedName name="CGFI032">[11]Tablas!#REF!</definedName>
    <definedName name="CGFI0331" localSheetId="8">[11]Tablas!#REF!</definedName>
    <definedName name="CGFI0331" localSheetId="7">[11]Tablas!#REF!</definedName>
    <definedName name="CGFI0331">[11]Tablas!#REF!</definedName>
    <definedName name="CGFI0332" localSheetId="8">[11]Tablas!#REF!</definedName>
    <definedName name="CGFI0332" localSheetId="7">[11]Tablas!#REF!</definedName>
    <definedName name="CGFI0332">[11]Tablas!#REF!</definedName>
    <definedName name="CGFI0333" localSheetId="8">[11]Tablas!#REF!</definedName>
    <definedName name="CGFI0333" localSheetId="7">[11]Tablas!#REF!</definedName>
    <definedName name="CGFI0333">[11]Tablas!#REF!</definedName>
    <definedName name="CGFI0334" localSheetId="8">[11]Tablas!#REF!</definedName>
    <definedName name="CGFI0334" localSheetId="7">[11]Tablas!#REF!</definedName>
    <definedName name="CGFI0334">[11]Tablas!#REF!</definedName>
    <definedName name="CGFI0335" localSheetId="8">[11]Tablas!#REF!</definedName>
    <definedName name="CGFI0335" localSheetId="7">[11]Tablas!#REF!</definedName>
    <definedName name="CGFI0335">[11]Tablas!#REF!</definedName>
    <definedName name="CGFI0341" localSheetId="8">[11]Tablas!#REF!</definedName>
    <definedName name="CGFI0341" localSheetId="7">[11]Tablas!#REF!</definedName>
    <definedName name="CGFI0341">[11]Tablas!#REF!</definedName>
    <definedName name="CGFI0343" localSheetId="8">[11]Tablas!#REF!</definedName>
    <definedName name="CGFI0343" localSheetId="7">[11]Tablas!#REF!</definedName>
    <definedName name="CGFI0343">[11]Tablas!#REF!</definedName>
    <definedName name="CGFI0344" localSheetId="8">[11]Tablas!#REF!</definedName>
    <definedName name="CGFI0344" localSheetId="7">[11]Tablas!#REF!</definedName>
    <definedName name="CGFI0344">[11]Tablas!#REF!</definedName>
    <definedName name="CGPR01" localSheetId="8">[11]Tablas!#REF!</definedName>
    <definedName name="CGPR01" localSheetId="7">[11]Tablas!#REF!</definedName>
    <definedName name="CGPR01">[11]Tablas!#REF!</definedName>
    <definedName name="CGPR021" localSheetId="8">[11]Tablas!#REF!</definedName>
    <definedName name="CGPR021" localSheetId="7">[11]Tablas!#REF!</definedName>
    <definedName name="CGPR021">[11]Tablas!#REF!</definedName>
    <definedName name="CGPR022" localSheetId="8">[11]Tablas!#REF!</definedName>
    <definedName name="CGPR022" localSheetId="7">[11]Tablas!#REF!</definedName>
    <definedName name="CGPR022">[11]Tablas!#REF!</definedName>
    <definedName name="CGPR023" localSheetId="8">[11]Tablas!#REF!</definedName>
    <definedName name="CGPR023" localSheetId="7">[11]Tablas!#REF!</definedName>
    <definedName name="CGPR023">[11]Tablas!#REF!</definedName>
    <definedName name="CGPR024" localSheetId="8">[11]Tablas!#REF!</definedName>
    <definedName name="CGPR024" localSheetId="7">[11]Tablas!#REF!</definedName>
    <definedName name="CGPR024">[11]Tablas!#REF!</definedName>
    <definedName name="CGPR031" localSheetId="8">[11]Tablas!#REF!</definedName>
    <definedName name="CGPR031" localSheetId="7">[11]Tablas!#REF!</definedName>
    <definedName name="CGPR031">[11]Tablas!#REF!</definedName>
    <definedName name="CGPR032" localSheetId="8">[11]Tablas!#REF!</definedName>
    <definedName name="CGPR032" localSheetId="7">[11]Tablas!#REF!</definedName>
    <definedName name="CGPR032">[11]Tablas!#REF!</definedName>
    <definedName name="CGPR0331" localSheetId="8">[11]Tablas!#REF!</definedName>
    <definedName name="CGPR0331" localSheetId="7">[11]Tablas!#REF!</definedName>
    <definedName name="CGPR0331">[11]Tablas!#REF!</definedName>
    <definedName name="CGPR0332" localSheetId="8">[11]Tablas!#REF!</definedName>
    <definedName name="CGPR0332" localSheetId="7">[11]Tablas!#REF!</definedName>
    <definedName name="CGPR0332">[11]Tablas!#REF!</definedName>
    <definedName name="CGPR0333" localSheetId="8">[11]Tablas!#REF!</definedName>
    <definedName name="CGPR0333" localSheetId="7">[11]Tablas!#REF!</definedName>
    <definedName name="CGPR0333">[11]Tablas!#REF!</definedName>
    <definedName name="CGPR041" localSheetId="8">[11]Tablas!#REF!</definedName>
    <definedName name="CGPR041" localSheetId="7">[11]Tablas!#REF!</definedName>
    <definedName name="CGPR041">[11]Tablas!#REF!</definedName>
    <definedName name="CGPR042" localSheetId="8">[11]Tablas!#REF!</definedName>
    <definedName name="CGPR042" localSheetId="7">[11]Tablas!#REF!</definedName>
    <definedName name="CGPR042">[11]Tablas!#REF!</definedName>
    <definedName name="CGPR043" localSheetId="8">[11]Tablas!#REF!</definedName>
    <definedName name="CGPR043" localSheetId="7">[11]Tablas!#REF!</definedName>
    <definedName name="CGPR043">[11]Tablas!#REF!</definedName>
    <definedName name="CGPR051" localSheetId="8">[11]Tablas!#REF!</definedName>
    <definedName name="CGPR051" localSheetId="7">[11]Tablas!#REF!</definedName>
    <definedName name="CGPR051">[11]Tablas!#REF!</definedName>
    <definedName name="CGPR052" localSheetId="8">[11]Tablas!#REF!</definedName>
    <definedName name="CGPR052" localSheetId="7">[11]Tablas!#REF!</definedName>
    <definedName name="CGPR052">[11]Tablas!#REF!</definedName>
    <definedName name="CGPR0531" localSheetId="8">[11]Tablas!#REF!</definedName>
    <definedName name="CGPR0531" localSheetId="7">[11]Tablas!#REF!</definedName>
    <definedName name="CGPR0531">[11]Tablas!#REF!</definedName>
    <definedName name="CGPR0532" localSheetId="8">[11]Tablas!#REF!</definedName>
    <definedName name="CGPR0532" localSheetId="7">[11]Tablas!#REF!</definedName>
    <definedName name="CGPR0532">[11]Tablas!#REF!</definedName>
    <definedName name="CGPR0533" localSheetId="8">[11]Tablas!#REF!</definedName>
    <definedName name="CGPR0533" localSheetId="7">[11]Tablas!#REF!</definedName>
    <definedName name="CGPR0533">[11]Tablas!#REF!</definedName>
    <definedName name="CGPR0534" localSheetId="8">[11]Tablas!#REF!</definedName>
    <definedName name="CGPR0534" localSheetId="7">[11]Tablas!#REF!</definedName>
    <definedName name="CGPR0534">[11]Tablas!#REF!</definedName>
    <definedName name="CGPR0541" localSheetId="8">[11]Tablas!#REF!</definedName>
    <definedName name="CGPR0541" localSheetId="7">[11]Tablas!#REF!</definedName>
    <definedName name="CGPR0541">[11]Tablas!#REF!</definedName>
    <definedName name="CGPR0542" localSheetId="8">[11]Tablas!#REF!</definedName>
    <definedName name="CGPR0542" localSheetId="7">[11]Tablas!#REF!</definedName>
    <definedName name="CGPR0542">[11]Tablas!#REF!</definedName>
    <definedName name="CGPR0543" localSheetId="8">[11]Tablas!#REF!</definedName>
    <definedName name="CGPR0543" localSheetId="7">[11]Tablas!#REF!</definedName>
    <definedName name="CGPR0543">[11]Tablas!#REF!</definedName>
    <definedName name="CGPR061" localSheetId="8">[11]Tablas!#REF!</definedName>
    <definedName name="CGPR061" localSheetId="7">[11]Tablas!#REF!</definedName>
    <definedName name="CGPR061">[11]Tablas!#REF!</definedName>
    <definedName name="CGPR062" localSheetId="8">[11]Tablas!#REF!</definedName>
    <definedName name="CGPR062" localSheetId="7">[11]Tablas!#REF!</definedName>
    <definedName name="CGPR062">[11]Tablas!#REF!</definedName>
    <definedName name="CGPR0621" localSheetId="8">[11]Tablas!#REF!</definedName>
    <definedName name="CGPR0621" localSheetId="7">[11]Tablas!#REF!</definedName>
    <definedName name="CGPR0621">[11]Tablas!#REF!</definedName>
    <definedName name="CGPR0622" localSheetId="8">[11]Tablas!#REF!</definedName>
    <definedName name="CGPR0622" localSheetId="7">[11]Tablas!#REF!</definedName>
    <definedName name="CGPR0622">[11]Tablas!#REF!</definedName>
    <definedName name="CGPR0631" localSheetId="8">[11]Tablas!#REF!</definedName>
    <definedName name="CGPR0631" localSheetId="7">[11]Tablas!#REF!</definedName>
    <definedName name="CGPR0631">[11]Tablas!#REF!</definedName>
    <definedName name="CGPR0632" localSheetId="8">[11]Tablas!#REF!</definedName>
    <definedName name="CGPR0632" localSheetId="7">[11]Tablas!#REF!</definedName>
    <definedName name="CGPR0632">[11]Tablas!#REF!</definedName>
    <definedName name="CGPR0633" localSheetId="8">[11]Tablas!#REF!</definedName>
    <definedName name="CGPR0633" localSheetId="7">[11]Tablas!#REF!</definedName>
    <definedName name="CGPR0633">[11]Tablas!#REF!</definedName>
    <definedName name="CGPR0641" localSheetId="8">[11]Tablas!#REF!</definedName>
    <definedName name="CGPR0641" localSheetId="7">[11]Tablas!#REF!</definedName>
    <definedName name="CGPR0641">[11]Tablas!#REF!</definedName>
    <definedName name="CGPR0642" localSheetId="8">[11]Tablas!#REF!</definedName>
    <definedName name="CGPR0642" localSheetId="7">[11]Tablas!#REF!</definedName>
    <definedName name="CGPR0642">[11]Tablas!#REF!</definedName>
    <definedName name="CGPR0643" localSheetId="8">[11]Tablas!#REF!</definedName>
    <definedName name="CGPR0643" localSheetId="7">[11]Tablas!#REF!</definedName>
    <definedName name="CGPR0643">[11]Tablas!#REF!</definedName>
    <definedName name="CGRF01" localSheetId="8">[11]Tablas!#REF!</definedName>
    <definedName name="CGRF01" localSheetId="7">[11]Tablas!#REF!</definedName>
    <definedName name="CGRF01">[11]Tablas!#REF!</definedName>
    <definedName name="CGRF02" localSheetId="8">[11]Tablas!#REF!</definedName>
    <definedName name="CGRF02" localSheetId="7">[11]Tablas!#REF!</definedName>
    <definedName name="CGRF02">[11]Tablas!#REF!</definedName>
    <definedName name="CGRF031" localSheetId="8">[11]Tablas!#REF!</definedName>
    <definedName name="CGRF031" localSheetId="7">[11]Tablas!#REF!</definedName>
    <definedName name="CGRF031">[11]Tablas!#REF!</definedName>
    <definedName name="CGRF032" localSheetId="8">[11]Tablas!#REF!</definedName>
    <definedName name="CGRF032" localSheetId="7">[11]Tablas!#REF!</definedName>
    <definedName name="CGRF032">[11]Tablas!#REF!</definedName>
    <definedName name="CGRF0331" localSheetId="8">[11]Tablas!#REF!</definedName>
    <definedName name="CGRF0331" localSheetId="7">[11]Tablas!#REF!</definedName>
    <definedName name="CGRF0331">[11]Tablas!#REF!</definedName>
    <definedName name="CGRF0332" localSheetId="8">[11]Tablas!#REF!</definedName>
    <definedName name="CGRF0332" localSheetId="7">[11]Tablas!#REF!</definedName>
    <definedName name="CGRF0332">[11]Tablas!#REF!</definedName>
    <definedName name="CGRF0333" localSheetId="8">[11]Tablas!#REF!</definedName>
    <definedName name="CGRF0333" localSheetId="7">[11]Tablas!#REF!</definedName>
    <definedName name="CGRF0333">[11]Tablas!#REF!</definedName>
    <definedName name="CGRF0334" localSheetId="8">[11]Tablas!#REF!</definedName>
    <definedName name="CGRF0334" localSheetId="7">[11]Tablas!#REF!</definedName>
    <definedName name="CGRF0334">[11]Tablas!#REF!</definedName>
    <definedName name="CGRF0335" localSheetId="8">[11]Tablas!#REF!</definedName>
    <definedName name="CGRF0335" localSheetId="7">[11]Tablas!#REF!</definedName>
    <definedName name="CGRF0335">[11]Tablas!#REF!</definedName>
    <definedName name="CGRF0336" localSheetId="8">[11]Tablas!#REF!</definedName>
    <definedName name="CGRF0336" localSheetId="7">[11]Tablas!#REF!</definedName>
    <definedName name="CGRF0336">[11]Tablas!#REF!</definedName>
    <definedName name="CGRF0337" localSheetId="8">[11]Tablas!#REF!</definedName>
    <definedName name="CGRF0337" localSheetId="7">[11]Tablas!#REF!</definedName>
    <definedName name="CGRF0337">[11]Tablas!#REF!</definedName>
    <definedName name="CGRF0338" localSheetId="8">[11]Tablas!#REF!</definedName>
    <definedName name="CGRF0338" localSheetId="7">[11]Tablas!#REF!</definedName>
    <definedName name="CGRF0338">[11]Tablas!#REF!</definedName>
    <definedName name="CGRF0341" localSheetId="8">[11]Tablas!#REF!</definedName>
    <definedName name="CGRF0341" localSheetId="7">[11]Tablas!#REF!</definedName>
    <definedName name="CGRF0341">[11]Tablas!#REF!</definedName>
    <definedName name="CGRF0342" localSheetId="8">[11]Tablas!#REF!</definedName>
    <definedName name="CGRF0342" localSheetId="7">[11]Tablas!#REF!</definedName>
    <definedName name="CGRF0342">[11]Tablas!#REF!</definedName>
    <definedName name="CGRF0343" localSheetId="8">[11]Tablas!#REF!</definedName>
    <definedName name="CGRF0343" localSheetId="7">[11]Tablas!#REF!</definedName>
    <definedName name="CGRF0343">[11]Tablas!#REF!</definedName>
    <definedName name="CGRF041" localSheetId="8">[11]Tablas!#REF!</definedName>
    <definedName name="CGRF041" localSheetId="7">[11]Tablas!#REF!</definedName>
    <definedName name="CGRF041">[11]Tablas!#REF!</definedName>
    <definedName name="CGRF042" localSheetId="8">[11]Tablas!#REF!</definedName>
    <definedName name="CGRF042" localSheetId="7">[11]Tablas!#REF!</definedName>
    <definedName name="CGRF042">[11]Tablas!#REF!</definedName>
    <definedName name="CGRF0431" localSheetId="8">[11]Tablas!#REF!</definedName>
    <definedName name="CGRF0431" localSheetId="7">[11]Tablas!#REF!</definedName>
    <definedName name="CGRF0431">[11]Tablas!#REF!</definedName>
    <definedName name="CGRF0432" localSheetId="8">[11]Tablas!#REF!</definedName>
    <definedName name="CGRF0432" localSheetId="7">[11]Tablas!#REF!</definedName>
    <definedName name="CGRF0432">[11]Tablas!#REF!</definedName>
    <definedName name="CGRF0433" localSheetId="8">[11]Tablas!#REF!</definedName>
    <definedName name="CGRF0433" localSheetId="7">[11]Tablas!#REF!</definedName>
    <definedName name="CGRF0433">[11]Tablas!#REF!</definedName>
    <definedName name="CGRF0441" localSheetId="8">[11]Tablas!#REF!</definedName>
    <definedName name="CGRF0441" localSheetId="7">[11]Tablas!#REF!</definedName>
    <definedName name="CGRF0441">[11]Tablas!#REF!</definedName>
    <definedName name="CGRF0442" localSheetId="8">[11]Tablas!#REF!</definedName>
    <definedName name="CGRF0442" localSheetId="7">[11]Tablas!#REF!</definedName>
    <definedName name="CGRF0442">[11]Tablas!#REF!</definedName>
    <definedName name="CGRF0443" localSheetId="8">[11]Tablas!#REF!</definedName>
    <definedName name="CGRF0443" localSheetId="7">[11]Tablas!#REF!</definedName>
    <definedName name="CGRF0443">[11]Tablas!#REF!</definedName>
    <definedName name="CGSM01" localSheetId="8">[11]Tablas!#REF!</definedName>
    <definedName name="CGSM01" localSheetId="7">[11]Tablas!#REF!</definedName>
    <definedName name="CGSM01">[11]Tablas!#REF!</definedName>
    <definedName name="CGSM02" localSheetId="8">[11]Tablas!#REF!</definedName>
    <definedName name="CGSM02" localSheetId="7">[11]Tablas!#REF!</definedName>
    <definedName name="CGSM02">[11]Tablas!#REF!</definedName>
    <definedName name="CGSM03" localSheetId="8">[11]Tablas!#REF!</definedName>
    <definedName name="CGSM03" localSheetId="7">[11]Tablas!#REF!</definedName>
    <definedName name="CGSM03">[11]Tablas!#REF!</definedName>
    <definedName name="CGSM04" localSheetId="8">[11]Tablas!#REF!</definedName>
    <definedName name="CGSM04" localSheetId="7">[11]Tablas!#REF!</definedName>
    <definedName name="CGSM04">[11]Tablas!#REF!</definedName>
    <definedName name="CGSM05" localSheetId="8">[11]Tablas!#REF!</definedName>
    <definedName name="CGSM05" localSheetId="7">[11]Tablas!#REF!</definedName>
    <definedName name="CGSM05">[11]Tablas!#REF!</definedName>
    <definedName name="CGSO011" localSheetId="8">[11]Tablas!#REF!</definedName>
    <definedName name="CGSO011" localSheetId="7">[11]Tablas!#REF!</definedName>
    <definedName name="CGSO011">[11]Tablas!#REF!</definedName>
    <definedName name="CGSO012" localSheetId="8">[11]Tablas!#REF!</definedName>
    <definedName name="CGSO012" localSheetId="7">[11]Tablas!#REF!</definedName>
    <definedName name="CGSO012">[11]Tablas!#REF!</definedName>
    <definedName name="CGSO013" localSheetId="8">[11]Tablas!#REF!</definedName>
    <definedName name="CGSO013" localSheetId="7">[11]Tablas!#REF!</definedName>
    <definedName name="CGSO013">[11]Tablas!#REF!</definedName>
    <definedName name="CGSO014" localSheetId="8">[11]Tablas!#REF!</definedName>
    <definedName name="CGSO014" localSheetId="7">[11]Tablas!#REF!</definedName>
    <definedName name="CGSO014">[11]Tablas!#REF!</definedName>
    <definedName name="CGSO02" localSheetId="8">[11]Tablas!#REF!</definedName>
    <definedName name="CGSO02" localSheetId="7">[11]Tablas!#REF!</definedName>
    <definedName name="CGSO02">[11]Tablas!#REF!</definedName>
    <definedName name="CGSO031" localSheetId="8">[11]Tablas!#REF!</definedName>
    <definedName name="CGSO031" localSheetId="7">[11]Tablas!#REF!</definedName>
    <definedName name="CGSO031">[11]Tablas!#REF!</definedName>
    <definedName name="CGSO032" localSheetId="8">[11]Tablas!#REF!</definedName>
    <definedName name="CGSO032" localSheetId="7">[11]Tablas!#REF!</definedName>
    <definedName name="CGSO032">[11]Tablas!#REF!</definedName>
    <definedName name="CGSO033" localSheetId="8">[11]Tablas!#REF!</definedName>
    <definedName name="CGSO033" localSheetId="7">[11]Tablas!#REF!</definedName>
    <definedName name="CGSO033">[11]Tablas!#REF!</definedName>
    <definedName name="CGSO034" localSheetId="8">[11]Tablas!#REF!</definedName>
    <definedName name="CGSO034" localSheetId="7">[11]Tablas!#REF!</definedName>
    <definedName name="CGSO034">[11]Tablas!#REF!</definedName>
    <definedName name="CGSO041" localSheetId="8">[11]Tablas!#REF!</definedName>
    <definedName name="CGSO041" localSheetId="7">[11]Tablas!#REF!</definedName>
    <definedName name="CGSO041">[11]Tablas!#REF!</definedName>
    <definedName name="CGSO042" localSheetId="8">[11]Tablas!#REF!</definedName>
    <definedName name="CGSO042" localSheetId="7">[11]Tablas!#REF!</definedName>
    <definedName name="CGSO042">[11]Tablas!#REF!</definedName>
    <definedName name="CGSO043" localSheetId="8">[11]Tablas!#REF!</definedName>
    <definedName name="CGSO043" localSheetId="7">[11]Tablas!#REF!</definedName>
    <definedName name="CGSO043">[11]Tablas!#REF!</definedName>
    <definedName name="CGSO044" localSheetId="8">[11]Tablas!#REF!</definedName>
    <definedName name="CGSO044" localSheetId="7">[11]Tablas!#REF!</definedName>
    <definedName name="CGSO044">[11]Tablas!#REF!</definedName>
    <definedName name="CGSO051" localSheetId="8">[11]Tablas!#REF!</definedName>
    <definedName name="CGSO051" localSheetId="7">[11]Tablas!#REF!</definedName>
    <definedName name="CGSO051">[11]Tablas!#REF!</definedName>
    <definedName name="CGSO052" localSheetId="8">[11]Tablas!#REF!</definedName>
    <definedName name="CGSO052" localSheetId="7">[11]Tablas!#REF!</definedName>
    <definedName name="CGSO052">[11]Tablas!#REF!</definedName>
    <definedName name="CGSO053" localSheetId="8">[11]Tablas!#REF!</definedName>
    <definedName name="CGSO053" localSheetId="7">[11]Tablas!#REF!</definedName>
    <definedName name="CGSO053">[11]Tablas!#REF!</definedName>
    <definedName name="CGSO054" localSheetId="8">[11]Tablas!#REF!</definedName>
    <definedName name="CGSO054" localSheetId="7">[11]Tablas!#REF!</definedName>
    <definedName name="CGSO054">[11]Tablas!#REF!</definedName>
    <definedName name="CGSO055" localSheetId="8">[11]Tablas!#REF!</definedName>
    <definedName name="CGSO055" localSheetId="7">[11]Tablas!#REF!</definedName>
    <definedName name="CGSO055">[11]Tablas!#REF!</definedName>
    <definedName name="CGSO061" localSheetId="8">[11]Tablas!#REF!</definedName>
    <definedName name="CGSO061" localSheetId="7">[11]Tablas!#REF!</definedName>
    <definedName name="CGSO061">[11]Tablas!#REF!</definedName>
    <definedName name="CGSO062" localSheetId="8">[11]Tablas!#REF!</definedName>
    <definedName name="CGSO062" localSheetId="7">[11]Tablas!#REF!</definedName>
    <definedName name="CGSO062">[11]Tablas!#REF!</definedName>
    <definedName name="CGSO063" localSheetId="8">[11]Tablas!#REF!</definedName>
    <definedName name="CGSO063" localSheetId="7">[11]Tablas!#REF!</definedName>
    <definedName name="CGSO063">[11]Tablas!#REF!</definedName>
    <definedName name="CGSO064" localSheetId="8">[11]Tablas!#REF!</definedName>
    <definedName name="CGSO064" localSheetId="7">[11]Tablas!#REF!</definedName>
    <definedName name="CGSO064">[11]Tablas!#REF!</definedName>
    <definedName name="CGTR011" localSheetId="8">[11]Tablas!#REF!</definedName>
    <definedName name="CGTR011" localSheetId="7">[11]Tablas!#REF!</definedName>
    <definedName name="CGTR011">[11]Tablas!#REF!</definedName>
    <definedName name="CGTR012" localSheetId="8">[11]Tablas!#REF!</definedName>
    <definedName name="CGTR012" localSheetId="7">[11]Tablas!#REF!</definedName>
    <definedName name="CGTR012">[11]Tablas!#REF!</definedName>
    <definedName name="CGTR021" localSheetId="8">[11]Tablas!#REF!</definedName>
    <definedName name="CGTR021" localSheetId="7">[11]Tablas!#REF!</definedName>
    <definedName name="CGTR021">[11]Tablas!#REF!</definedName>
    <definedName name="CGTR022" localSheetId="8">[11]Tablas!#REF!</definedName>
    <definedName name="CGTR022" localSheetId="7">[11]Tablas!#REF!</definedName>
    <definedName name="CGTR022">[11]Tablas!#REF!</definedName>
    <definedName name="CGTR023" localSheetId="8">[11]Tablas!#REF!</definedName>
    <definedName name="CGTR023" localSheetId="7">[11]Tablas!#REF!</definedName>
    <definedName name="CGTR023">[11]Tablas!#REF!</definedName>
    <definedName name="CGTR031" localSheetId="8">[11]Tablas!#REF!</definedName>
    <definedName name="CGTR031" localSheetId="7">[11]Tablas!#REF!</definedName>
    <definedName name="CGTR031">[11]Tablas!#REF!</definedName>
    <definedName name="CGTR032" localSheetId="8">[11]Tablas!#REF!</definedName>
    <definedName name="CGTR032" localSheetId="7">[11]Tablas!#REF!</definedName>
    <definedName name="CGTR032">[11]Tablas!#REF!</definedName>
    <definedName name="CGTR033" localSheetId="8">[11]Tablas!#REF!</definedName>
    <definedName name="CGTR033" localSheetId="7">[11]Tablas!#REF!</definedName>
    <definedName name="CGTR033">[11]Tablas!#REF!</definedName>
    <definedName name="CGTR034" localSheetId="8">[11]Tablas!#REF!</definedName>
    <definedName name="CGTR034" localSheetId="7">[11]Tablas!#REF!</definedName>
    <definedName name="CGTR034">[11]Tablas!#REF!</definedName>
    <definedName name="CGTR035" localSheetId="8">[11]Tablas!#REF!</definedName>
    <definedName name="CGTR035" localSheetId="7">[11]Tablas!#REF!</definedName>
    <definedName name="CGTR035">[11]Tablas!#REF!</definedName>
    <definedName name="CGTR036" localSheetId="8">[11]Tablas!#REF!</definedName>
    <definedName name="CGTR036" localSheetId="7">[11]Tablas!#REF!</definedName>
    <definedName name="CGTR036">[11]Tablas!#REF!</definedName>
    <definedName name="CGTR037" localSheetId="8">[11]Tablas!#REF!</definedName>
    <definedName name="CGTR037" localSheetId="7">[11]Tablas!#REF!</definedName>
    <definedName name="CGTR037">[11]Tablas!#REF!</definedName>
    <definedName name="CGTR038" localSheetId="8">[11]Tablas!#REF!</definedName>
    <definedName name="CGTR038" localSheetId="7">[11]Tablas!#REF!</definedName>
    <definedName name="CGTR038">[11]Tablas!#REF!</definedName>
    <definedName name="CGTR039" localSheetId="8">[11]Tablas!#REF!</definedName>
    <definedName name="CGTR039" localSheetId="7">[11]Tablas!#REF!</definedName>
    <definedName name="CGTR039">[11]Tablas!#REF!</definedName>
    <definedName name="CGTR041" localSheetId="8">[11]Tablas!#REF!</definedName>
    <definedName name="CGTR041" localSheetId="7">[11]Tablas!#REF!</definedName>
    <definedName name="CGTR041">[11]Tablas!#REF!</definedName>
    <definedName name="CGTR042" localSheetId="8">[11]Tablas!#REF!</definedName>
    <definedName name="CGTR042" localSheetId="7">[11]Tablas!#REF!</definedName>
    <definedName name="CGTR042">[11]Tablas!#REF!</definedName>
    <definedName name="CGTR043" localSheetId="8">[11]Tablas!#REF!</definedName>
    <definedName name="CGTR043" localSheetId="7">[11]Tablas!#REF!</definedName>
    <definedName name="CGTR043">[11]Tablas!#REF!</definedName>
    <definedName name="CGTR044" localSheetId="8">[11]Tablas!#REF!</definedName>
    <definedName name="CGTR044" localSheetId="7">[11]Tablas!#REF!</definedName>
    <definedName name="CGTR044">[11]Tablas!#REF!</definedName>
    <definedName name="CGTR051" localSheetId="8">[11]Tablas!#REF!</definedName>
    <definedName name="CGTR051" localSheetId="7">[11]Tablas!#REF!</definedName>
    <definedName name="CGTR051">[11]Tablas!#REF!</definedName>
    <definedName name="Ch" localSheetId="8">#REF!</definedName>
    <definedName name="Ch" localSheetId="7">#REF!</definedName>
    <definedName name="Ch">#REF!</definedName>
    <definedName name="CHK_PU" localSheetId="8">'[3]7422CW00'!#REF!</definedName>
    <definedName name="CHK_PU" localSheetId="7">'[3]7422CW00'!#REF!</definedName>
    <definedName name="CHK_PU">'[3]7422CW00'!#REF!</definedName>
    <definedName name="CHP" localSheetId="8">#REF!</definedName>
    <definedName name="CHP" localSheetId="7">#REF!</definedName>
    <definedName name="CHP">#REF!</definedName>
    <definedName name="CISNEROS" localSheetId="8">#REF!</definedName>
    <definedName name="CISNEROS" localSheetId="7">#REF!</definedName>
    <definedName name="CISNEROS">#REF!</definedName>
    <definedName name="cjsa" localSheetId="8" hidden="1">#REF!</definedName>
    <definedName name="cjsa" localSheetId="7" hidden="1">#REF!</definedName>
    <definedName name="cjsa" hidden="1">#REF!</definedName>
    <definedName name="CL" localSheetId="8">#REF!</definedName>
    <definedName name="CL" localSheetId="7">#REF!</definedName>
    <definedName name="CL">#REF!</definedName>
    <definedName name="cmf">[54]Hoja1!$C$27</definedName>
    <definedName name="CMIBLE" localSheetId="8">#REF!</definedName>
    <definedName name="CMIBLE" localSheetId="7">#REF!</definedName>
    <definedName name="CMIBLE">#REF!</definedName>
    <definedName name="CMIBLE1" localSheetId="8">#REF!</definedName>
    <definedName name="CMIBLE1" localSheetId="7">#REF!</definedName>
    <definedName name="CMIBLE1">#REF!</definedName>
    <definedName name="Cod" localSheetId="8">#REF!</definedName>
    <definedName name="Cod" localSheetId="7">#REF!</definedName>
    <definedName name="Cod">#REF!</definedName>
    <definedName name="CodActEco">[10]EMPRESA!$F$10</definedName>
    <definedName name="codigo" localSheetId="8">#REF!,#REF!</definedName>
    <definedName name="codigo" localSheetId="7">#REF!,#REF!</definedName>
    <definedName name="codigo">#REF!,#REF!</definedName>
    <definedName name="CodigoInversion" localSheetId="8">#REF!</definedName>
    <definedName name="CodigoInversion" localSheetId="7">#REF!</definedName>
    <definedName name="CodigoInversion">#REF!</definedName>
    <definedName name="CodigoProyecto" localSheetId="8">#REF!</definedName>
    <definedName name="CodigoProyecto" localSheetId="7">#REF!</definedName>
    <definedName name="CodigoProyecto">#REF!</definedName>
    <definedName name="Codigos" localSheetId="8">#REF!</definedName>
    <definedName name="Codigos" localSheetId="7">#REF!</definedName>
    <definedName name="Codigos">#REF!</definedName>
    <definedName name="CODOS" localSheetId="8">#REF!</definedName>
    <definedName name="CODOS" localSheetId="7">#REF!</definedName>
    <definedName name="CODOS">#REF!</definedName>
    <definedName name="cogvsiruj" localSheetId="8">[34]COMPARATIVO!#REF!</definedName>
    <definedName name="cogvsiruj" localSheetId="7">[34]COMPARATIVO!#REF!</definedName>
    <definedName name="cogvsiruj">[34]COMPARATIVO!#REF!</definedName>
    <definedName name="COLON" localSheetId="8">#REF!</definedName>
    <definedName name="COLON" localSheetId="7">#REF!</definedName>
    <definedName name="COLON">#REF!</definedName>
    <definedName name="ColTap">'[20]Coloc. e Interc. Tapones'!$E$1:$E$65536</definedName>
    <definedName name="Com">'[40]LIQUIDA-NOMINA'!$AL$4</definedName>
    <definedName name="COMIDA" localSheetId="8">#REF!</definedName>
    <definedName name="COMIDA" localSheetId="7">#REF!</definedName>
    <definedName name="COMIDA">#REF!</definedName>
    <definedName name="Compresores" localSheetId="8">#REF!</definedName>
    <definedName name="Compresores" localSheetId="7">#REF!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[0]!ERR</definedName>
    <definedName name="COPIA1" localSheetId="8">#REF!</definedName>
    <definedName name="COPIA1" localSheetId="7">#REF!</definedName>
    <definedName name="COPIA1">#REF!</definedName>
    <definedName name="COPIA2" localSheetId="8">#REF!</definedName>
    <definedName name="COPIA2" localSheetId="7">#REF!</definedName>
    <definedName name="COPIA2">#REF!</definedName>
    <definedName name="copiao4">[0]!ERR</definedName>
    <definedName name="corri">[0]!ERR</definedName>
    <definedName name="COSTO_FRENTE">[56]BITACORA!$E$1:$E$65536</definedName>
    <definedName name="costo2" localSheetId="8" hidden="1">#REF!</definedName>
    <definedName name="costo2" localSheetId="7" hidden="1">#REF!</definedName>
    <definedName name="costo2" hidden="1">#REF!</definedName>
    <definedName name="COSTODIRECTO" localSheetId="8">#REF!</definedName>
    <definedName name="COSTODIRECTO" localSheetId="7">#REF!</definedName>
    <definedName name="COSTODIRECTO">#REF!</definedName>
    <definedName name="COSTOS">[57]TARIFAS!$A$1:$F$52</definedName>
    <definedName name="CRIT" localSheetId="8">#REF!</definedName>
    <definedName name="CRIT" localSheetId="7">#REF!</definedName>
    <definedName name="CRIT">#REF!</definedName>
    <definedName name="CRIT_APIAY" localSheetId="8">#REF!</definedName>
    <definedName name="CRIT_APIAY" localSheetId="7">#REF!</definedName>
    <definedName name="CRIT_APIAY">#REF!</definedName>
    <definedName name="CRIT_CHICHI" localSheetId="8">#REF!</definedName>
    <definedName name="CRIT_CHICHI" localSheetId="7">#REF!</definedName>
    <definedName name="CRIT_CHICHI">#REF!</definedName>
    <definedName name="CRIT_CHICHI1" localSheetId="8">#REF!</definedName>
    <definedName name="CRIT_CHICHI1" localSheetId="7">#REF!</definedName>
    <definedName name="CRIT_CHICHI1">#REF!</definedName>
    <definedName name="CRIT_DOL" localSheetId="8">#REF!</definedName>
    <definedName name="CRIT_DOL" localSheetId="7">#REF!</definedName>
    <definedName name="CRIT_DOL">#REF!</definedName>
    <definedName name="CRIT_DOL1" localSheetId="8">#REF!</definedName>
    <definedName name="CRIT_DOL1" localSheetId="7">#REF!</definedName>
    <definedName name="CRIT_DOL1">#REF!</definedName>
    <definedName name="CRIT1" localSheetId="8">#REF!</definedName>
    <definedName name="CRIT1" localSheetId="7">#REF!</definedName>
    <definedName name="CRIT1">#REF!</definedName>
    <definedName name="Criteria_MI">[58]civ_roma!$C$803:$G$804</definedName>
    <definedName name="Criterios_IM" localSheetId="8">'[3]7422CW00'!#REF!</definedName>
    <definedName name="Criterios_IM" localSheetId="7">'[3]7422CW00'!#REF!</definedName>
    <definedName name="Criterios_IM">'[3]7422CW00'!#REF!</definedName>
    <definedName name="Criticidad">[59]Tabla!$A$1:$A$5</definedName>
    <definedName name="cs" localSheetId="8">#REF!</definedName>
    <definedName name="cs" localSheetId="7">#REF!</definedName>
    <definedName name="cs">#REF!</definedName>
    <definedName name="CS_AVG_SIZE" localSheetId="8">#REF!</definedName>
    <definedName name="CS_AVG_SIZE" localSheetId="7">#REF!</definedName>
    <definedName name="CS_AVG_SIZE">#REF!</definedName>
    <definedName name="CS_WELDING" localSheetId="8">#REF!</definedName>
    <definedName name="CS_WELDING" localSheetId="7">#REF!</definedName>
    <definedName name="CS_WELDING">#REF!</definedName>
    <definedName name="CTA" localSheetId="8">#REF!</definedName>
    <definedName name="CTA" localSheetId="7">#REF!</definedName>
    <definedName name="CTA">#REF!</definedName>
    <definedName name="CTE" localSheetId="8">#REF!</definedName>
    <definedName name="CTE" localSheetId="7">#REF!</definedName>
    <definedName name="CTE">#REF!</definedName>
    <definedName name="CTR" localSheetId="8">'[3]7422CW00'!#REF!</definedName>
    <definedName name="CTR" localSheetId="7">'[3]7422CW00'!#REF!</definedName>
    <definedName name="CTR">'[3]7422CW00'!#REF!</definedName>
    <definedName name="CTRPAG" localSheetId="8">'[3]7422CW00'!#REF!</definedName>
    <definedName name="CTRPAG" localSheetId="7">'[3]7422CW00'!#REF!</definedName>
    <definedName name="CTRPAG">'[3]7422CW00'!#REF!</definedName>
    <definedName name="CUAL">[0]!ERR</definedName>
    <definedName name="CUBS" localSheetId="8">#REF!</definedName>
    <definedName name="CUBS" localSheetId="7">#REF!</definedName>
    <definedName name="CUBS">#REF!</definedName>
    <definedName name="CUNET" hidden="1">{"via1",#N/A,TRUE,"general";"via2",#N/A,TRUE,"general";"via3",#N/A,TRUE,"general"}</definedName>
    <definedName name="Customize" localSheetId="8">[50]!Customize</definedName>
    <definedName name="Customize" localSheetId="7">[50]!Customize</definedName>
    <definedName name="Customize">[50]!Customize</definedName>
    <definedName name="cv" localSheetId="8">#REF!</definedName>
    <definedName name="cv" localSheetId="7">#REF!</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 localSheetId="8">#REF!</definedName>
    <definedName name="D_1" localSheetId="7">#REF!</definedName>
    <definedName name="D_1">#REF!</definedName>
    <definedName name="DAFT" localSheetId="8">#REF!</definedName>
    <definedName name="DAFT" localSheetId="7">#REF!</definedName>
    <definedName name="DAFT">#REF!</definedName>
    <definedName name="DANODO" localSheetId="8">#REF!</definedName>
    <definedName name="DANODO" localSheetId="7">#REF!</definedName>
    <definedName name="DANODO">#REF!</definedName>
    <definedName name="DANODOF" localSheetId="8">#REF!</definedName>
    <definedName name="DANODOF" localSheetId="7">#REF!</definedName>
    <definedName name="DANODOF">#REF!</definedName>
    <definedName name="DANODOFT" localSheetId="8">#REF!</definedName>
    <definedName name="DANODOFT" localSheetId="7">#REF!</definedName>
    <definedName name="DANODOFT">#REF!</definedName>
    <definedName name="dario" localSheetId="8">'[23]GPI 526'!#REF!</definedName>
    <definedName name="dario" localSheetId="7">'[23]GPI 526'!#REF!</definedName>
    <definedName name="dario">'[23]GPI 526'!#REF!</definedName>
    <definedName name="DASD" hidden="1">{"TAB1",#N/A,TRUE,"GENERAL";"TAB2",#N/A,TRUE,"GENERAL";"TAB3",#N/A,TRUE,"GENERAL";"TAB4",#N/A,TRUE,"GENERAL";"TAB5",#N/A,TRUE,"GENERAL"}</definedName>
    <definedName name="Data" localSheetId="8">#REF!</definedName>
    <definedName name="Data" localSheetId="7">#REF!</definedName>
    <definedName name="Data">#REF!</definedName>
    <definedName name="data1" localSheetId="8">#REF!</definedName>
    <definedName name="data1" localSheetId="7">#REF!</definedName>
    <definedName name="data1">#REF!</definedName>
    <definedName name="data10" localSheetId="8">#REF!</definedName>
    <definedName name="data10" localSheetId="7">#REF!</definedName>
    <definedName name="data10">#REF!</definedName>
    <definedName name="data11" localSheetId="8">#REF!</definedName>
    <definedName name="data11" localSheetId="7">#REF!</definedName>
    <definedName name="data11">#REF!</definedName>
    <definedName name="data12" localSheetId="8">#REF!</definedName>
    <definedName name="data12" localSheetId="7">#REF!</definedName>
    <definedName name="data12">#REF!</definedName>
    <definedName name="data13" localSheetId="8">#REF!</definedName>
    <definedName name="data13" localSheetId="7">#REF!</definedName>
    <definedName name="data13">#REF!</definedName>
    <definedName name="data14" localSheetId="8">#REF!</definedName>
    <definedName name="data14" localSheetId="7">#REF!</definedName>
    <definedName name="data14">#REF!</definedName>
    <definedName name="data15" localSheetId="8">#REF!</definedName>
    <definedName name="data15" localSheetId="7">#REF!</definedName>
    <definedName name="data15">#REF!</definedName>
    <definedName name="data16" localSheetId="8">#REF!</definedName>
    <definedName name="data16" localSheetId="7">#REF!</definedName>
    <definedName name="data16">#REF!</definedName>
    <definedName name="data17" localSheetId="8">#REF!</definedName>
    <definedName name="data17" localSheetId="7">#REF!</definedName>
    <definedName name="data17">#REF!</definedName>
    <definedName name="data18" localSheetId="8">#REF!</definedName>
    <definedName name="data18" localSheetId="7">#REF!</definedName>
    <definedName name="data18">#REF!</definedName>
    <definedName name="data19" localSheetId="8">#REF!</definedName>
    <definedName name="data19" localSheetId="7">#REF!</definedName>
    <definedName name="data19">#REF!</definedName>
    <definedName name="data2" localSheetId="8">#REF!</definedName>
    <definedName name="data2" localSheetId="7">#REF!</definedName>
    <definedName name="data2">#REF!</definedName>
    <definedName name="data20" localSheetId="8">#REF!</definedName>
    <definedName name="data20" localSheetId="7">#REF!</definedName>
    <definedName name="data20">#REF!</definedName>
    <definedName name="data21" localSheetId="8">#REF!</definedName>
    <definedName name="data21" localSheetId="7">#REF!</definedName>
    <definedName name="data21">#REF!</definedName>
    <definedName name="data22" localSheetId="8">#REF!</definedName>
    <definedName name="data22" localSheetId="7">#REF!</definedName>
    <definedName name="data22">#REF!</definedName>
    <definedName name="data23" localSheetId="8">#REF!</definedName>
    <definedName name="data23" localSheetId="7">#REF!</definedName>
    <definedName name="data23">#REF!</definedName>
    <definedName name="data24" localSheetId="8">#REF!</definedName>
    <definedName name="data24" localSheetId="7">#REF!</definedName>
    <definedName name="data24">#REF!</definedName>
    <definedName name="data25" localSheetId="8">#REF!</definedName>
    <definedName name="data25" localSheetId="7">#REF!</definedName>
    <definedName name="data25">#REF!</definedName>
    <definedName name="data26" localSheetId="8">#REF!</definedName>
    <definedName name="data26" localSheetId="7">#REF!</definedName>
    <definedName name="data26">#REF!</definedName>
    <definedName name="data27" localSheetId="8">#REF!</definedName>
    <definedName name="data27" localSheetId="7">#REF!</definedName>
    <definedName name="data27">#REF!</definedName>
    <definedName name="data28" localSheetId="8">#REF!</definedName>
    <definedName name="data28" localSheetId="7">#REF!</definedName>
    <definedName name="data28">#REF!</definedName>
    <definedName name="data29" localSheetId="8">#REF!</definedName>
    <definedName name="data29" localSheetId="7">#REF!</definedName>
    <definedName name="data29">#REF!</definedName>
    <definedName name="data3" localSheetId="8">#REF!</definedName>
    <definedName name="data3" localSheetId="7">#REF!</definedName>
    <definedName name="data3">#REF!</definedName>
    <definedName name="data30" localSheetId="8">#REF!</definedName>
    <definedName name="data30" localSheetId="7">#REF!</definedName>
    <definedName name="data30">#REF!</definedName>
    <definedName name="data31" localSheetId="8">#REF!</definedName>
    <definedName name="data31" localSheetId="7">#REF!</definedName>
    <definedName name="data31">#REF!</definedName>
    <definedName name="data32" localSheetId="8">#REF!</definedName>
    <definedName name="data32" localSheetId="7">#REF!</definedName>
    <definedName name="data32">#REF!</definedName>
    <definedName name="data33" localSheetId="8">#REF!</definedName>
    <definedName name="data33" localSheetId="7">#REF!</definedName>
    <definedName name="data33">#REF!</definedName>
    <definedName name="data34" localSheetId="8">#REF!</definedName>
    <definedName name="data34" localSheetId="7">#REF!</definedName>
    <definedName name="data34">#REF!</definedName>
    <definedName name="data35" localSheetId="8">#REF!</definedName>
    <definedName name="data35" localSheetId="7">#REF!</definedName>
    <definedName name="data35">#REF!</definedName>
    <definedName name="data36" localSheetId="8">#REF!</definedName>
    <definedName name="data36" localSheetId="7">#REF!</definedName>
    <definedName name="data36">#REF!</definedName>
    <definedName name="data37" localSheetId="8">#REF!</definedName>
    <definedName name="data37" localSheetId="7">#REF!</definedName>
    <definedName name="data37">#REF!</definedName>
    <definedName name="data38" localSheetId="8">#REF!</definedName>
    <definedName name="data38" localSheetId="7">#REF!</definedName>
    <definedName name="data38">#REF!</definedName>
    <definedName name="data39" localSheetId="8">#REF!</definedName>
    <definedName name="data39" localSheetId="7">#REF!</definedName>
    <definedName name="data39">#REF!</definedName>
    <definedName name="data4" localSheetId="8">#REF!</definedName>
    <definedName name="data4" localSheetId="7">#REF!</definedName>
    <definedName name="data4">#REF!</definedName>
    <definedName name="data40" localSheetId="8">#REF!</definedName>
    <definedName name="data40" localSheetId="7">#REF!</definedName>
    <definedName name="data40">#REF!</definedName>
    <definedName name="data41" localSheetId="8">#REF!</definedName>
    <definedName name="data41" localSheetId="7">#REF!</definedName>
    <definedName name="data41">#REF!</definedName>
    <definedName name="data42" localSheetId="8">#REF!</definedName>
    <definedName name="data42" localSheetId="7">#REF!</definedName>
    <definedName name="data42">#REF!</definedName>
    <definedName name="data43" localSheetId="8">#REF!</definedName>
    <definedName name="data43" localSheetId="7">#REF!</definedName>
    <definedName name="data43">#REF!</definedName>
    <definedName name="data44" localSheetId="8">#REF!</definedName>
    <definedName name="data44" localSheetId="7">#REF!</definedName>
    <definedName name="data44">#REF!</definedName>
    <definedName name="data45" localSheetId="8">#REF!</definedName>
    <definedName name="data45" localSheetId="7">#REF!</definedName>
    <definedName name="data45">#REF!</definedName>
    <definedName name="data46" localSheetId="8">#REF!</definedName>
    <definedName name="data46" localSheetId="7">#REF!</definedName>
    <definedName name="data46">#REF!</definedName>
    <definedName name="data47" localSheetId="8">#REF!</definedName>
    <definedName name="data47" localSheetId="7">#REF!</definedName>
    <definedName name="data47">#REF!</definedName>
    <definedName name="data48" localSheetId="8">#REF!</definedName>
    <definedName name="data48" localSheetId="7">#REF!</definedName>
    <definedName name="data48">#REF!</definedName>
    <definedName name="data49" localSheetId="8">#REF!</definedName>
    <definedName name="data49" localSheetId="7">#REF!</definedName>
    <definedName name="data49">#REF!</definedName>
    <definedName name="data5" localSheetId="8">#REF!</definedName>
    <definedName name="data5" localSheetId="7">#REF!</definedName>
    <definedName name="data5">#REF!</definedName>
    <definedName name="data50" localSheetId="8">#REF!</definedName>
    <definedName name="data50" localSheetId="7">#REF!</definedName>
    <definedName name="data50">#REF!</definedName>
    <definedName name="data51" localSheetId="8">#REF!</definedName>
    <definedName name="data51" localSheetId="7">#REF!</definedName>
    <definedName name="data51">#REF!</definedName>
    <definedName name="data52" localSheetId="8">#REF!</definedName>
    <definedName name="data52" localSheetId="7">#REF!</definedName>
    <definedName name="data52">#REF!</definedName>
    <definedName name="data53" localSheetId="8">#REF!</definedName>
    <definedName name="data53" localSheetId="7">#REF!</definedName>
    <definedName name="data53">#REF!</definedName>
    <definedName name="data54" localSheetId="8">#REF!</definedName>
    <definedName name="data54" localSheetId="7">#REF!</definedName>
    <definedName name="data54">#REF!</definedName>
    <definedName name="data55" localSheetId="8">#REF!</definedName>
    <definedName name="data55" localSheetId="7">#REF!</definedName>
    <definedName name="data55">#REF!</definedName>
    <definedName name="data56" localSheetId="8">#REF!</definedName>
    <definedName name="data56" localSheetId="7">#REF!</definedName>
    <definedName name="data56">#REF!</definedName>
    <definedName name="data57" localSheetId="8">#REF!</definedName>
    <definedName name="data57" localSheetId="7">#REF!</definedName>
    <definedName name="data57">#REF!</definedName>
    <definedName name="data58" localSheetId="8">#REF!</definedName>
    <definedName name="data58" localSheetId="7">#REF!</definedName>
    <definedName name="data58">#REF!</definedName>
    <definedName name="data59" localSheetId="8">#REF!</definedName>
    <definedName name="data59" localSheetId="7">#REF!</definedName>
    <definedName name="data59">#REF!</definedName>
    <definedName name="data6" localSheetId="8">#REF!</definedName>
    <definedName name="data6" localSheetId="7">#REF!</definedName>
    <definedName name="data6">#REF!</definedName>
    <definedName name="data60" localSheetId="8">#REF!</definedName>
    <definedName name="data60" localSheetId="7">#REF!</definedName>
    <definedName name="data60">#REF!</definedName>
    <definedName name="data61" localSheetId="8">#REF!</definedName>
    <definedName name="data61" localSheetId="7">#REF!</definedName>
    <definedName name="data61">#REF!</definedName>
    <definedName name="data62" localSheetId="8">#REF!</definedName>
    <definedName name="data62" localSheetId="7">#REF!</definedName>
    <definedName name="data62">#REF!</definedName>
    <definedName name="data63" localSheetId="8">#REF!</definedName>
    <definedName name="data63" localSheetId="7">#REF!</definedName>
    <definedName name="data63">#REF!</definedName>
    <definedName name="data64" localSheetId="8">#REF!</definedName>
    <definedName name="data64" localSheetId="7">#REF!</definedName>
    <definedName name="data64">#REF!</definedName>
    <definedName name="data65" localSheetId="8">#REF!</definedName>
    <definedName name="data65" localSheetId="7">#REF!</definedName>
    <definedName name="data65">#REF!</definedName>
    <definedName name="data66" localSheetId="8">#REF!</definedName>
    <definedName name="data66" localSheetId="7">#REF!</definedName>
    <definedName name="data66">#REF!</definedName>
    <definedName name="data67" localSheetId="8">#REF!</definedName>
    <definedName name="data67" localSheetId="7">#REF!</definedName>
    <definedName name="data67">#REF!</definedName>
    <definedName name="data68" localSheetId="8">#REF!</definedName>
    <definedName name="data68" localSheetId="7">#REF!</definedName>
    <definedName name="data68">#REF!</definedName>
    <definedName name="data69" localSheetId="8">#REF!</definedName>
    <definedName name="data69" localSheetId="7">#REF!</definedName>
    <definedName name="data69">#REF!</definedName>
    <definedName name="data7" localSheetId="8">#REF!</definedName>
    <definedName name="data7" localSheetId="7">#REF!</definedName>
    <definedName name="data7">#REF!</definedName>
    <definedName name="data70" localSheetId="8">#REF!</definedName>
    <definedName name="data70" localSheetId="7">#REF!</definedName>
    <definedName name="data70">#REF!</definedName>
    <definedName name="data8" localSheetId="8">#REF!</definedName>
    <definedName name="data8" localSheetId="7">#REF!</definedName>
    <definedName name="data8">#REF!</definedName>
    <definedName name="data9" localSheetId="8">#REF!</definedName>
    <definedName name="data9" localSheetId="7">#REF!</definedName>
    <definedName name="data9">#REF!</definedName>
    <definedName name="Database" localSheetId="8">#REF!</definedName>
    <definedName name="Database" localSheetId="7">#REF!</definedName>
    <definedName name="Database">#REF!</definedName>
    <definedName name="Database_MI">[58]civ_roma!$C$9:$G$799</definedName>
    <definedName name="DATO1">'[60]46'!$D$3:$CK$429</definedName>
    <definedName name="datos" localSheetId="8">#REF!</definedName>
    <definedName name="datos" localSheetId="7">#REF!</definedName>
    <definedName name="datos">#REF!</definedName>
    <definedName name="DBASE1" localSheetId="8">#REF!</definedName>
    <definedName name="DBASE1" localSheetId="7">#REF!</definedName>
    <definedName name="DBASE1">#REF!</definedName>
    <definedName name="DBASE2" localSheetId="8">#REF!</definedName>
    <definedName name="DBASE2" localSheetId="7">#REF!</definedName>
    <definedName name="DBASE2">#REF!</definedName>
    <definedName name="DBASE3" localSheetId="8">#REF!</definedName>
    <definedName name="DBASE3" localSheetId="7">#REF!</definedName>
    <definedName name="DBASE3">#REF!</definedName>
    <definedName name="dbfdfbi" hidden="1">{"TAB1",#N/A,TRUE,"GENERAL";"TAB2",#N/A,TRUE,"GENERAL";"TAB3",#N/A,TRUE,"GENERAL";"TAB4",#N/A,TRUE,"GENERAL";"TAB5",#N/A,TRUE,"GENERAL"}</definedName>
    <definedName name="Dbgcm" localSheetId="8">#REF!</definedName>
    <definedName name="Dbgcm" localSheetId="7">#REF!</definedName>
    <definedName name="Dbgcm">#REF!</definedName>
    <definedName name="dc" localSheetId="8">#REF!</definedName>
    <definedName name="dc" localSheetId="7">#REF!</definedName>
    <definedName name="dc">#REF!</definedName>
    <definedName name="Dcacm" localSheetId="8">#REF!</definedName>
    <definedName name="Dcacm" localSheetId="7">#REF!</definedName>
    <definedName name="Dcacm">#REF!</definedName>
    <definedName name="DCI" localSheetId="8">[12]Tablas!#REF!</definedName>
    <definedName name="DCI" localSheetId="7">[12]Tablas!#REF!</definedName>
    <definedName name="DCI">[12]Tablas!#REF!</definedName>
    <definedName name="DCI1_1" localSheetId="8">[12]Tablas!#REF!</definedName>
    <definedName name="DCI1_1" localSheetId="7">[12]Tablas!#REF!</definedName>
    <definedName name="DCI1_1">[12]Tablas!#REF!</definedName>
    <definedName name="DCI1_1_1" localSheetId="8">[12]Tablas!#REF!</definedName>
    <definedName name="DCI1_1_1" localSheetId="7">[12]Tablas!#REF!</definedName>
    <definedName name="DCI1_1_1">[12]Tablas!#REF!</definedName>
    <definedName name="DCI1_1_2" localSheetId="8">[12]Tablas!#REF!</definedName>
    <definedName name="DCI1_1_2" localSheetId="7">[12]Tablas!#REF!</definedName>
    <definedName name="DCI1_1_2">[12]Tablas!#REF!</definedName>
    <definedName name="DCI1_1_3" localSheetId="8">[12]Tablas!#REF!</definedName>
    <definedName name="DCI1_1_3" localSheetId="7">[12]Tablas!#REF!</definedName>
    <definedName name="DCI1_1_3">[12]Tablas!#REF!</definedName>
    <definedName name="DCI1_1_4" localSheetId="8">[12]Tablas!#REF!</definedName>
    <definedName name="DCI1_1_4" localSheetId="7">[12]Tablas!#REF!</definedName>
    <definedName name="DCI1_1_4">[12]Tablas!#REF!</definedName>
    <definedName name="DCI1_2" localSheetId="8">[12]Tablas!#REF!</definedName>
    <definedName name="DCI1_2" localSheetId="7">[12]Tablas!#REF!</definedName>
    <definedName name="DCI1_2">[12]Tablas!#REF!</definedName>
    <definedName name="DCI1_3" localSheetId="8">[12]Tablas!#REF!</definedName>
    <definedName name="DCI1_3" localSheetId="7">[12]Tablas!#REF!</definedName>
    <definedName name="DCI1_3">[12]Tablas!#REF!</definedName>
    <definedName name="DCI1_4" localSheetId="8">[12]Tablas!#REF!</definedName>
    <definedName name="DCI1_4" localSheetId="7">[12]Tablas!#REF!</definedName>
    <definedName name="DCI1_4">[12]Tablas!#REF!</definedName>
    <definedName name="DCorriente" localSheetId="8">#REF!</definedName>
    <definedName name="DCorriente" localSheetId="7">#REF!</definedName>
    <definedName name="DCorriente">#REF!</definedName>
    <definedName name="Dcorriente1" localSheetId="8">'[61]Pta a tierra'!#REF!</definedName>
    <definedName name="Dcorriente1" localSheetId="7">'[61]Pta a tierra'!#REF!</definedName>
    <definedName name="Dcorriente1">'[61]Pta a tierra'!#REF!</definedName>
    <definedName name="DCSDCTV" hidden="1">{"via1",#N/A,TRUE,"general";"via2",#N/A,TRUE,"general";"via3",#N/A,TRUE,"general"}</definedName>
    <definedName name="dd" localSheetId="8">#REF!</definedName>
    <definedName name="dd" localSheetId="7">#REF!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 localSheetId="8">[12]Tablas!#REF!</definedName>
    <definedName name="DDS" localSheetId="7">[12]Tablas!#REF!</definedName>
    <definedName name="DDS">[12]Tablas!#REF!</definedName>
    <definedName name="DDS1_1" localSheetId="8">[12]Tablas!#REF!</definedName>
    <definedName name="DDS1_1" localSheetId="7">[12]Tablas!#REF!</definedName>
    <definedName name="DDS1_1">[12]Tablas!#REF!</definedName>
    <definedName name="DDS1_1_1" localSheetId="8">[12]Tablas!#REF!</definedName>
    <definedName name="DDS1_1_1" localSheetId="7">[12]Tablas!#REF!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 localSheetId="8">#REF!</definedName>
    <definedName name="demanto" localSheetId="7">#REF!</definedName>
    <definedName name="demanto">#REF!</definedName>
    <definedName name="DEMOLICIÓN">'[62]BASE-LISTAS'!$B$24:$B$29</definedName>
    <definedName name="DEP_VPR_GRM" localSheetId="8">#REF!</definedName>
    <definedName name="DEP_VPR_GRM" localSheetId="7">#REF!</definedName>
    <definedName name="DEP_VPR_GRM">#REF!</definedName>
    <definedName name="DEP_VPR_GRN" localSheetId="8">#REF!</definedName>
    <definedName name="DEP_VPR_GRN" localSheetId="7">#REF!</definedName>
    <definedName name="DEP_VPR_GRN">#REF!</definedName>
    <definedName name="DEP_VPR_GRS" localSheetId="8">#REF!</definedName>
    <definedName name="DEP_VPR_GRS" localSheetId="7">#REF!</definedName>
    <definedName name="DEP_VPR_GRS">#REF!</definedName>
    <definedName name="DEP_VPR_GTP" localSheetId="8">#REF!</definedName>
    <definedName name="DEP_VPR_GTP" localSheetId="7">#REF!</definedName>
    <definedName name="DEP_VPR_GTP">#REF!</definedName>
    <definedName name="DEP_VPR_NA" localSheetId="8">#REF!</definedName>
    <definedName name="DEP_VPR_NA" localSheetId="7">#REF!</definedName>
    <definedName name="DEP_VPR_NA">#REF!</definedName>
    <definedName name="DEPEND">[59]Tabla!$B$1:$B$397</definedName>
    <definedName name="DEPENDENCIA">[59]Tabla!$B$1:$B$397</definedName>
    <definedName name="DEPENDENCIAS">[59]Tabla!$B$1:$B$397</definedName>
    <definedName name="DERFE" localSheetId="8">#REF!</definedName>
    <definedName name="DERFE" localSheetId="7">#REF!</definedName>
    <definedName name="DERFE">#REF!</definedName>
    <definedName name="desarrolladas">'[27]Reservas de Petróleo'!$A$2,'[27]Reservas de Petróleo'!$A$1,'[27]Reservas de Petróleo'!$D$4,'[27]Reservas de Petróleo'!$F$1:$F$65536</definedName>
    <definedName name="DESCUNMI" localSheetId="8">#REF!</definedName>
    <definedName name="DESCUNMI" localSheetId="7">#REF!</definedName>
    <definedName name="DESCUNMI">#REF!</definedName>
    <definedName name="DEST_ART" localSheetId="8">[45]steel!#REF!</definedName>
    <definedName name="DEST_ART" localSheetId="7">[45]steel!#REF!</definedName>
    <definedName name="DEST_ART">[45]steel!#REF!</definedName>
    <definedName name="DESTCOD" localSheetId="8">'[3]7422CW00'!#REF!</definedName>
    <definedName name="DESTCOD" localSheetId="7">'[3]7422CW00'!#REF!</definedName>
    <definedName name="DESTCOD">'[3]7422CW00'!#REF!</definedName>
    <definedName name="DESTFG" localSheetId="8">'[3]7422CW00'!#REF!</definedName>
    <definedName name="DESTFG" localSheetId="7">'[3]7422CW00'!#REF!</definedName>
    <definedName name="DESTFG">'[3]7422CW00'!#REF!</definedName>
    <definedName name="DESTQTY" localSheetId="8">'[3]7422CW00'!#REF!</definedName>
    <definedName name="DESTQTY" localSheetId="7">'[3]7422CW00'!#REF!</definedName>
    <definedName name="DESTQTY">'[3]7422CW00'!#REF!</definedName>
    <definedName name="DETAIL" localSheetId="8">#REF!</definedName>
    <definedName name="DETAIL" localSheetId="7">#REF!</definedName>
    <definedName name="DETAIL">#REF!</definedName>
    <definedName name="Detalle_Reserva" localSheetId="8">#REF!</definedName>
    <definedName name="Detalle_Reserva" localSheetId="7">#REF!</definedName>
    <definedName name="Detalle_Reserva">#REF!</definedName>
    <definedName name="DEX" localSheetId="8">#REF!</definedName>
    <definedName name="DEX" localSheetId="7">#REF!</definedName>
    <definedName name="DEX">#REF!</definedName>
    <definedName name="DF" localSheetId="8">[63]Cronograma!#REF!</definedName>
    <definedName name="DF" localSheetId="7">[63]Cronograma!#REF!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 localSheetId="8">[12]Tablas!#REF!</definedName>
    <definedName name="DGO" localSheetId="7">[12]Tablas!#REF!</definedName>
    <definedName name="DGO">[12]Tablas!#REF!</definedName>
    <definedName name="DGO1_1" localSheetId="8">[12]Tablas!#REF!</definedName>
    <definedName name="DGO1_1" localSheetId="7">[12]Tablas!#REF!</definedName>
    <definedName name="DGO1_1">[12]Tablas!#REF!</definedName>
    <definedName name="DGO1_1_1" localSheetId="8">[12]Tablas!#REF!</definedName>
    <definedName name="DGO1_1_1" localSheetId="7">[12]Tablas!#REF!</definedName>
    <definedName name="DGO1_1_1">[12]Tablas!#REF!</definedName>
    <definedName name="DGP" localSheetId="8">[12]Tablas!#REF!</definedName>
    <definedName name="DGP" localSheetId="7">[12]Tablas!#REF!</definedName>
    <definedName name="DGP">[12]Tablas!#REF!</definedName>
    <definedName name="DGP1_1" localSheetId="8">[12]Tablas!#REF!</definedName>
    <definedName name="DGP1_1" localSheetId="7">[12]Tablas!#REF!</definedName>
    <definedName name="DGP1_1">[12]Tablas!#REF!</definedName>
    <definedName name="DGP1_1_1" localSheetId="8">[12]Tablas!#REF!</definedName>
    <definedName name="DGP1_1_1" localSheetId="7">[12]Tablas!#REF!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 localSheetId="8">#REF!</definedName>
    <definedName name="Diámetro" localSheetId="7">#REF!</definedName>
    <definedName name="Diámetro">#REF!</definedName>
    <definedName name="diámetroft" localSheetId="8">#REF!</definedName>
    <definedName name="diámetroft" localSheetId="7">#REF!</definedName>
    <definedName name="diámetroft">#REF!</definedName>
    <definedName name="diametros" localSheetId="8">#REF!</definedName>
    <definedName name="diametros" localSheetId="7">#REF!</definedName>
    <definedName name="diametros">#REF!</definedName>
    <definedName name="diferencia" localSheetId="8">'[64]MEDIA GEOMETRICA'!$J$8,'[64]MEDIA GEOMETRICA'!$N$8,'[64]MEDIA GEOMETRICA'!$R$8,'[64]MEDIA GEOMETRICA'!$V$8,'[64]MEDIA GEOMETRICA'!$Z$8,'[64]MEDIA GEOMETRICA'!$AD$8,'[64]MEDIA GEOMETRICA'!$AH$8,'[64]MEDIA GEOMETRICA'!$AL$8,'[64]MEDIA GEOMETRICA'!#REF!,'[64]MEDIA GEOMETRICA'!#REF!</definedName>
    <definedName name="diferencia" localSheetId="7">'[64]MEDIA GEOMETRICA'!$J$8,'[64]MEDIA GEOMETRICA'!$N$8,'[64]MEDIA GEOMETRICA'!$R$8,'[64]MEDIA GEOMETRICA'!$V$8,'[64]MEDIA GEOMETRICA'!$Z$8,'[64]MEDIA GEOMETRICA'!$AD$8,'[64]MEDIA GEOMETRICA'!$AH$8,'[64]MEDIA GEOMETRICA'!$AL$8,'[64]MEDIA GEOMETRICA'!#REF!,'[64]MEDIA GEOMETRICA'!#REF!</definedName>
    <definedName name="diferencia">'[64]MEDIA GEOMETRICA'!$J$8,'[64]MEDIA GEOMETRICA'!$N$8,'[64]MEDIA GEOMETRICA'!$R$8,'[64]MEDIA GEOMETRICA'!$V$8,'[64]MEDIA GEOMETRICA'!$Z$8,'[64]MEDIA GEOMETRICA'!$AD$8,'[64]MEDIA GEOMETRICA'!$AH$8,'[64]MEDIA GEOMETRICA'!$AL$8,'[64]MEDIA GEOMETRICA'!#REF!,'[64]MEDIA GEOMETRICA'!#REF!</definedName>
    <definedName name="DIJ" localSheetId="8">[12]Tablas!#REF!</definedName>
    <definedName name="DIJ" localSheetId="7">[12]Tablas!#REF!</definedName>
    <definedName name="DIJ">[12]Tablas!#REF!</definedName>
    <definedName name="DIJ1_1" localSheetId="8">[12]Tablas!#REF!</definedName>
    <definedName name="DIJ1_1" localSheetId="7">[12]Tablas!#REF!</definedName>
    <definedName name="DIJ1_1">[12]Tablas!#REF!</definedName>
    <definedName name="DIJ1_1_1" localSheetId="8">[12]Tablas!#REF!</definedName>
    <definedName name="DIJ1_1_1" localSheetId="7">[12]Tablas!#REF!</definedName>
    <definedName name="DIJ1_1_1">[12]Tablas!#REF!</definedName>
    <definedName name="DIJ1_1_2" localSheetId="8">[12]Tablas!#REF!</definedName>
    <definedName name="DIJ1_1_2" localSheetId="7">[12]Tablas!#REF!</definedName>
    <definedName name="DIJ1_1_2">[12]Tablas!#REF!</definedName>
    <definedName name="DIJ1_1_3" localSheetId="8">[12]Tablas!#REF!</definedName>
    <definedName name="DIJ1_1_3" localSheetId="7">[12]Tablas!#REF!</definedName>
    <definedName name="DIJ1_1_3">[12]Tablas!#REF!</definedName>
    <definedName name="DIJ1_1_4" localSheetId="8">[12]Tablas!#REF!</definedName>
    <definedName name="DIJ1_1_4" localSheetId="7">[12]Tablas!#REF!</definedName>
    <definedName name="DIJ1_1_4">[12]Tablas!#REF!</definedName>
    <definedName name="DIJ1_1_5" localSheetId="8">[12]Tablas!#REF!</definedName>
    <definedName name="DIJ1_1_5" localSheetId="7">[12]Tablas!#REF!</definedName>
    <definedName name="DIJ1_1_5">[12]Tablas!#REF!</definedName>
    <definedName name="DIJ1_2" localSheetId="8">[12]Tablas!#REF!</definedName>
    <definedName name="DIJ1_2" localSheetId="7">[12]Tablas!#REF!</definedName>
    <definedName name="DIJ1_2">[12]Tablas!#REF!</definedName>
    <definedName name="DIJ1_3" localSheetId="8">[12]Tablas!#REF!</definedName>
    <definedName name="DIJ1_3" localSheetId="7">[12]Tablas!#REF!</definedName>
    <definedName name="DIJ1_3">[12]Tablas!#REF!</definedName>
    <definedName name="DIJ1_4" localSheetId="8">[12]Tablas!#REF!</definedName>
    <definedName name="DIJ1_4" localSheetId="7">[12]Tablas!#REF!</definedName>
    <definedName name="DIJ1_4">[12]Tablas!#REF!</definedName>
    <definedName name="DIJ1_5" localSheetId="8">[12]Tablas!#REF!</definedName>
    <definedName name="DIJ1_5" localSheetId="7">[12]Tablas!#REF!</definedName>
    <definedName name="DIJ1_5">[12]Tablas!#REF!</definedName>
    <definedName name="Direccion">[40]EMPRESA!$F$14</definedName>
    <definedName name="display_area_2" localSheetId="8">#REF!</definedName>
    <definedName name="display_area_2" localSheetId="7">#REF!</definedName>
    <definedName name="display_area_2">#REF!</definedName>
    <definedName name="djdytj" hidden="1">{"TAB1",#N/A,TRUE,"GENERAL";"TAB2",#N/A,TRUE,"GENERAL";"TAB3",#N/A,TRUE,"GENERAL";"TAB4",#N/A,TRUE,"GENERAL";"TAB5",#N/A,TRUE,"GENERAL"}</definedName>
    <definedName name="DMxUS" localSheetId="8">#REF!</definedName>
    <definedName name="DMxUS" localSheetId="7">#REF!</definedName>
    <definedName name="DMxUS">#REF!</definedName>
    <definedName name="do" localSheetId="8">#REF!</definedName>
    <definedName name="do" localSheetId="7">#REF!</definedName>
    <definedName name="do">#REF!</definedName>
    <definedName name="dolar" localSheetId="8">#REF!</definedName>
    <definedName name="dolar" localSheetId="7">#REF!</definedName>
    <definedName name="dolar">#REF!</definedName>
    <definedName name="DOLLAR">[65]CÁLCULOS!$H$34</definedName>
    <definedName name="DOTACIÓN" localSheetId="8">#REF!</definedName>
    <definedName name="DOTACIÓN" localSheetId="7">#REF!</definedName>
    <definedName name="DOTACIÓN">#REF!</definedName>
    <definedName name="DPI" localSheetId="8">[12]Tablas!#REF!</definedName>
    <definedName name="DPI" localSheetId="7">[12]Tablas!#REF!</definedName>
    <definedName name="DPI">[12]Tablas!#REF!</definedName>
    <definedName name="DPI1_1" localSheetId="8">[12]Tablas!#REF!</definedName>
    <definedName name="DPI1_1" localSheetId="7">[12]Tablas!#REF!</definedName>
    <definedName name="DPI1_1">[12]Tablas!#REF!</definedName>
    <definedName name="DPI1_1_1" localSheetId="8">[12]Tablas!#REF!</definedName>
    <definedName name="DPI1_1_1" localSheetId="7">[12]Tablas!#REF!</definedName>
    <definedName name="DPI1_1_1">[12]Tablas!#REF!</definedName>
    <definedName name="DPY" localSheetId="8">[12]Tablas!#REF!</definedName>
    <definedName name="DPY" localSheetId="7">[12]Tablas!#REF!</definedName>
    <definedName name="DPY">[12]Tablas!#REF!</definedName>
    <definedName name="DPY1_1" localSheetId="8">[12]Tablas!#REF!</definedName>
    <definedName name="DPY1_1" localSheetId="7">[12]Tablas!#REF!</definedName>
    <definedName name="DPY1_1">[12]Tablas!#REF!</definedName>
    <definedName name="DPY1_1_1" localSheetId="8">[12]Tablas!#REF!</definedName>
    <definedName name="DPY1_1_1" localSheetId="7">[12]Tablas!#REF!</definedName>
    <definedName name="DPY1_1_1">[12]Tablas!#REF!</definedName>
    <definedName name="DRI" localSheetId="8">[12]Tablas!#REF!</definedName>
    <definedName name="DRI" localSheetId="7">[12]Tablas!#REF!</definedName>
    <definedName name="DRI">[12]Tablas!#REF!</definedName>
    <definedName name="DRI1_1" localSheetId="8">[12]Tablas!#REF!</definedName>
    <definedName name="DRI1_1" localSheetId="7">[12]Tablas!#REF!</definedName>
    <definedName name="DRI1_1">[12]Tablas!#REF!</definedName>
    <definedName name="DRI1_1_1" localSheetId="8">[12]Tablas!#REF!</definedName>
    <definedName name="DRI1_1_1" localSheetId="7">[12]Tablas!#REF!</definedName>
    <definedName name="DRI1_1_1">[12]Tablas!#REF!</definedName>
    <definedName name="DRI1_1_2" localSheetId="8">[12]Tablas!#REF!</definedName>
    <definedName name="DRI1_1_2" localSheetId="7">[12]Tablas!#REF!</definedName>
    <definedName name="DRI1_1_2">[12]Tablas!#REF!</definedName>
    <definedName name="DRI1_1_3" localSheetId="8">[12]Tablas!#REF!</definedName>
    <definedName name="DRI1_1_3" localSheetId="7">[12]Tablas!#REF!</definedName>
    <definedName name="DRI1_1_3">[12]Tablas!#REF!</definedName>
    <definedName name="DRI1_1_4" localSheetId="8">[12]Tablas!#REF!</definedName>
    <definedName name="DRI1_1_4" localSheetId="7">[12]Tablas!#REF!</definedName>
    <definedName name="DRI1_1_4">[12]Tablas!#REF!</definedName>
    <definedName name="DRI1_2" localSheetId="8">[12]Tablas!#REF!</definedName>
    <definedName name="DRI1_2" localSheetId="7">[12]Tablas!#REF!</definedName>
    <definedName name="DRI1_2">[12]Tablas!#REF!</definedName>
    <definedName name="DRI1_3" localSheetId="8">[12]Tablas!#REF!</definedName>
    <definedName name="DRI1_3" localSheetId="7">[12]Tablas!#REF!</definedName>
    <definedName name="DRI1_3">[12]Tablas!#REF!</definedName>
    <definedName name="DRI1_4" localSheetId="8">[12]Tablas!#REF!</definedName>
    <definedName name="DRI1_4" localSheetId="7">[12]Tablas!#REF!</definedName>
    <definedName name="DRI1_4">[12]Tablas!#REF!</definedName>
    <definedName name="DRL" localSheetId="8">[12]Tablas!#REF!</definedName>
    <definedName name="DRL" localSheetId="7">[12]Tablas!#REF!</definedName>
    <definedName name="DRL">[12]Tablas!#REF!</definedName>
    <definedName name="DRL1_1" localSheetId="8">[12]Tablas!#REF!</definedName>
    <definedName name="DRL1_1" localSheetId="7">[12]Tablas!#REF!</definedName>
    <definedName name="DRL1_1">[12]Tablas!#REF!</definedName>
    <definedName name="DRL1_1_1" localSheetId="8">[12]Tablas!#REF!</definedName>
    <definedName name="DRL1_1_1" localSheetId="7">[12]Tablas!#REF!</definedName>
    <definedName name="DRL1_1_1">[12]Tablas!#REF!</definedName>
    <definedName name="DRL1_1_2" localSheetId="8">[12]Tablas!#REF!</definedName>
    <definedName name="DRL1_1_2" localSheetId="7">[12]Tablas!#REF!</definedName>
    <definedName name="DRL1_1_2">[12]Tablas!#REF!</definedName>
    <definedName name="DRL1_1_3" localSheetId="8">[12]Tablas!#REF!</definedName>
    <definedName name="DRL1_1_3" localSheetId="7">[12]Tablas!#REF!</definedName>
    <definedName name="DRL1_1_3">[12]Tablas!#REF!</definedName>
    <definedName name="DRL1_1_4" localSheetId="8">[12]Tablas!#REF!</definedName>
    <definedName name="DRL1_1_4" localSheetId="7">[12]Tablas!#REF!</definedName>
    <definedName name="DRL1_1_4">[12]Tablas!#REF!</definedName>
    <definedName name="DRL1_2" localSheetId="8">[12]Tablas!#REF!</definedName>
    <definedName name="DRL1_2" localSheetId="7">[12]Tablas!#REF!</definedName>
    <definedName name="DRL1_2">[12]Tablas!#REF!</definedName>
    <definedName name="DRL1_3" localSheetId="8">[12]Tablas!#REF!</definedName>
    <definedName name="DRL1_3" localSheetId="7">[12]Tablas!#REF!</definedName>
    <definedName name="DRL1_3">[12]Tablas!#REF!</definedName>
    <definedName name="DRL1_4" localSheetId="8">[12]Tablas!#REF!</definedName>
    <definedName name="DRL1_4" localSheetId="7">[12]Tablas!#REF!</definedName>
    <definedName name="DRL1_4">[12]Tablas!#REF!</definedName>
    <definedName name="dry" hidden="1">{"via1",#N/A,TRUE,"general";"via2",#N/A,TRUE,"general";"via3",#N/A,TRUE,"general"}</definedName>
    <definedName name="DS" localSheetId="8">[63]Cronograma!#REF!</definedName>
    <definedName name="DS" localSheetId="7">[63]Cronograma!#REF!</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 localSheetId="8">#REF!</definedName>
    <definedName name="Dsbcm" localSheetId="7">#REF!</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 localSheetId="8">[12]Tablas!#REF!</definedName>
    <definedName name="DSP" localSheetId="7">[12]Tablas!#REF!</definedName>
    <definedName name="DSP">[12]Tablas!#REF!</definedName>
    <definedName name="DSP1_1" localSheetId="8">[12]Tablas!#REF!</definedName>
    <definedName name="DSP1_1" localSheetId="7">[12]Tablas!#REF!</definedName>
    <definedName name="DSP1_1">[12]Tablas!#REF!</definedName>
    <definedName name="DSP1_1_1" localSheetId="8">[12]Tablas!#REF!</definedName>
    <definedName name="DSP1_1_1" localSheetId="7">[12]Tablas!#REF!</definedName>
    <definedName name="DSP1_1_1">[12]Tablas!#REF!</definedName>
    <definedName name="dt" localSheetId="8">#REF!</definedName>
    <definedName name="dt" localSheetId="7">#REF!</definedName>
    <definedName name="dt">#REF!</definedName>
    <definedName name="dtrhj" hidden="1">{"via1",#N/A,TRUE,"general";"via2",#N/A,TRUE,"general";"via3",#N/A,TRUE,"general"}</definedName>
    <definedName name="dxfgg" hidden="1">{"via1",#N/A,TRUE,"general";"via2",#N/A,TRUE,"general";"via3",#N/A,TRUE,"general"}</definedName>
    <definedName name="E" localSheetId="8">#REF!</definedName>
    <definedName name="E" localSheetId="7">#REF!</definedName>
    <definedName name="E">#REF!</definedName>
    <definedName name="e3e33" hidden="1">{"via1",#N/A,TRUE,"general";"via2",#N/A,TRUE,"general";"via3",#N/A,TRUE,"general"}</definedName>
    <definedName name="ECP" localSheetId="8">[12]Tablas!#REF!</definedName>
    <definedName name="ECP" localSheetId="7">[12]Tablas!#REF!</definedName>
    <definedName name="ECP">[12]Tablas!#REF!</definedName>
    <definedName name="ECP1_1" localSheetId="8">[12]Tablas!#REF!</definedName>
    <definedName name="ECP1_1" localSheetId="7">[12]Tablas!#REF!</definedName>
    <definedName name="ECP1_1">[12]Tablas!#REF!</definedName>
    <definedName name="ECP1_1_1" localSheetId="8">[12]Tablas!#REF!</definedName>
    <definedName name="ECP1_1_1" localSheetId="7">[12]Tablas!#REF!</definedName>
    <definedName name="ECP1_1_1">[12]Tablas!#REF!</definedName>
    <definedName name="EDC" localSheetId="8">#REF!</definedName>
    <definedName name="EDC" localSheetId="7">#REF!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 localSheetId="8">#REF!</definedName>
    <definedName name="EF" localSheetId="7">#REF!</definedName>
    <definedName name="EF">#REF!</definedName>
    <definedName name="EFA" localSheetId="8">#REF!</definedName>
    <definedName name="EFA" localSheetId="7">#REF!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 localSheetId="8">#REF!</definedName>
    <definedName name="ELIMINACIONPROYC" localSheetId="7">#REF!</definedName>
    <definedName name="ELIMINACIONPROYC">#REF!</definedName>
    <definedName name="emanto" localSheetId="8">#REF!</definedName>
    <definedName name="emanto" localSheetId="7">#REF!</definedName>
    <definedName name="emanto">#REF!</definedName>
    <definedName name="eme">[0]!ERR</definedName>
    <definedName name="EMPLEADO" localSheetId="8">#REF!</definedName>
    <definedName name="EMPLEADO" localSheetId="7">#REF!</definedName>
    <definedName name="EMPLEADO">#REF!</definedName>
    <definedName name="Empresa">[40]EMPRESA!$F$6</definedName>
    <definedName name="EMULSION" localSheetId="8">#REF!</definedName>
    <definedName name="EMULSION" localSheetId="7">#REF!</definedName>
    <definedName name="EMULSION">#REF!</definedName>
    <definedName name="End_Bal" localSheetId="8">#REF!</definedName>
    <definedName name="End_Bal" localSheetId="7">#REF!</definedName>
    <definedName name="End_Bal">#REF!</definedName>
    <definedName name="ene" localSheetId="8">#REF!</definedName>
    <definedName name="ene" localSheetId="7">#REF!</definedName>
    <definedName name="ene">#REF!</definedName>
    <definedName name="Ensayos" localSheetId="8">#REF!</definedName>
    <definedName name="Ensayos" localSheetId="7">#REF!</definedName>
    <definedName name="Ensayos">#REF!</definedName>
    <definedName name="ENTRADASP" localSheetId="8">#REF!</definedName>
    <definedName name="ENTRADASP" localSheetId="7">#REF!</definedName>
    <definedName name="ENTRADASP">#REF!</definedName>
    <definedName name="EPECIALIDAD_SIDOE" localSheetId="8">[12]Tablas!#REF!</definedName>
    <definedName name="EPECIALIDAD_SIDOE" localSheetId="7">[12]Tablas!#REF!</definedName>
    <definedName name="EPECIALIDAD_SIDOE">[12]Tablas!#REF!</definedName>
    <definedName name="equipo">[68]Equipo!$A$7:$A$65536</definedName>
    <definedName name="EQUIPO1" localSheetId="8">#REF!</definedName>
    <definedName name="EQUIPO1" localSheetId="7">#REF!</definedName>
    <definedName name="EQUIPO1">#REF!</definedName>
    <definedName name="Equipos" localSheetId="8">#REF!</definedName>
    <definedName name="Equipos" localSheetId="7">#REF!</definedName>
    <definedName name="Equipos">#REF!</definedName>
    <definedName name="EQUIPOS1" localSheetId="8">#REF!</definedName>
    <definedName name="EQUIPOS1" localSheetId="7">#REF!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 localSheetId="8">#REF!</definedName>
    <definedName name="ERRORE" localSheetId="7">#REF!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 localSheetId="8">#REF!</definedName>
    <definedName name="ESA" localSheetId="7">#REF!</definedName>
    <definedName name="ESA">#REF!</definedName>
    <definedName name="ESE" localSheetId="8">#REF!</definedName>
    <definedName name="ESE" localSheetId="7">#REF!</definedName>
    <definedName name="ESE">#REF!</definedName>
    <definedName name="ESPE" localSheetId="8">#REF!</definedName>
    <definedName name="ESPE" localSheetId="7">#REF!</definedName>
    <definedName name="ESPE">#REF!</definedName>
    <definedName name="ESPECIFICACION" localSheetId="8">#REF!</definedName>
    <definedName name="ESPECIFICACION" localSheetId="7">#REF!</definedName>
    <definedName name="ESPECIFICACION">#REF!</definedName>
    <definedName name="Especificación" localSheetId="8">#REF!</definedName>
    <definedName name="Especificación" localSheetId="7">#REF!</definedName>
    <definedName name="Especificación">#REF!</definedName>
    <definedName name="ESTA" localSheetId="8">#REF!</definedName>
    <definedName name="ESTA" localSheetId="7">#REF!</definedName>
    <definedName name="ESTA">#REF!</definedName>
    <definedName name="Estados" localSheetId="8">#REF!</definedName>
    <definedName name="Estados" localSheetId="7">#REF!</definedName>
    <definedName name="Estados">#REF!</definedName>
    <definedName name="Estimate_Factor">1</definedName>
    <definedName name="ESTRAE" localSheetId="8">'[3]7422CW00'!#REF!</definedName>
    <definedName name="ESTRAE" localSheetId="7">'[3]7422CW00'!#REF!</definedName>
    <definedName name="ESTRAE">'[3]7422CW00'!#REF!</definedName>
    <definedName name="ESTRU">[69]Estructura!$C$7:$E$2570</definedName>
    <definedName name="ESTRUCTURA" hidden="1">{#N/A,#N/A,TRUE,"INGENIERIA";#N/A,#N/A,TRUE,"COMPRAS";#N/A,#N/A,TRUE,"DIRECCION";#N/A,#N/A,TRUE,"RESUMEN"}</definedName>
    <definedName name="ESTRUCTURAS">[70]Hoja3!$B$7:$B$15</definedName>
    <definedName name="ETAP" localSheetId="8">#REF!</definedName>
    <definedName name="ETAP" localSheetId="7">#REF!</definedName>
    <definedName name="ETAP">#REF!</definedName>
    <definedName name="ETAPA_PACC" localSheetId="8">#REF!</definedName>
    <definedName name="ETAPA_PACC" localSheetId="7">#REF!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8">#REF!</definedName>
    <definedName name="EW" localSheetId="7">#REF!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localSheetId="8" hidden="1">#REF!</definedName>
    <definedName name="EX" localSheetId="7" hidden="1">#REF!</definedName>
    <definedName name="EX" hidden="1">#REF!</definedName>
    <definedName name="EX_1" localSheetId="8" hidden="1">#REF!</definedName>
    <definedName name="EX_1" localSheetId="7" hidden="1">#REF!</definedName>
    <definedName name="EX_1" hidden="1">#REF!</definedName>
    <definedName name="EXC" localSheetId="8">#REF!</definedName>
    <definedName name="EXC" localSheetId="7">#REF!</definedName>
    <definedName name="EXC">#REF!</definedName>
    <definedName name="EXCAV_1" localSheetId="8">#REF!</definedName>
    <definedName name="EXCAV_1" localSheetId="7">#REF!</definedName>
    <definedName name="EXCAV_1">#REF!</definedName>
    <definedName name="EXCAV_2" localSheetId="8">#REF!</definedName>
    <definedName name="EXCAV_2" localSheetId="7">#REF!</definedName>
    <definedName name="EXCAV_2">#REF!</definedName>
    <definedName name="exCEL" localSheetId="8">#REF!</definedName>
    <definedName name="exCEL" localSheetId="7">#REF!</definedName>
    <definedName name="exCEL">#REF!</definedName>
    <definedName name="Excel_BuiltIn_Print_Area_3" localSheetId="8">#REF!</definedName>
    <definedName name="Excel_BuiltIn_Print_Area_3" localSheetId="7">#REF!</definedName>
    <definedName name="Excel_BuiltIn_Print_Area_3">#REF!</definedName>
    <definedName name="Excel_BuiltIn_Print_Area_3_X" localSheetId="8">#REF!</definedName>
    <definedName name="Excel_BuiltIn_Print_Area_3_X" localSheetId="7">#REF!</definedName>
    <definedName name="Excel_BuiltIn_Print_Area_3_X">#REF!</definedName>
    <definedName name="Excel_BuiltIn_Print_Titles_10" localSheetId="8">[23]SKJ452!#REF!</definedName>
    <definedName name="Excel_BuiltIn_Print_Titles_10" localSheetId="7">[23]SKJ452!#REF!</definedName>
    <definedName name="Excel_BuiltIn_Print_Titles_10">[23]SKJ452!#REF!</definedName>
    <definedName name="Excel_BuiltIn_Print_Titles_11" localSheetId="8">[23]ITA878!#REF!</definedName>
    <definedName name="Excel_BuiltIn_Print_Titles_11" localSheetId="7">[23]ITA878!#REF!</definedName>
    <definedName name="Excel_BuiltIn_Print_Titles_11">[23]ITA878!#REF!</definedName>
    <definedName name="Excel_BuiltIn_Print_Titles_12" localSheetId="8">'[23]AEA-944'!#REF!</definedName>
    <definedName name="Excel_BuiltIn_Print_Titles_12" localSheetId="7">'[23]AEA-944'!#REF!</definedName>
    <definedName name="Excel_BuiltIn_Print_Titles_12">'[23]AEA-944'!#REF!</definedName>
    <definedName name="Excel_BuiltIn_Print_Titles_13" localSheetId="8">'[23]DUB-823'!#REF!</definedName>
    <definedName name="Excel_BuiltIn_Print_Titles_13" localSheetId="7">'[23]DUB-823'!#REF!</definedName>
    <definedName name="Excel_BuiltIn_Print_Titles_13">'[23]DUB-823'!#REF!</definedName>
    <definedName name="Excel_BuiltIn_Print_Titles_14" localSheetId="8">'[23]GPI 526'!#REF!</definedName>
    <definedName name="Excel_BuiltIn_Print_Titles_14" localSheetId="7">'[23]GPI 526'!#REF!</definedName>
    <definedName name="Excel_BuiltIn_Print_Titles_14">'[23]GPI 526'!#REF!</definedName>
    <definedName name="Excel_BuiltIn_Print_Titles_15" localSheetId="8">#REF!</definedName>
    <definedName name="Excel_BuiltIn_Print_Titles_15" localSheetId="7">#REF!</definedName>
    <definedName name="Excel_BuiltIn_Print_Titles_15">#REF!</definedName>
    <definedName name="Excel_BuiltIn_Print_Titles_16" localSheetId="8">#REF!</definedName>
    <definedName name="Excel_BuiltIn_Print_Titles_16" localSheetId="7">#REF!</definedName>
    <definedName name="Excel_BuiltIn_Print_Titles_16">#REF!</definedName>
    <definedName name="Excel_BuiltIn_Print_Titles_17" localSheetId="8">#REF!</definedName>
    <definedName name="Excel_BuiltIn_Print_Titles_17" localSheetId="7">#REF!</definedName>
    <definedName name="Excel_BuiltIn_Print_Titles_17">#REF!</definedName>
    <definedName name="Excel_BuiltIn_Print_Titles_18" localSheetId="8">#REF!</definedName>
    <definedName name="Excel_BuiltIn_Print_Titles_18" localSheetId="7">#REF!</definedName>
    <definedName name="Excel_BuiltIn_Print_Titles_18">#REF!</definedName>
    <definedName name="Excel_BuiltIn_Print_Titles_19" localSheetId="8">[23]XXJ617!#REF!</definedName>
    <definedName name="Excel_BuiltIn_Print_Titles_19" localSheetId="7">[23]XXJ617!#REF!</definedName>
    <definedName name="Excel_BuiltIn_Print_Titles_19">[23]XXJ617!#REF!</definedName>
    <definedName name="Excel_BuiltIn_Print_Titles_20" localSheetId="8">#REF!</definedName>
    <definedName name="Excel_BuiltIn_Print_Titles_20" localSheetId="7">#REF!</definedName>
    <definedName name="Excel_BuiltIn_Print_Titles_20">#REF!</definedName>
    <definedName name="Excel_BuiltIn_Print_Titles_21" localSheetId="8">[23]SNG_855!#REF!</definedName>
    <definedName name="Excel_BuiltIn_Print_Titles_21" localSheetId="7">[23]SNG_855!#REF!</definedName>
    <definedName name="Excel_BuiltIn_Print_Titles_21">[23]SNG_855!#REF!</definedName>
    <definedName name="Excel_BuiltIn_Print_Titles_23" localSheetId="8">#REF!</definedName>
    <definedName name="Excel_BuiltIn_Print_Titles_23" localSheetId="7">#REF!</definedName>
    <definedName name="Excel_BuiltIn_Print_Titles_23">#REF!</definedName>
    <definedName name="Excel_BuiltIn_Print_Titles_3" localSheetId="8">#REF!</definedName>
    <definedName name="Excel_BuiltIn_Print_Titles_3" localSheetId="7">#REF!</definedName>
    <definedName name="Excel_BuiltIn_Print_Titles_3">#REF!</definedName>
    <definedName name="Excel_BuiltIn_Print_Titles_5" localSheetId="8">'[23]VEA 374'!#REF!</definedName>
    <definedName name="Excel_BuiltIn_Print_Titles_5" localSheetId="7">'[23]VEA 374'!#REF!</definedName>
    <definedName name="Excel_BuiltIn_Print_Titles_5">'[23]VEA 374'!#REF!</definedName>
    <definedName name="Excel_BuiltIn_Print_Titles_5_XX" localSheetId="8">'[23]VEA 374'!#REF!</definedName>
    <definedName name="Excel_BuiltIn_Print_Titles_5_XX" localSheetId="7">'[23]VEA 374'!#REF!</definedName>
    <definedName name="Excel_BuiltIn_Print_Titles_5_XX">'[23]VEA 374'!#REF!</definedName>
    <definedName name="Excel_BuiltIn_Print_Titles_6" localSheetId="8">#REF!</definedName>
    <definedName name="Excel_BuiltIn_Print_Titles_6" localSheetId="7">#REF!</definedName>
    <definedName name="Excel_BuiltIn_Print_Titles_6">#REF!</definedName>
    <definedName name="Excel_BuiltIn_Print_Titles_7" localSheetId="8">[23]HFB024!#REF!</definedName>
    <definedName name="Excel_BuiltIn_Print_Titles_7" localSheetId="7">[23]HFB024!#REF!</definedName>
    <definedName name="Excel_BuiltIn_Print_Titles_7">[23]HFB024!#REF!</definedName>
    <definedName name="Excel_BuiltIn_Print_Titles_8" localSheetId="8">#REF!</definedName>
    <definedName name="Excel_BuiltIn_Print_Titles_8" localSheetId="7">#REF!</definedName>
    <definedName name="Excel_BuiltIn_Print_Titles_8">#REF!</definedName>
    <definedName name="Excel_BuiltIn_Print_Titles_9" localSheetId="8">[23]PAJ825!#REF!</definedName>
    <definedName name="Excel_BuiltIn_Print_Titles_9" localSheetId="7">[23]PAJ825!#REF!</definedName>
    <definedName name="Excel_BuiltIn_Print_Titles_9">[23]PAJ825!#REF!</definedName>
    <definedName name="EXCROC">'[71]Análisis de precios'!$H$52</definedName>
    <definedName name="ExtensionCoordinador" localSheetId="8">#REF!</definedName>
    <definedName name="ExtensionCoordinador" localSheetId="7">#REF!</definedName>
    <definedName name="ExtensionCoordinador">#REF!</definedName>
    <definedName name="Extra_Pay" localSheetId="8">#REF!</definedName>
    <definedName name="Extra_Pay" localSheetId="7">#REF!</definedName>
    <definedName name="Extra_Pay">#REF!</definedName>
    <definedName name="Extracción_IM" localSheetId="8">#REF!</definedName>
    <definedName name="Extracción_IM" localSheetId="7">#REF!</definedName>
    <definedName name="Extracción_IM">#REF!</definedName>
    <definedName name="Extras">'[40]LIQUIDA-NOMINA'!$AH$4</definedName>
    <definedName name="F._INGRESO" localSheetId="8">#REF!</definedName>
    <definedName name="F._INGRESO" localSheetId="7">#REF!</definedName>
    <definedName name="F._INGRESO">#REF!</definedName>
    <definedName name="F._RETIRO" localSheetId="8">#REF!</definedName>
    <definedName name="F._RETIRO" localSheetId="7">#REF!</definedName>
    <definedName name="F._RETIRO">#REF!</definedName>
    <definedName name="F.L" localSheetId="8">#REF!</definedName>
    <definedName name="F.L" localSheetId="7">#REF!</definedName>
    <definedName name="F.L">#REF!</definedName>
    <definedName name="Facilidades" localSheetId="8">#REF!</definedName>
    <definedName name="Facilidades" localSheetId="7">#REF!</definedName>
    <definedName name="Facilidades">#REF!</definedName>
    <definedName name="factor" localSheetId="8">#REF!</definedName>
    <definedName name="factor" localSheetId="7">#REF!</definedName>
    <definedName name="factor">#REF!</definedName>
    <definedName name="FACTURADO" localSheetId="8">'[72]Itemes Renovación'!#REF!</definedName>
    <definedName name="FACTURADO" localSheetId="7">'[72]Itemes Renovación'!#REF!</definedName>
    <definedName name="FACTURADO">'[72]Itemes Renovación'!#REF!</definedName>
    <definedName name="FareWellStmnt" localSheetId="8">[50]!FareWellStmnt</definedName>
    <definedName name="FareWellStmnt" localSheetId="7">[50]!FareWellStmnt</definedName>
    <definedName name="FareWellStmnt">[50]!FareWellStmnt</definedName>
    <definedName name="FaseProyecto" localSheetId="8">#REF!</definedName>
    <definedName name="FaseProyecto" localSheetId="7">#REF!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 localSheetId="8">#REF!</definedName>
    <definedName name="fdwssf" localSheetId="7">#REF!</definedName>
    <definedName name="fdwssf">#REF!</definedName>
    <definedName name="FE">1.32</definedName>
    <definedName name="Fecha">[73]Tablas!$B$1:$B$65536</definedName>
    <definedName name="FechaInicio">[40]CONTRATO!$E$10</definedName>
    <definedName name="FechaTermina">[40]CONTRATO!$E$11</definedName>
    <definedName name="FechaTerminacion" localSheetId="8">#REF!</definedName>
    <definedName name="FechaTerminacion" localSheetId="7">#REF!</definedName>
    <definedName name="FechaTerminacion">#REF!</definedName>
    <definedName name="fer" localSheetId="8">'[37]Res-Accide-10'!#REF!</definedName>
    <definedName name="fer" localSheetId="7">'[37]Res-Accide-10'!#REF!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8">'[74]7422CW00'!#REF!</definedName>
    <definedName name="fgh" localSheetId="7">'[74]7422CW00'!#REF!</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 localSheetId="8">#REF!</definedName>
    <definedName name="fi" localSheetId="7">#REF!</definedName>
    <definedName name="fi">#REF!</definedName>
    <definedName name="FIBER" localSheetId="8">#REF!</definedName>
    <definedName name="FIBER" localSheetId="7">#REF!</definedName>
    <definedName name="FIBER">#REF!</definedName>
    <definedName name="Fil_Fechas" localSheetId="8">#REF!</definedName>
    <definedName name="Fil_Fechas" localSheetId="7">#REF!</definedName>
    <definedName name="Fil_Fechas">#REF!</definedName>
    <definedName name="fill1" localSheetId="8" hidden="1">#REF!</definedName>
    <definedName name="fill1" localSheetId="7" hidden="1">#REF!</definedName>
    <definedName name="fill1" hidden="1">#REF!</definedName>
    <definedName name="FILTROS" localSheetId="8">#REF!</definedName>
    <definedName name="FILTROS" localSheetId="7">#REF!</definedName>
    <definedName name="FILTROS">#REF!</definedName>
    <definedName name="FINANCIACION">[0]!ERR</definedName>
    <definedName name="FinePrint" localSheetId="8">[50]!FinePrint</definedName>
    <definedName name="FinePrint" localSheetId="7">[50]!FinePrint</definedName>
    <definedName name="FinePrint">[50]!FinePrint</definedName>
    <definedName name="FM">1.18</definedName>
    <definedName name="fnic">[54]Hoja1!$C$13</definedName>
    <definedName name="FO">1.32</definedName>
    <definedName name="FORDESCR" localSheetId="8">'[3]7422CW00'!#REF!</definedName>
    <definedName name="FORDESCR" localSheetId="7">'[3]7422CW00'!#REF!</definedName>
    <definedName name="FORDESCR">'[3]7422CW00'!#REF!</definedName>
    <definedName name="FORM_C3">[75]Hoja1!$A$33:$N$51</definedName>
    <definedName name="FORMOLT" localSheetId="8">'[3]7422CW00'!#REF!</definedName>
    <definedName name="FORMOLT" localSheetId="7">'[3]7422CW00'!#REF!</definedName>
    <definedName name="FORMOLT">'[3]7422CW00'!#REF!</definedName>
    <definedName name="formularioCantidades" localSheetId="8">#REF!</definedName>
    <definedName name="formularioCantidades" localSheetId="7">#REF!</definedName>
    <definedName name="formularioCantidades">#REF!</definedName>
    <definedName name="FORSHE" localSheetId="8">'[3]7422CW00'!#REF!</definedName>
    <definedName name="FORSHE" localSheetId="7">'[3]7422CW00'!#REF!</definedName>
    <definedName name="FORSHE">'[3]7422CW00'!#REF!</definedName>
    <definedName name="FORUNMIS" localSheetId="8">'[3]7422CW00'!#REF!</definedName>
    <definedName name="FORUNMIS" localSheetId="7">'[3]7422CW00'!#REF!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 localSheetId="8">#REF!</definedName>
    <definedName name="Full_Print" localSheetId="7">#REF!</definedName>
    <definedName name="Full_Print">#REF!</definedName>
    <definedName name="fwff" hidden="1">{"via1",#N/A,TRUE,"general";"via2",#N/A,TRUE,"general";"via3",#N/A,TRUE,"general"}</definedName>
    <definedName name="fwwe" hidden="1">{"via1",#N/A,TRUE,"general";"via2",#N/A,TRUE,"general";"via3",#N/A,TRUE,"general"}</definedName>
    <definedName name="G" localSheetId="8">#REF!</definedName>
    <definedName name="G" localSheetId="7">#REF!</definedName>
    <definedName name="G">#REF!</definedName>
    <definedName name="G.Eg" localSheetId="8">#REF!</definedName>
    <definedName name="G.Eg" localSheetId="7">#REF!</definedName>
    <definedName name="G.Eg">#REF!</definedName>
    <definedName name="G.Em" localSheetId="8">#REF!</definedName>
    <definedName name="G.Em" localSheetId="7">#REF!</definedName>
    <definedName name="G.Em">#REF!</definedName>
    <definedName name="G.Eo" localSheetId="8">#REF!</definedName>
    <definedName name="G.Eo" localSheetId="7">#REF!</definedName>
    <definedName name="G.Eo">#REF!</definedName>
    <definedName name="G.Ew" localSheetId="8">#REF!</definedName>
    <definedName name="G.Ew" localSheetId="7">#REF!</definedName>
    <definedName name="G.Ew">#REF!</definedName>
    <definedName name="G_C1" localSheetId="8">[12]Tablas!#REF!</definedName>
    <definedName name="G_C1" localSheetId="7">[12]Tablas!#REF!</definedName>
    <definedName name="G_C1">[12]Tablas!#REF!</definedName>
    <definedName name="G_C10" localSheetId="8">[12]Tablas!#REF!</definedName>
    <definedName name="G_C10" localSheetId="7">[12]Tablas!#REF!</definedName>
    <definedName name="G_C10">[12]Tablas!#REF!</definedName>
    <definedName name="G_C11" localSheetId="8">[12]Tablas!#REF!</definedName>
    <definedName name="G_C11" localSheetId="7">[12]Tablas!#REF!</definedName>
    <definedName name="G_C11">[12]Tablas!#REF!</definedName>
    <definedName name="G_C12" localSheetId="8">[12]Tablas!#REF!</definedName>
    <definedName name="G_C12" localSheetId="7">[12]Tablas!#REF!</definedName>
    <definedName name="G_C12">[12]Tablas!#REF!</definedName>
    <definedName name="G_C13" localSheetId="8">[12]Tablas!#REF!</definedName>
    <definedName name="G_C13" localSheetId="7">[12]Tablas!#REF!</definedName>
    <definedName name="G_C13">[12]Tablas!#REF!</definedName>
    <definedName name="G_C14" localSheetId="8">[12]Tablas!#REF!</definedName>
    <definedName name="G_C14" localSheetId="7">[12]Tablas!#REF!</definedName>
    <definedName name="G_C14">[12]Tablas!#REF!</definedName>
    <definedName name="G_C15" localSheetId="8">[12]Tablas!#REF!</definedName>
    <definedName name="G_C15" localSheetId="7">[12]Tablas!#REF!</definedName>
    <definedName name="G_C15">[12]Tablas!#REF!</definedName>
    <definedName name="G_C16" localSheetId="8">[12]Tablas!#REF!</definedName>
    <definedName name="G_C16" localSheetId="7">[12]Tablas!#REF!</definedName>
    <definedName name="G_C16">[12]Tablas!#REF!</definedName>
    <definedName name="G_C17" localSheetId="8">[12]Tablas!#REF!</definedName>
    <definedName name="G_C17" localSheetId="7">[12]Tablas!#REF!</definedName>
    <definedName name="G_C17">[12]Tablas!#REF!</definedName>
    <definedName name="G_C18" localSheetId="8">[12]Tablas!#REF!</definedName>
    <definedName name="G_C18" localSheetId="7">[12]Tablas!#REF!</definedName>
    <definedName name="G_C18">[12]Tablas!#REF!</definedName>
    <definedName name="G_C19" localSheetId="8">[12]Tablas!#REF!</definedName>
    <definedName name="G_C19" localSheetId="7">[12]Tablas!#REF!</definedName>
    <definedName name="G_C19">[12]Tablas!#REF!</definedName>
    <definedName name="G_C2" localSheetId="8">[12]Tablas!#REF!</definedName>
    <definedName name="G_C2" localSheetId="7">[12]Tablas!#REF!</definedName>
    <definedName name="G_C2">[12]Tablas!#REF!</definedName>
    <definedName name="G_C20" localSheetId="8">[12]Tablas!#REF!</definedName>
    <definedName name="G_C20" localSheetId="7">[12]Tablas!#REF!</definedName>
    <definedName name="G_C20">[12]Tablas!#REF!</definedName>
    <definedName name="G_C21" localSheetId="8">[12]Tablas!#REF!</definedName>
    <definedName name="G_C21" localSheetId="7">[12]Tablas!#REF!</definedName>
    <definedName name="G_C21">[12]Tablas!#REF!</definedName>
    <definedName name="G_C22" localSheetId="8">[12]Tablas!#REF!</definedName>
    <definedName name="G_C22" localSheetId="7">[12]Tablas!#REF!</definedName>
    <definedName name="G_C22">[12]Tablas!#REF!</definedName>
    <definedName name="G_C3" localSheetId="8">[12]Tablas!#REF!</definedName>
    <definedName name="G_C3" localSheetId="7">[12]Tablas!#REF!</definedName>
    <definedName name="G_C3">[12]Tablas!#REF!</definedName>
    <definedName name="G_C4" localSheetId="8">[12]Tablas!#REF!</definedName>
    <definedName name="G_C4" localSheetId="7">[12]Tablas!#REF!</definedName>
    <definedName name="G_C4">[12]Tablas!#REF!</definedName>
    <definedName name="G_C5" localSheetId="8">[12]Tablas!#REF!</definedName>
    <definedName name="G_C5" localSheetId="7">[12]Tablas!#REF!</definedName>
    <definedName name="G_C5">[12]Tablas!#REF!</definedName>
    <definedName name="G_C6" localSheetId="8">[12]Tablas!#REF!</definedName>
    <definedName name="G_C6" localSheetId="7">[12]Tablas!#REF!</definedName>
    <definedName name="G_C6">[12]Tablas!#REF!</definedName>
    <definedName name="G_C7" localSheetId="8">[12]Tablas!#REF!</definedName>
    <definedName name="G_C7" localSheetId="7">[12]Tablas!#REF!</definedName>
    <definedName name="G_C7">[12]Tablas!#REF!</definedName>
    <definedName name="G_C8" localSheetId="8">[12]Tablas!#REF!</definedName>
    <definedName name="G_C8" localSheetId="7">[12]Tablas!#REF!</definedName>
    <definedName name="G_C8">[12]Tablas!#REF!</definedName>
    <definedName name="G_C9" localSheetId="8">[12]Tablas!#REF!</definedName>
    <definedName name="G_C9" localSheetId="7">[12]Tablas!#REF!</definedName>
    <definedName name="G_C9">[12]Tablas!#REF!</definedName>
    <definedName name="G1_" localSheetId="8">#REF!</definedName>
    <definedName name="G1_" localSheetId="7">#REF!</definedName>
    <definedName name="G1_">#REF!</definedName>
    <definedName name="GAJ" localSheetId="8">#REF!</definedName>
    <definedName name="GAJ" localSheetId="7">#REF!</definedName>
    <definedName name="GAJ">#REF!</definedName>
    <definedName name="GAS" localSheetId="8">[12]Tablas!#REF!</definedName>
    <definedName name="GAS" localSheetId="7">[12]Tablas!#REF!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 localSheetId="8">[11]Tablas!#REF!</definedName>
    <definedName name="GCB" localSheetId="7">[11]Tablas!#REF!</definedName>
    <definedName name="GCB">[11]Tablas!#REF!</definedName>
    <definedName name="GCI" localSheetId="8">[12]Tablas!#REF!</definedName>
    <definedName name="GCI" localSheetId="7">[12]Tablas!#REF!</definedName>
    <definedName name="GCI">[12]Tablas!#REF!</definedName>
    <definedName name="GCN" localSheetId="8">[12]Tablas!#REF!</definedName>
    <definedName name="GCN" localSheetId="7">[12]Tablas!#REF!</definedName>
    <definedName name="GCN">[12]Tablas!#REF!</definedName>
    <definedName name="GCP" localSheetId="8">[12]Tablas!#REF!</definedName>
    <definedName name="GCP" localSheetId="7">[12]Tablas!#REF!</definedName>
    <definedName name="GCP">[12]Tablas!#REF!</definedName>
    <definedName name="GDN" localSheetId="8">[12]Tablas!#REF!</definedName>
    <definedName name="GDN" localSheetId="7">[12]Tablas!#REF!</definedName>
    <definedName name="GDN">[12]Tablas!#REF!</definedName>
    <definedName name="GDR" localSheetId="8">[12]Tablas!#REF!</definedName>
    <definedName name="GDR" localSheetId="7">[12]Tablas!#REF!</definedName>
    <definedName name="GDR">[12]Tablas!#REF!</definedName>
    <definedName name="gdt" hidden="1">{"TAB1",#N/A,TRUE,"GENERAL";"TAB2",#N/A,TRUE,"GENERAL";"TAB3",#N/A,TRUE,"GENERAL";"TAB4",#N/A,TRUE,"GENERAL";"TAB5",#N/A,TRUE,"GENERAL"}</definedName>
    <definedName name="GEA" localSheetId="8">[12]Tablas!#REF!</definedName>
    <definedName name="GEA" localSheetId="7">[12]Tablas!#REF!</definedName>
    <definedName name="GEA">[12]Tablas!#REF!</definedName>
    <definedName name="GEA1_1" localSheetId="8">[12]Tablas!#REF!</definedName>
    <definedName name="GEA1_1" localSheetId="7">[12]Tablas!#REF!</definedName>
    <definedName name="GEA1_1">[12]Tablas!#REF!</definedName>
    <definedName name="GEA1_1_1" localSheetId="8">[12]Tablas!#REF!</definedName>
    <definedName name="GEA1_1_1" localSheetId="7">[12]Tablas!#REF!</definedName>
    <definedName name="GEA1_1_1">[12]Tablas!#REF!</definedName>
    <definedName name="GEA1_1_10" localSheetId="8">[12]Tablas!#REF!</definedName>
    <definedName name="GEA1_1_10" localSheetId="7">[12]Tablas!#REF!</definedName>
    <definedName name="GEA1_1_10">[12]Tablas!#REF!</definedName>
    <definedName name="GEA1_1_2" localSheetId="8">[12]Tablas!#REF!</definedName>
    <definedName name="GEA1_1_2" localSheetId="7">[12]Tablas!#REF!</definedName>
    <definedName name="GEA1_1_2">[12]Tablas!#REF!</definedName>
    <definedName name="GEA1_1_3" localSheetId="8">[12]Tablas!#REF!</definedName>
    <definedName name="GEA1_1_3" localSheetId="7">[12]Tablas!#REF!</definedName>
    <definedName name="GEA1_1_3">[12]Tablas!#REF!</definedName>
    <definedName name="GEA1_1_4" localSheetId="8">[12]Tablas!#REF!</definedName>
    <definedName name="GEA1_1_4" localSheetId="7">[12]Tablas!#REF!</definedName>
    <definedName name="GEA1_1_4">[12]Tablas!#REF!</definedName>
    <definedName name="GEA1_1_5" localSheetId="8">[12]Tablas!#REF!</definedName>
    <definedName name="GEA1_1_5" localSheetId="7">[12]Tablas!#REF!</definedName>
    <definedName name="GEA1_1_5">[12]Tablas!#REF!</definedName>
    <definedName name="GEA1_1_6" localSheetId="8">[12]Tablas!#REF!</definedName>
    <definedName name="GEA1_1_6" localSheetId="7">[12]Tablas!#REF!</definedName>
    <definedName name="GEA1_1_6">[12]Tablas!#REF!</definedName>
    <definedName name="GEA1_1_7" localSheetId="8">[12]Tablas!#REF!</definedName>
    <definedName name="GEA1_1_7" localSheetId="7">[12]Tablas!#REF!</definedName>
    <definedName name="GEA1_1_7">[12]Tablas!#REF!</definedName>
    <definedName name="GEA1_1_8" localSheetId="8">[12]Tablas!#REF!</definedName>
    <definedName name="GEA1_1_8" localSheetId="7">[12]Tablas!#REF!</definedName>
    <definedName name="GEA1_1_8">[12]Tablas!#REF!</definedName>
    <definedName name="GEA1_1_9" localSheetId="8">[12]Tablas!#REF!</definedName>
    <definedName name="GEA1_1_9" localSheetId="7">[12]Tablas!#REF!</definedName>
    <definedName name="GEA1_1_9">[12]Tablas!#REF!</definedName>
    <definedName name="GEA1_2" localSheetId="8">[12]Tablas!#REF!</definedName>
    <definedName name="GEA1_2" localSheetId="7">[12]Tablas!#REF!</definedName>
    <definedName name="GEA1_2">[12]Tablas!#REF!</definedName>
    <definedName name="GEA1_3" localSheetId="8">[12]Tablas!#REF!</definedName>
    <definedName name="GEA1_3" localSheetId="7">[12]Tablas!#REF!</definedName>
    <definedName name="GEA1_3">[12]Tablas!#REF!</definedName>
    <definedName name="GEA1_4" localSheetId="8">[12]Tablas!#REF!</definedName>
    <definedName name="GEA1_4" localSheetId="7">[12]Tablas!#REF!</definedName>
    <definedName name="GEA1_4">[12]Tablas!#REF!</definedName>
    <definedName name="GEC" localSheetId="8">[12]Tablas!#REF!</definedName>
    <definedName name="GEC" localSheetId="7">[12]Tablas!#REF!</definedName>
    <definedName name="GEC">[12]Tablas!#REF!</definedName>
    <definedName name="GEC_ON_DAPIAY" localSheetId="8">#REF!</definedName>
    <definedName name="GEC_ON_DAPIAY" localSheetId="7">#REF!</definedName>
    <definedName name="GEC_ON_DAPIAY">#REF!</definedName>
    <definedName name="GEC_ON_GER" localSheetId="8">#REF!</definedName>
    <definedName name="GEC_ON_GER" localSheetId="7">#REF!</definedName>
    <definedName name="GEC_ON_GER">#REF!</definedName>
    <definedName name="geg" hidden="1">{"via1",#N/A,TRUE,"general";"via2",#N/A,TRUE,"general";"via3",#N/A,TRUE,"general"}</definedName>
    <definedName name="GENERAL" localSheetId="8">#REF!</definedName>
    <definedName name="GENERAL" localSheetId="7">#REF!</definedName>
    <definedName name="GENERAL">#REF!</definedName>
    <definedName name="GENERAL1" localSheetId="8">#REF!</definedName>
    <definedName name="GENERAL1" localSheetId="7">#REF!</definedName>
    <definedName name="GENERAL1">#REF!</definedName>
    <definedName name="Geotex" localSheetId="8">#REF!</definedName>
    <definedName name="Geotex" localSheetId="7">#REF!</definedName>
    <definedName name="Geotex">#REF!</definedName>
    <definedName name="GERENCIA" localSheetId="8">#REF!</definedName>
    <definedName name="GERENCIA" localSheetId="7">#REF!</definedName>
    <definedName name="GERENCIA">#REF!</definedName>
    <definedName name="GERENCIA1" localSheetId="8">#REF!</definedName>
    <definedName name="GERENCIA1" localSheetId="7">#REF!</definedName>
    <definedName name="GERENCIA1">#REF!</definedName>
    <definedName name="GERENCIA2" localSheetId="8">#REF!</definedName>
    <definedName name="GERENCIA2" localSheetId="7">#REF!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 localSheetId="8">[12]Tablas!#REF!</definedName>
    <definedName name="GFN" localSheetId="7">[12]Tablas!#REF!</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8">'[74]7422CW00'!#REF!</definedName>
    <definedName name="ghf" localSheetId="7">'[74]7422CW00'!#REF!</definedName>
    <definedName name="ghf">'[74]7422CW00'!#REF!</definedName>
    <definedName name="ghfg" hidden="1">{"via1",#N/A,TRUE,"general";"via2",#N/A,TRUE,"general";"via3",#N/A,TRUE,"general"}</definedName>
    <definedName name="ghghy" localSheetId="8">#REF!</definedName>
    <definedName name="ghghy" localSheetId="7">#REF!</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 localSheetId="8">[12]Tablas!#REF!</definedName>
    <definedName name="GMM_ON_ASO" localSheetId="7">[12]Tablas!#REF!</definedName>
    <definedName name="GMM_ON_ASO">[12]Tablas!#REF!</definedName>
    <definedName name="GMM_ON_DMARES" localSheetId="8">#REF!</definedName>
    <definedName name="GMM_ON_DMARES" localSheetId="7">#REF!</definedName>
    <definedName name="GMM_ON_DMARES">#REF!</definedName>
    <definedName name="GMM_ON_DRIO" localSheetId="8">#REF!</definedName>
    <definedName name="GMM_ON_DRIO" localSheetId="7">#REF!</definedName>
    <definedName name="GMM_ON_DRIO">#REF!</definedName>
    <definedName name="GOR" localSheetId="8">#REF!</definedName>
    <definedName name="GOR" localSheetId="7">#REF!</definedName>
    <definedName name="GOR">#REF!</definedName>
    <definedName name="GOT" localSheetId="8">[12]Tablas!#REF!</definedName>
    <definedName name="GOT" localSheetId="7">[12]Tablas!#REF!</definedName>
    <definedName name="GOT">[12]Tablas!#REF!</definedName>
    <definedName name="GPO" localSheetId="8">[12]Tablas!#REF!</definedName>
    <definedName name="GPO" localSheetId="7">[12]Tablas!#REF!</definedName>
    <definedName name="GPO">[12]Tablas!#REF!</definedName>
    <definedName name="GPR" localSheetId="8">[12]Tablas!#REF!</definedName>
    <definedName name="GPR" localSheetId="7">[12]Tablas!#REF!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 localSheetId="8">#REF!</definedName>
    <definedName name="GRAF2" localSheetId="7">#REF!</definedName>
    <definedName name="GRAF2">#REF!</definedName>
    <definedName name="GRAF3" localSheetId="8">#REF!</definedName>
    <definedName name="GRAF3" localSheetId="7">#REF!</definedName>
    <definedName name="GRAF3">#REF!</definedName>
    <definedName name="GRC" localSheetId="8">[12]Tablas!#REF!</definedName>
    <definedName name="GRC" localSheetId="7">[12]Tablas!#REF!</definedName>
    <definedName name="GRC">[12]Tablas!#REF!</definedName>
    <definedName name="GRC_ON_ASO" localSheetId="8">[12]Tablas!#REF!</definedName>
    <definedName name="GRC_ON_ASO" localSheetId="7">[12]Tablas!#REF!</definedName>
    <definedName name="GRC_ON_ASO">[12]Tablas!#REF!</definedName>
    <definedName name="GRC_ON_DAPIAY" localSheetId="8">#REF!</definedName>
    <definedName name="GRC_ON_DAPIAY" localSheetId="7">#REF!</definedName>
    <definedName name="GRC_ON_DAPIAY">#REF!</definedName>
    <definedName name="GRC_ON_GER" localSheetId="8">#REF!</definedName>
    <definedName name="GRC_ON_GER" localSheetId="7">#REF!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 localSheetId="8">[12]Tablas!#REF!</definedName>
    <definedName name="GRM" localSheetId="7">[12]Tablas!#REF!</definedName>
    <definedName name="GRM">[12]Tablas!#REF!</definedName>
    <definedName name="GRM_ON_DMARES" localSheetId="8">#REF!</definedName>
    <definedName name="GRM_ON_DMARES" localSheetId="7">#REF!</definedName>
    <definedName name="GRM_ON_DMARES">#REF!</definedName>
    <definedName name="GRM_ON_DRIO" localSheetId="8">#REF!</definedName>
    <definedName name="GRM_ON_DRIO" localSheetId="7">#REF!</definedName>
    <definedName name="GRM_ON_DRIO">#REF!</definedName>
    <definedName name="GRN" localSheetId="8">[12]Tablas!#REF!</definedName>
    <definedName name="GRN" localSheetId="7">[12]Tablas!#REF!</definedName>
    <definedName name="GRN">[12]Tablas!#REF!</definedName>
    <definedName name="GRN_ON_ASO" localSheetId="8">[12]Tablas!#REF!</definedName>
    <definedName name="GRN_ON_ASO" localSheetId="7">[12]Tablas!#REF!</definedName>
    <definedName name="GRN_ON_ASO">[12]Tablas!#REF!</definedName>
    <definedName name="GRN_ON_DIREC" localSheetId="8">#REF!</definedName>
    <definedName name="GRN_ON_DIREC" localSheetId="7">#REF!</definedName>
    <definedName name="GRN_ON_DIREC">#REF!</definedName>
    <definedName name="GRS" localSheetId="8">[12]Tablas!#REF!</definedName>
    <definedName name="GRS" localSheetId="7">[12]Tablas!#REF!</definedName>
    <definedName name="GRS">[12]Tablas!#REF!</definedName>
    <definedName name="GRS_ON_ASO" localSheetId="8">[12]Tablas!#REF!</definedName>
    <definedName name="GRS_ON_ASO" localSheetId="7">[12]Tablas!#REF!</definedName>
    <definedName name="GRS_ON_ASO">[12]Tablas!#REF!</definedName>
    <definedName name="GRS_ON_DIREC" localSheetId="8">#REF!</definedName>
    <definedName name="GRS_ON_DIREC" localSheetId="7">#REF!</definedName>
    <definedName name="GRS_ON_DIREC">#REF!</definedName>
    <definedName name="GRS_ON_HUIL" localSheetId="8">#REF!</definedName>
    <definedName name="GRS_ON_HUIL" localSheetId="7">#REF!</definedName>
    <definedName name="GRS_ON_HUIL">#REF!</definedName>
    <definedName name="grtyerh" hidden="1">{"TAB1",#N/A,TRUE,"GENERAL";"TAB2",#N/A,TRUE,"GENERAL";"TAB3",#N/A,TRUE,"GENERAL";"TAB4",#N/A,TRUE,"GENERAL";"TAB5",#N/A,TRUE,"GENERAL"}</definedName>
    <definedName name="GRUPO1" localSheetId="8">#REF!</definedName>
    <definedName name="GRUPO1" localSheetId="7">#REF!</definedName>
    <definedName name="GRUPO1">#REF!</definedName>
    <definedName name="GRUPO123" localSheetId="8">#REF!</definedName>
    <definedName name="GRUPO123" localSheetId="7">#REF!</definedName>
    <definedName name="GRUPO123">#REF!</definedName>
    <definedName name="GRUPO13" localSheetId="8">#REF!</definedName>
    <definedName name="GRUPO13" localSheetId="7">#REF!</definedName>
    <definedName name="GRUPO13">#REF!</definedName>
    <definedName name="GRUPO2" localSheetId="8">#REF!</definedName>
    <definedName name="GRUPO2" localSheetId="7">#REF!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 localSheetId="8">[12]Tablas!#REF!</definedName>
    <definedName name="GTC" localSheetId="7">[12]Tablas!#REF!</definedName>
    <definedName name="GTC">[12]Tablas!#REF!</definedName>
    <definedName name="GTE" localSheetId="8">[12]Tablas!#REF!</definedName>
    <definedName name="GTE" localSheetId="7">[12]Tablas!#REF!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 localSheetId="8">#REF!</definedName>
    <definedName name="GTO_ADMON" localSheetId="7">#REF!</definedName>
    <definedName name="GTO_ADMON">#REF!</definedName>
    <definedName name="GTO_INVEST" localSheetId="8">#REF!</definedName>
    <definedName name="GTO_INVEST" localSheetId="7">#REF!</definedName>
    <definedName name="GTO_INVEST">#REF!</definedName>
    <definedName name="GTO_OPERA" localSheetId="8">#REF!</definedName>
    <definedName name="GTO_OPERA" localSheetId="7">#REF!</definedName>
    <definedName name="GTO_OPERA">#REF!</definedName>
    <definedName name="GTP" localSheetId="8">[12]Tablas!#REF!</definedName>
    <definedName name="GTP" localSheetId="7">[12]Tablas!#REF!</definedName>
    <definedName name="GTP">[12]Tablas!#REF!</definedName>
    <definedName name="GTRE" localSheetId="8">#REF!</definedName>
    <definedName name="GTRE" localSheetId="7">#REF!</definedName>
    <definedName name="GTRE">#REF!</definedName>
    <definedName name="h" localSheetId="8">#REF!</definedName>
    <definedName name="h" localSheetId="7">#REF!</definedName>
    <definedName name="h">#REF!</definedName>
    <definedName name="H_pump" localSheetId="8">#REF!</definedName>
    <definedName name="H_pump" localSheetId="7">#REF!</definedName>
    <definedName name="H_pump">#REF!</definedName>
    <definedName name="h9h" hidden="1">{"via1",#N/A,TRUE,"general";"via2",#N/A,TRUE,"general";"via3",#N/A,TRUE,"general"}</definedName>
    <definedName name="Hazards" localSheetId="8">#REF!</definedName>
    <definedName name="Hazards" localSheetId="7">#REF!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8">ROW(#REF!)</definedName>
    <definedName name="Header_Row" localSheetId="7">ROW(#REF!)</definedName>
    <definedName name="Header_Row">ROW(#REF!)</definedName>
    <definedName name="hed">[54]Datos!$D$8</definedName>
    <definedName name="hen">[54]Datos!$D$9</definedName>
    <definedName name="HERRERO" localSheetId="8">#REF!</definedName>
    <definedName name="HERRERO" localSheetId="7">#REF!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 localSheetId="8">#REF!</definedName>
    <definedName name="HM" localSheetId="7">#REF!</definedName>
    <definedName name="HM">#REF!</definedName>
    <definedName name="hn" hidden="1">{"TAB1",#N/A,TRUE,"GENERAL";"TAB2",#N/A,TRUE,"GENERAL";"TAB3",#N/A,TRUE,"GENERAL";"TAB4",#N/A,TRUE,"GENERAL";"TAB5",#N/A,TRUE,"GENERAL"}</definedName>
    <definedName name="HOJA1" localSheetId="8">#REF!</definedName>
    <definedName name="HOJA1" localSheetId="7">#REF!</definedName>
    <definedName name="HOJA1">#REF!</definedName>
    <definedName name="horat" localSheetId="8">'[20]Itemes Renovación'!#REF!</definedName>
    <definedName name="horat" localSheetId="7">'[20]Itemes Renovación'!#REF!</definedName>
    <definedName name="horat">'[20]Itemes Renovación'!#REF!</definedName>
    <definedName name="Hornos" localSheetId="8">#REF!</definedName>
    <definedName name="Hornos" localSheetId="7">#REF!</definedName>
    <definedName name="Hornos">#REF!</definedName>
    <definedName name="HP_stg_Hz" localSheetId="8">#REF!</definedName>
    <definedName name="HP_stg_Hz" localSheetId="7">#REF!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 localSheetId="8">#REF!</definedName>
    <definedName name="hs" localSheetId="7">#REF!</definedName>
    <definedName name="hs">#REF!</definedName>
    <definedName name="hsfg" hidden="1">{"via1",#N/A,TRUE,"general";"via2",#N/A,TRUE,"general";"via3",#N/A,TRUE,"general"}</definedName>
    <definedName name="HTAS" localSheetId="8">#REF!</definedName>
    <definedName name="HTAS" localSheetId="7">#REF!</definedName>
    <definedName name="HTAS">#REF!</definedName>
    <definedName name="HTAS1" localSheetId="8">#REF!</definedName>
    <definedName name="HTAS1" localSheetId="7">#REF!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 localSheetId="8">#REF!</definedName>
    <definedName name="hut" localSheetId="7">#REF!</definedName>
    <definedName name="hut">#REF!</definedName>
    <definedName name="hxdfk" localSheetId="8">#REF!</definedName>
    <definedName name="hxdfk" localSheetId="7">#REF!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8">#REF!</definedName>
    <definedName name="I" localSheetId="7">#REF!</definedName>
    <definedName name="I">#REF!</definedName>
    <definedName name="i0" localSheetId="8">#REF!</definedName>
    <definedName name="i0" localSheetId="7">#REF!</definedName>
    <definedName name="i0">#REF!</definedName>
    <definedName name="i8i" hidden="1">{"TAB1",#N/A,TRUE,"GENERAL";"TAB2",#N/A,TRUE,"GENERAL";"TAB3",#N/A,TRUE,"GENERAL";"TAB4",#N/A,TRUE,"GENERAL";"TAB5",#N/A,TRUE,"GENERAL"}</definedName>
    <definedName name="ic">[54]Hoja1!$C$17</definedName>
    <definedName name="icbf">[54]Hoja1!$C$15</definedName>
    <definedName name="Icct" localSheetId="8">#REF!</definedName>
    <definedName name="Icct" localSheetId="7">#REF!</definedName>
    <definedName name="Icct">#REF!</definedName>
    <definedName name="ICP" localSheetId="8">[12]Tablas!#REF!</definedName>
    <definedName name="ICP" localSheetId="7">[12]Tablas!#REF!</definedName>
    <definedName name="ICP">[12]Tablas!#REF!</definedName>
    <definedName name="ICP1_1" localSheetId="8">[12]Tablas!#REF!</definedName>
    <definedName name="ICP1_1" localSheetId="7">[12]Tablas!#REF!</definedName>
    <definedName name="ICP1_1">[12]Tablas!#REF!</definedName>
    <definedName name="ICP1_1_1" localSheetId="8">[12]Tablas!#REF!</definedName>
    <definedName name="ICP1_1_1" localSheetId="7">[12]Tablas!#REF!</definedName>
    <definedName name="ICP1_1_1">[12]Tablas!#REF!</definedName>
    <definedName name="ICP1_1_2" localSheetId="8">[12]Tablas!#REF!</definedName>
    <definedName name="ICP1_1_2" localSheetId="7">[12]Tablas!#REF!</definedName>
    <definedName name="ICP1_1_2">[12]Tablas!#REF!</definedName>
    <definedName name="ICP1_1_3" localSheetId="8">[12]Tablas!#REF!</definedName>
    <definedName name="ICP1_1_3" localSheetId="7">[12]Tablas!#REF!</definedName>
    <definedName name="ICP1_1_3">[12]Tablas!#REF!</definedName>
    <definedName name="ICP1_1_4" localSheetId="8">[12]Tablas!#REF!</definedName>
    <definedName name="ICP1_1_4" localSheetId="7">[12]Tablas!#REF!</definedName>
    <definedName name="ICP1_1_4">[12]Tablas!#REF!</definedName>
    <definedName name="ICP1_2" localSheetId="8">[12]Tablas!#REF!</definedName>
    <definedName name="ICP1_2" localSheetId="7">[12]Tablas!#REF!</definedName>
    <definedName name="ICP1_2">[12]Tablas!#REF!</definedName>
    <definedName name="ICP1_3" localSheetId="8">[12]Tablas!#REF!</definedName>
    <definedName name="ICP1_3" localSheetId="7">[12]Tablas!#REF!</definedName>
    <definedName name="ICP1_3">[12]Tablas!#REF!</definedName>
    <definedName name="ICP1_4" localSheetId="8">[12]Tablas!#REF!</definedName>
    <definedName name="ICP1_4" localSheetId="7">[12]Tablas!#REF!</definedName>
    <definedName name="ICP1_4">[12]Tablas!#REF!</definedName>
    <definedName name="ID">[0]!ERR</definedName>
    <definedName name="IF" localSheetId="8">'[51]A. P. U.'!#REF!</definedName>
    <definedName name="IF" localSheetId="7">'[51]A. P. U.'!#REF!</definedName>
    <definedName name="IF">'[51]A. P. U.'!#REF!</definedName>
    <definedName name="Ig" localSheetId="8">#REF!</definedName>
    <definedName name="Ig" localSheetId="7">#REF!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8">#REF!</definedName>
    <definedName name="IL" localSheetId="7">#REF!</definedName>
    <definedName name="IL">#REF!</definedName>
    <definedName name="im">'[77]1'!$N$41</definedName>
    <definedName name="IMP">[25]otros!$C$3</definedName>
    <definedName name="IMPRESSION" localSheetId="8">#REF!</definedName>
    <definedName name="IMPRESSION" localSheetId="7">#REF!</definedName>
    <definedName name="IMPRESSION">#REF!</definedName>
    <definedName name="imprimir" localSheetId="8">#REF!</definedName>
    <definedName name="imprimir" localSheetId="7">#REF!</definedName>
    <definedName name="imprimir">#REF!</definedName>
    <definedName name="IMPTOS" localSheetId="8">#REF!</definedName>
    <definedName name="IMPTOS" localSheetId="7">#REF!</definedName>
    <definedName name="IMPTOS">#REF!</definedName>
    <definedName name="IMPTOS1" localSheetId="8">#REF!</definedName>
    <definedName name="IMPTOS1" localSheetId="7">#REF!</definedName>
    <definedName name="IMPTOS1">#REF!</definedName>
    <definedName name="INC" localSheetId="8">#REF!</definedName>
    <definedName name="INC" localSheetId="7">#REF!</definedName>
    <definedName name="INC">#REF!</definedName>
    <definedName name="INCR._PRODC." localSheetId="8">#REF!</definedName>
    <definedName name="INCR._PRODC." localSheetId="7">#REF!</definedName>
    <definedName name="INCR._PRODC.">#REF!</definedName>
    <definedName name="INDICE" localSheetId="8">#REF!</definedName>
    <definedName name="INDICE" localSheetId="7">#REF!</definedName>
    <definedName name="INDICE">#REF!</definedName>
    <definedName name="inf" localSheetId="8">#REF!</definedName>
    <definedName name="inf" localSheetId="7">#REF!</definedName>
    <definedName name="inf">#REF!</definedName>
    <definedName name="INFORME">[78]TABLAS!$A$1:$A$65536</definedName>
    <definedName name="Informe_semanal" localSheetId="8">#REF!</definedName>
    <definedName name="Informe_semanal" localSheetId="7">#REF!</definedName>
    <definedName name="Informe_semanal">#REF!</definedName>
    <definedName name="INGENIERIA1" localSheetId="8" hidden="1">#REF!</definedName>
    <definedName name="INGENIERIA1" localSheetId="7" hidden="1">#REF!</definedName>
    <definedName name="INGENIERIA1" hidden="1">#REF!</definedName>
    <definedName name="INGENIERIA11" localSheetId="8" hidden="1">#REF!</definedName>
    <definedName name="INGENIERIA11" localSheetId="7"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8">#REF!</definedName>
    <definedName name="INPU" localSheetId="7">#REF!</definedName>
    <definedName name="INPU">#REF!</definedName>
    <definedName name="INPUT" localSheetId="8">'[3]7422CW00'!#REF!</definedName>
    <definedName name="INPUT" localSheetId="7">'[3]7422CW00'!#REF!</definedName>
    <definedName name="INPUT">'[3]7422CW00'!#REF!</definedName>
    <definedName name="INSU">[79]INSUMOS!$A$1:$E$65536</definedName>
    <definedName name="Insumos_auxiliares" localSheetId="8">[80]Insumos!#REF!</definedName>
    <definedName name="Insumos_auxiliares" localSheetId="7">[80]Insumos!#REF!</definedName>
    <definedName name="Insumos_auxiliares">[80]Insumos!#REF!</definedName>
    <definedName name="Insumos_basicos" localSheetId="8">#REF!</definedName>
    <definedName name="Insumos_basicos" localSheetId="7">#REF!</definedName>
    <definedName name="Insumos_basicos">#REF!</definedName>
    <definedName name="Int" localSheetId="8">#REF!</definedName>
    <definedName name="Int" localSheetId="7">#REF!</definedName>
    <definedName name="Int">#REF!</definedName>
    <definedName name="InTap">[20]Interc.tapones!$E$1:$E$65536</definedName>
    <definedName name="INTER">[70]Hoja3!$F$7:$F$9</definedName>
    <definedName name="Intercambiadores" localSheetId="8">#REF!</definedName>
    <definedName name="Intercambiadores" localSheetId="7">#REF!</definedName>
    <definedName name="Intercambiadores">#REF!</definedName>
    <definedName name="Interest_Rate" localSheetId="8">#REF!</definedName>
    <definedName name="Interest_Rate" localSheetId="7">#REF!</definedName>
    <definedName name="Interest_Rate">#REF!</definedName>
    <definedName name="INTERMEDIA_I" localSheetId="8">#REF!</definedName>
    <definedName name="INTERMEDIA_I" localSheetId="7">#REF!</definedName>
    <definedName name="INTERMEDIA_I">#REF!</definedName>
    <definedName name="Interventor">[40]CONTRATO!$E$12</definedName>
    <definedName name="IntVal">'[20]Interc.válv.'!$E$1:$E$65536</definedName>
    <definedName name="INV_11">'[81]PR 1'!$A$2:$N$655</definedName>
    <definedName name="INV_Payments" localSheetId="8">[50]!INV_Payments</definedName>
    <definedName name="INV_Payments" localSheetId="7">[50]!INV_Payments</definedName>
    <definedName name="INV_Payments">[50]!INV_Payments</definedName>
    <definedName name="InvDol1" localSheetId="8">#REF!</definedName>
    <definedName name="InvDol1" localSheetId="7">#REF!</definedName>
    <definedName name="InvDol1">#REF!</definedName>
    <definedName name="InvDol2" localSheetId="8">#REF!</definedName>
    <definedName name="InvDol2" localSheetId="7">#REF!</definedName>
    <definedName name="InvDol2">#REF!</definedName>
    <definedName name="InvDol3" localSheetId="8">#REF!</definedName>
    <definedName name="InvDol3" localSheetId="7">#REF!</definedName>
    <definedName name="InvDol3">#REF!</definedName>
    <definedName name="InvDol4" localSheetId="8">#REF!</definedName>
    <definedName name="InvDol4" localSheetId="7">#REF!</definedName>
    <definedName name="InvDol4">#REF!</definedName>
    <definedName name="InvDol5" localSheetId="8">#REF!</definedName>
    <definedName name="InvDol5" localSheetId="7">#REF!</definedName>
    <definedName name="InvDol5">#REF!</definedName>
    <definedName name="InvDol6" localSheetId="8">#REF!</definedName>
    <definedName name="InvDol6" localSheetId="7">#REF!</definedName>
    <definedName name="InvDol6">#REF!</definedName>
    <definedName name="InvDol7" localSheetId="8">#REF!</definedName>
    <definedName name="InvDol7" localSheetId="7">#REF!</definedName>
    <definedName name="InvDol7">#REF!</definedName>
    <definedName name="InvDol8" localSheetId="8">#REF!</definedName>
    <definedName name="InvDol8" localSheetId="7">#REF!</definedName>
    <definedName name="InvDol8">#REF!</definedName>
    <definedName name="IOU" localSheetId="8">#REF!</definedName>
    <definedName name="IOU" localSheetId="7">#REF!</definedName>
    <definedName name="IOU">#REF!</definedName>
    <definedName name="IOUHH">[0]!ERR</definedName>
    <definedName name="IP" localSheetId="8">#REF!</definedName>
    <definedName name="IP" localSheetId="7">#REF!</definedName>
    <definedName name="IP">#REF!</definedName>
    <definedName name="irng" localSheetId="8" hidden="1">#REF!</definedName>
    <definedName name="irng" localSheetId="7" hidden="1">#REF!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 localSheetId="8">#REF!</definedName>
    <definedName name="ITEM1" localSheetId="7">#REF!</definedName>
    <definedName name="ITEM1">#REF!</definedName>
    <definedName name="ITEM15" localSheetId="8">#REF!</definedName>
    <definedName name="ITEM15" localSheetId="7">#REF!</definedName>
    <definedName name="ITEM15">#REF!</definedName>
    <definedName name="ITEM2" localSheetId="8">#REF!</definedName>
    <definedName name="ITEM2" localSheetId="7">#REF!</definedName>
    <definedName name="ITEM2">#REF!</definedName>
    <definedName name="item210.3" localSheetId="8">#REF!</definedName>
    <definedName name="item210.3" localSheetId="7">#REF!</definedName>
    <definedName name="item210.3">#REF!</definedName>
    <definedName name="item230.1" localSheetId="8">#REF!</definedName>
    <definedName name="item230.1" localSheetId="7">#REF!</definedName>
    <definedName name="item230.1">#REF!</definedName>
    <definedName name="ITEM3" localSheetId="8">#REF!</definedName>
    <definedName name="ITEM3" localSheetId="7">#REF!</definedName>
    <definedName name="ITEM3">#REF!</definedName>
    <definedName name="item310" localSheetId="8">#REF!</definedName>
    <definedName name="item310" localSheetId="7">#REF!</definedName>
    <definedName name="item310">#REF!</definedName>
    <definedName name="item320.2" localSheetId="8">#REF!</definedName>
    <definedName name="item320.2" localSheetId="7">#REF!</definedName>
    <definedName name="item320.2">#REF!</definedName>
    <definedName name="item330.1" localSheetId="8">#REF!</definedName>
    <definedName name="item330.1" localSheetId="7">#REF!</definedName>
    <definedName name="item330.1">#REF!</definedName>
    <definedName name="item420" localSheetId="8">#REF!</definedName>
    <definedName name="item420" localSheetId="7">#REF!</definedName>
    <definedName name="item420">#REF!</definedName>
    <definedName name="item450.2P" localSheetId="8">#REF!</definedName>
    <definedName name="item450.2P" localSheetId="7">#REF!</definedName>
    <definedName name="item450.2P">#REF!</definedName>
    <definedName name="item600.1" localSheetId="8">#REF!</definedName>
    <definedName name="item600.1" localSheetId="7">#REF!</definedName>
    <definedName name="item600.1">#REF!</definedName>
    <definedName name="item610.1" localSheetId="8">#REF!</definedName>
    <definedName name="item610.1" localSheetId="7">#REF!</definedName>
    <definedName name="item610.1">#REF!</definedName>
    <definedName name="item610.2" localSheetId="8">#REF!</definedName>
    <definedName name="item610.2" localSheetId="7">#REF!</definedName>
    <definedName name="item610.2">#REF!</definedName>
    <definedName name="item630.4" localSheetId="8">#REF!</definedName>
    <definedName name="item630.4" localSheetId="7">#REF!</definedName>
    <definedName name="item630.4">#REF!</definedName>
    <definedName name="item630.6" localSheetId="8">#REF!</definedName>
    <definedName name="item630.6" localSheetId="7">#REF!</definedName>
    <definedName name="item630.6">#REF!</definedName>
    <definedName name="item630.7" localSheetId="8">#REF!</definedName>
    <definedName name="item630.7" localSheetId="7">#REF!</definedName>
    <definedName name="item630.7">#REF!</definedName>
    <definedName name="item640.3" localSheetId="8">#REF!</definedName>
    <definedName name="item640.3" localSheetId="7">#REF!</definedName>
    <definedName name="item640.3">#REF!</definedName>
    <definedName name="item661" localSheetId="8">#REF!</definedName>
    <definedName name="item661" localSheetId="7">#REF!</definedName>
    <definedName name="item661">#REF!</definedName>
    <definedName name="item671" localSheetId="8">#REF!</definedName>
    <definedName name="item671" localSheetId="7">#REF!</definedName>
    <definedName name="item671">#REF!</definedName>
    <definedName name="item673.1" localSheetId="8">#REF!</definedName>
    <definedName name="item673.1" localSheetId="7">#REF!</definedName>
    <definedName name="item673.1">#REF!</definedName>
    <definedName name="item673.3" localSheetId="8">#REF!</definedName>
    <definedName name="item673.3" localSheetId="7">#REF!</definedName>
    <definedName name="item673.3">#REF!</definedName>
    <definedName name="item681" localSheetId="8">#REF!</definedName>
    <definedName name="item681" localSheetId="7">#REF!</definedName>
    <definedName name="item681">#REF!</definedName>
    <definedName name="item700.1" localSheetId="8">#REF!</definedName>
    <definedName name="item700.1" localSheetId="7">#REF!</definedName>
    <definedName name="item700.1">#REF!</definedName>
    <definedName name="item710.1" localSheetId="8">#REF!</definedName>
    <definedName name="item710.1" localSheetId="7">#REF!</definedName>
    <definedName name="item710.1">#REF!</definedName>
    <definedName name="item710.2" localSheetId="8">#REF!</definedName>
    <definedName name="item710.2" localSheetId="7">#REF!</definedName>
    <definedName name="item710.2">#REF!</definedName>
    <definedName name="item730.1" localSheetId="8">#REF!</definedName>
    <definedName name="item730.1" localSheetId="7">#REF!</definedName>
    <definedName name="item730.1">#REF!</definedName>
    <definedName name="item730.2" localSheetId="8">#REF!</definedName>
    <definedName name="item730.2" localSheetId="7">#REF!</definedName>
    <definedName name="item730.2">#REF!</definedName>
    <definedName name="item730.2.4" localSheetId="8">#REF!</definedName>
    <definedName name="item730.2.4" localSheetId="7">#REF!</definedName>
    <definedName name="item730.2.4">#REF!</definedName>
    <definedName name="item900.2" localSheetId="8">#REF!</definedName>
    <definedName name="item900.2" localSheetId="7">#REF!</definedName>
    <definedName name="item900.2">#REF!</definedName>
    <definedName name="ItemCodos" localSheetId="8">#REF!</definedName>
    <definedName name="ItemCodos" localSheetId="7">#REF!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8">#REF!</definedName>
    <definedName name="IVA" localSheetId="7">#REF!</definedName>
    <definedName name="IVA">#REF!</definedName>
    <definedName name="iwjer" localSheetId="8">#REF!</definedName>
    <definedName name="iwjer" localSheetId="7">#REF!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localSheetId="8" hidden="1">#REF!</definedName>
    <definedName name="jfç" localSheetId="7" hidden="1">#REF!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8">#REF!</definedName>
    <definedName name="jkl" localSheetId="7">#REF!</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 localSheetId="8">#REF!</definedName>
    <definedName name="jvv" localSheetId="7">#REF!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8">#REF!</definedName>
    <definedName name="K0F1" localSheetId="7">#REF!</definedName>
    <definedName name="K0F1">#REF!</definedName>
    <definedName name="K0F2" localSheetId="8">#REF!</definedName>
    <definedName name="K0F2" localSheetId="7">#REF!</definedName>
    <definedName name="K0F2">#REF!</definedName>
    <definedName name="K10ALO" localSheetId="8">#REF!</definedName>
    <definedName name="K10ALO" localSheetId="7">#REF!</definedName>
    <definedName name="K10ALO">#REF!</definedName>
    <definedName name="K11ALO" localSheetId="8">#REF!</definedName>
    <definedName name="K11ALO" localSheetId="7">#REF!</definedName>
    <definedName name="K11ALO">#REF!</definedName>
    <definedName name="K1F1" localSheetId="8">#REF!</definedName>
    <definedName name="K1F1" localSheetId="7">#REF!</definedName>
    <definedName name="K1F1">#REF!</definedName>
    <definedName name="K1F2" localSheetId="8">#REF!</definedName>
    <definedName name="K1F2" localSheetId="7">#REF!</definedName>
    <definedName name="K1F2">#REF!</definedName>
    <definedName name="K2F1" localSheetId="8">#REF!</definedName>
    <definedName name="K2F1" localSheetId="7">#REF!</definedName>
    <definedName name="K2F1">#REF!</definedName>
    <definedName name="K2F2" localSheetId="8">#REF!</definedName>
    <definedName name="K2F2" localSheetId="7">#REF!</definedName>
    <definedName name="K2F2">#REF!</definedName>
    <definedName name="K3F1" localSheetId="8">#REF!</definedName>
    <definedName name="K3F1" localSheetId="7">#REF!</definedName>
    <definedName name="K3F1">#REF!</definedName>
    <definedName name="K3F2" localSheetId="8">#REF!</definedName>
    <definedName name="K3F2" localSheetId="7">#REF!</definedName>
    <definedName name="K3F2">#REF!</definedName>
    <definedName name="K4F1" localSheetId="8">#REF!</definedName>
    <definedName name="K4F1" localSheetId="7">#REF!</definedName>
    <definedName name="K4F1">#REF!</definedName>
    <definedName name="K4F2" localSheetId="8">#REF!</definedName>
    <definedName name="K4F2" localSheetId="7">#REF!</definedName>
    <definedName name="K4F2">#REF!</definedName>
    <definedName name="K5F1" localSheetId="8">#REF!</definedName>
    <definedName name="K5F1" localSheetId="7">#REF!</definedName>
    <definedName name="K5F1">#REF!</definedName>
    <definedName name="K5F2" localSheetId="8">#REF!</definedName>
    <definedName name="K5F2" localSheetId="7">#REF!</definedName>
    <definedName name="K5F2">#REF!</definedName>
    <definedName name="K6F1" localSheetId="8">#REF!</definedName>
    <definedName name="K6F1" localSheetId="7">#REF!</definedName>
    <definedName name="K6F1">#REF!</definedName>
    <definedName name="K6F2" localSheetId="8">#REF!</definedName>
    <definedName name="K6F2" localSheetId="7">#REF!</definedName>
    <definedName name="K6F2">#REF!</definedName>
    <definedName name="K7F1" localSheetId="8">#REF!</definedName>
    <definedName name="K7F1" localSheetId="7">#REF!</definedName>
    <definedName name="K7F1">#REF!</definedName>
    <definedName name="K7F2" localSheetId="8">#REF!</definedName>
    <definedName name="K7F2" localSheetId="7">#REF!</definedName>
    <definedName name="K7F2">#REF!</definedName>
    <definedName name="K8ALO" localSheetId="8">#REF!</definedName>
    <definedName name="K8ALO" localSheetId="7">#REF!</definedName>
    <definedName name="K8ALO">#REF!</definedName>
    <definedName name="K8F1" localSheetId="8">#REF!</definedName>
    <definedName name="K8F1" localSheetId="7">#REF!</definedName>
    <definedName name="K8F1">#REF!</definedName>
    <definedName name="K8F2" localSheetId="8">#REF!</definedName>
    <definedName name="K8F2" localSheetId="7">#REF!</definedName>
    <definedName name="K8F2">#REF!</definedName>
    <definedName name="K9ALO" localSheetId="8">#REF!</definedName>
    <definedName name="K9ALO" localSheetId="7">#REF!</definedName>
    <definedName name="K9ALO">#REF!</definedName>
    <definedName name="kdmfm" localSheetId="8" hidden="1">#REF!</definedName>
    <definedName name="kdmfm" localSheetId="7" hidden="1">#REF!</definedName>
    <definedName name="kdmfm" hidden="1">#REF!</definedName>
    <definedName name="kf" localSheetId="8">#REF!</definedName>
    <definedName name="kf" localSheetId="7">#REF!</definedName>
    <definedName name="kf">#REF!</definedName>
    <definedName name="kh" localSheetId="8">#REF!</definedName>
    <definedName name="kh" localSheetId="7">#REF!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 localSheetId="8">#REF!</definedName>
    <definedName name="kj" localSheetId="7">#REF!</definedName>
    <definedName name="kj">#REF!</definedName>
    <definedName name="kjhkd" hidden="1">{"via1",#N/A,TRUE,"general";"via2",#N/A,TRUE,"general";"via3",#N/A,TRUE,"general"}</definedName>
    <definedName name="kjj" localSheetId="8">#REF!</definedName>
    <definedName name="kjj" localSheetId="7">#REF!</definedName>
    <definedName name="kjj">#REF!</definedName>
    <definedName name="kjk" hidden="1">{"via1",#N/A,TRUE,"general";"via2",#N/A,TRUE,"general";"via3",#N/A,TRUE,"general"}</definedName>
    <definedName name="kjtrkjr" hidden="1">{"via1",#N/A,TRUE,"general";"via2",#N/A,TRUE,"general";"via3",#N/A,TRUE,"general"}</definedName>
    <definedName name="kk" localSheetId="8">#REF!</definedName>
    <definedName name="kk" localSheetId="7">#REF!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8">#REF!</definedName>
    <definedName name="klklk" localSheetId="7">#REF!</definedName>
    <definedName name="klklk">#REF!</definedName>
    <definedName name="km" localSheetId="8">#REF!</definedName>
    <definedName name="km" localSheetId="7">#REF!</definedName>
    <definedName name="km">#REF!</definedName>
    <definedName name="krtrk" hidden="1">{"via1",#N/A,TRUE,"general";"via2",#N/A,TRUE,"general";"via3",#N/A,TRUE,"general"}</definedName>
    <definedName name="ks" localSheetId="8">#REF!</definedName>
    <definedName name="ks" localSheetId="7">#REF!</definedName>
    <definedName name="ks">#REF!</definedName>
    <definedName name="ksogtk" localSheetId="8">#REF!</definedName>
    <definedName name="ksogtk" localSheetId="7">#REF!</definedName>
    <definedName name="ksogtk">#REF!</definedName>
    <definedName name="kuyhgbe" localSheetId="8">#REF!</definedName>
    <definedName name="kuyhgbe" localSheetId="7">#REF!</definedName>
    <definedName name="kuyhgbe">#REF!</definedName>
    <definedName name="kyr" hidden="1">{"TAB1",#N/A,TRUE,"GENERAL";"TAB2",#N/A,TRUE,"GENERAL";"TAB3",#N/A,TRUE,"GENERAL";"TAB4",#N/A,TRUE,"GENERAL";"TAB5",#N/A,TRUE,"GENERAL"}</definedName>
    <definedName name="L" localSheetId="8">#REF!</definedName>
    <definedName name="L" localSheetId="7">#REF!</definedName>
    <definedName name="L">#REF!</definedName>
    <definedName name="la" localSheetId="8">#REF!</definedName>
    <definedName name="la" localSheetId="7">#REF!</definedName>
    <definedName name="la">#REF!</definedName>
    <definedName name="LAF" localSheetId="8">#REF!</definedName>
    <definedName name="LAF" localSheetId="7">#REF!</definedName>
    <definedName name="LAF">#REF!</definedName>
    <definedName name="lame" localSheetId="8" hidden="1">#REF!</definedName>
    <definedName name="lame" localSheetId="7" hidden="1">#REF!</definedName>
    <definedName name="lame" hidden="1">#REF!</definedName>
    <definedName name="LANODO" localSheetId="8">#REF!</definedName>
    <definedName name="LANODO" localSheetId="7">#REF!</definedName>
    <definedName name="LANODO">#REF!</definedName>
    <definedName name="LANODOFT" localSheetId="8">#REF!</definedName>
    <definedName name="LANODOFT" localSheetId="7">#REF!</definedName>
    <definedName name="LANODOFT">#REF!</definedName>
    <definedName name="Last_Row">#N/A</definedName>
    <definedName name="lb" localSheetId="8">#REF!</definedName>
    <definedName name="lb" localSheetId="7">#REF!</definedName>
    <definedName name="lb">#REF!</definedName>
    <definedName name="ld" localSheetId="8">#REF!</definedName>
    <definedName name="ld" localSheetId="7">#REF!</definedName>
    <definedName name="ld">#REF!</definedName>
    <definedName name="Libro1_Hoja1_Lista" localSheetId="8">[82]LISTADO!#REF!</definedName>
    <definedName name="Libro1_Hoja1_Lista" localSheetId="7">[82]LISTADO!#REF!</definedName>
    <definedName name="Libro1_Hoja1_Lista">[82]LISTADO!#REF!</definedName>
    <definedName name="LICITACION" localSheetId="8">#REF!</definedName>
    <definedName name="LICITACION" localSheetId="7">#REF!</definedName>
    <definedName name="LICITACION">#REF!</definedName>
    <definedName name="LINEA" localSheetId="8">[83]CONT_ADI!#REF!</definedName>
    <definedName name="LINEA" localSheetId="7">[83]CONT_ADI!#REF!</definedName>
    <definedName name="LINEA">[83]CONT_ADI!#REF!</definedName>
    <definedName name="ListaCantidad" localSheetId="8">#REF!</definedName>
    <definedName name="ListaCantidad" localSheetId="7">#REF!</definedName>
    <definedName name="ListaCantidad">#REF!</definedName>
    <definedName name="Listado" localSheetId="8">#REF!</definedName>
    <definedName name="Listado" localSheetId="7">#REF!</definedName>
    <definedName name="Listado">#REF!</definedName>
    <definedName name="Listado1" localSheetId="8">#REF!</definedName>
    <definedName name="Listado1" localSheetId="7">#REF!</definedName>
    <definedName name="Listado1">#REF!</definedName>
    <definedName name="ListaItem" localSheetId="8">#REF!</definedName>
    <definedName name="ListaItem" localSheetId="7">#REF!</definedName>
    <definedName name="ListaItem">#REF!</definedName>
    <definedName name="ListaUni">[84]TOTALES!$D$7:$D$654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8">#REF!</definedName>
    <definedName name="llam" localSheetId="7">#REF!</definedName>
    <definedName name="llam">#REF!</definedName>
    <definedName name="LLL">[85]tub!$C$1:$J$39</definedName>
    <definedName name="lllllh" hidden="1">{"via1",#N/A,TRUE,"general";"via2",#N/A,TRUE,"general";"via3",#N/A,TRUE,"general"}</definedName>
    <definedName name="lllllllo" hidden="1">{"via1",#N/A,TRUE,"general";"via2",#N/A,TRUE,"general";"via3",#N/A,TRUE,"general"}</definedName>
    <definedName name="Loan_Amount" localSheetId="8">#REF!</definedName>
    <definedName name="Loan_Amount" localSheetId="7">#REF!</definedName>
    <definedName name="Loan_Amount">#REF!</definedName>
    <definedName name="Loan_Start" localSheetId="8">#REF!</definedName>
    <definedName name="Loan_Start" localSheetId="7">#REF!</definedName>
    <definedName name="Loan_Start">#REF!</definedName>
    <definedName name="Loan_Years" localSheetId="8">#REF!</definedName>
    <definedName name="Loan_Years" localSheetId="7">#REF!</definedName>
    <definedName name="Loan_Years">#REF!</definedName>
    <definedName name="LOCA" localSheetId="8">[26]!absc</definedName>
    <definedName name="LOCA" localSheetId="7">[26]!absc</definedName>
    <definedName name="LOCA">[26]!absc</definedName>
    <definedName name="LOCA1" localSheetId="8">[38]!absc</definedName>
    <definedName name="LOCA1" localSheetId="7">[38]!absc</definedName>
    <definedName name="LOCA1">[38]!absc</definedName>
    <definedName name="LOCALIZACION_Y_REPLANTEO" localSheetId="8">#REF!</definedName>
    <definedName name="LOCALIZACION_Y_REPLANTEO" localSheetId="7">#REF!</definedName>
    <definedName name="LOCALIZACION_Y_REPLANTEO">#REF!</definedName>
    <definedName name="LOGO">[0]!ERR</definedName>
    <definedName name="lolol" hidden="1">{"TAB1",#N/A,TRUE,"GENERAL";"TAB2",#N/A,TRUE,"GENERAL";"TAB3",#N/A,TRUE,"GENERAL";"TAB4",#N/A,TRUE,"GENERAL";"TAB5",#N/A,TRUE,"GENERAL"}</definedName>
    <definedName name="Longitud" localSheetId="8">#REF!</definedName>
    <definedName name="Longitud" localSheetId="7">#REF!</definedName>
    <definedName name="Longitud">#REF!</definedName>
    <definedName name="lp" localSheetId="8">#REF!</definedName>
    <definedName name="lp" localSheetId="7">#REF!</definedName>
    <definedName name="lp">#REF!</definedName>
    <definedName name="lplpl" hidden="1">{"via1",#N/A,TRUE,"general";"via2",#N/A,TRUE,"general";"via3",#N/A,TRUE,"general"}</definedName>
    <definedName name="lt" localSheetId="8">#REF!</definedName>
    <definedName name="lt" localSheetId="7">#REF!</definedName>
    <definedName name="lt">#REF!</definedName>
    <definedName name="lun" localSheetId="8">'[37]Res-Accide-10'!#REF!</definedName>
    <definedName name="lun" localSheetId="7">'[37]Res-Accide-10'!#REF!</definedName>
    <definedName name="lun">'[37]Res-Accide-10'!#REF!</definedName>
    <definedName name="lv" localSheetId="8">#REF!</definedName>
    <definedName name="lv" localSheetId="7">#REF!</definedName>
    <definedName name="lv">#REF!</definedName>
    <definedName name="m" localSheetId="8">#REF!</definedName>
    <definedName name="m" localSheetId="7">#REF!</definedName>
    <definedName name="m">#REF!</definedName>
    <definedName name="MA" localSheetId="8">'[37]Res-Accide-10'!#REF!</definedName>
    <definedName name="MA" localSheetId="7">'[37]Res-Accide-10'!#REF!</definedName>
    <definedName name="MA">'[37]Res-Accide-10'!#REF!</definedName>
    <definedName name="MACR" localSheetId="8">#REF!</definedName>
    <definedName name="MACR" localSheetId="7">#REF!</definedName>
    <definedName name="MACR">#REF!</definedName>
    <definedName name="MACRDEL" localSheetId="8">'[3]7422CW00'!#REF!</definedName>
    <definedName name="MACRDEL" localSheetId="7">'[3]7422CW00'!#REF!</definedName>
    <definedName name="MACRDEL">'[3]7422CW00'!#REF!</definedName>
    <definedName name="Macroactividad" localSheetId="8">#REF!</definedName>
    <definedName name="Macroactividad" localSheetId="7">#REF!</definedName>
    <definedName name="Macroactividad">#REF!</definedName>
    <definedName name="mafdsf" hidden="1">{"via1",#N/A,TRUE,"general";"via2",#N/A,TRUE,"general";"via3",#N/A,TRUE,"general"}</definedName>
    <definedName name="MANUAL" localSheetId="8">#REF!</definedName>
    <definedName name="MANUAL" localSheetId="7">#REF!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 localSheetId="8">'[37]Res-Accide-10'!#REF!</definedName>
    <definedName name="mar" localSheetId="7">'[37]Res-Accide-10'!#REF!</definedName>
    <definedName name="mar">'[37]Res-Accide-10'!#REF!</definedName>
    <definedName name="MARCO_H" localSheetId="8">#REF!</definedName>
    <definedName name="MARCO_H" localSheetId="7">#REF!</definedName>
    <definedName name="MARCO_H">#REF!</definedName>
    <definedName name="marina" localSheetId="8">'[86]Informe Semanal 1'!#REF!</definedName>
    <definedName name="marina" localSheetId="7">'[86]Informe Semanal 1'!#REF!</definedName>
    <definedName name="marina">'[86]Informe Semanal 1'!#REF!</definedName>
    <definedName name="masor" hidden="1">{"via1",#N/A,TRUE,"general";"via2",#N/A,TRUE,"general";"via3",#N/A,TRUE,"general"}</definedName>
    <definedName name="MAT" localSheetId="8">#REF!</definedName>
    <definedName name="MAT" localSheetId="7">#REF!</definedName>
    <definedName name="MAT">#REF!</definedName>
    <definedName name="MATERIAL">'[87]TABLA MATERIALES'!$A$3:$D$654</definedName>
    <definedName name="materiales">[68]materiales!$A$7:$A$1317</definedName>
    <definedName name="materiales1" localSheetId="8">#REF!</definedName>
    <definedName name="materiales1" localSheetId="7">#REF!</definedName>
    <definedName name="materiales1">#REF!</definedName>
    <definedName name="MaterialTub" localSheetId="8">#REF!</definedName>
    <definedName name="MaterialTub" localSheetId="7">#REF!</definedName>
    <definedName name="MaterialTub">#REF!</definedName>
    <definedName name="MATRIZ" localSheetId="8">#REF!</definedName>
    <definedName name="MATRIZ" localSheetId="7">#REF!</definedName>
    <definedName name="MATRIZ">#REF!</definedName>
    <definedName name="MATRIZ_DE_DATOS" localSheetId="8">#REF!</definedName>
    <definedName name="MATRIZ_DE_DATOS" localSheetId="7">#REF!</definedName>
    <definedName name="MATRIZ_DE_DATOS">#REF!</definedName>
    <definedName name="MCCs" localSheetId="8">#REF!</definedName>
    <definedName name="MCCs" localSheetId="7">#REF!</definedName>
    <definedName name="MCCs">#REF!</definedName>
    <definedName name="mdd" hidden="1">{"via1",#N/A,TRUE,"general";"via2",#N/A,TRUE,"general";"via3",#N/A,TRUE,"general"}</definedName>
    <definedName name="mediah_reposo_comida" localSheetId="8">'[88]CCP,LEYES, Y DEC.'!#REF!</definedName>
    <definedName name="mediah_reposo_comida" localSheetId="7">'[88]CCP,LEYES, Y DEC.'!#REF!</definedName>
    <definedName name="mediah_reposo_comida">'[88]CCP,LEYES, Y DEC.'!#REF!</definedName>
    <definedName name="meg" hidden="1">{"TAB1",#N/A,TRUE,"GENERAL";"TAB2",#N/A,TRUE,"GENERAL";"TAB3",#N/A,TRUE,"GENERAL";"TAB4",#N/A,TRUE,"GENERAL";"TAB5",#N/A,TRUE,"GENERAL"}</definedName>
    <definedName name="MENU1" localSheetId="8">'[3]7422CW00'!#REF!</definedName>
    <definedName name="MENU1" localSheetId="7">'[3]7422CW00'!#REF!</definedName>
    <definedName name="MENU1">'[3]7422CW00'!#REF!</definedName>
    <definedName name="MENU2" localSheetId="8">'[3]7422CW00'!#REF!</definedName>
    <definedName name="MENU2" localSheetId="7">'[3]7422CW00'!#REF!</definedName>
    <definedName name="MENU2">'[3]7422CW00'!#REF!</definedName>
    <definedName name="MENU3" localSheetId="8">'[3]7422CW00'!#REF!</definedName>
    <definedName name="MENU3" localSheetId="7">'[3]7422CW00'!#REF!</definedName>
    <definedName name="MENU3">'[3]7422CW00'!#REF!</definedName>
    <definedName name="MENU4" localSheetId="8">'[3]7422CW00'!#REF!</definedName>
    <definedName name="MENU4" localSheetId="7">'[3]7422CW00'!#REF!</definedName>
    <definedName name="MENU4">'[3]7422CW00'!#REF!</definedName>
    <definedName name="MENU5" localSheetId="8">'[3]7422CW00'!#REF!</definedName>
    <definedName name="MENU5" localSheetId="7">'[3]7422CW00'!#REF!</definedName>
    <definedName name="MENU5">'[3]7422CW00'!#REF!</definedName>
    <definedName name="MENU6" localSheetId="8">'[3]7422CW00'!#REF!</definedName>
    <definedName name="MENU6" localSheetId="7">'[3]7422CW00'!#REF!</definedName>
    <definedName name="MENU6">'[3]7422CW00'!#REF!</definedName>
    <definedName name="MES">[25]PRESUPUESTO!$C$13</definedName>
    <definedName name="MesCotiz">'[10]LIQ-NOM'!$H$3</definedName>
    <definedName name="MesCotizacion">'[40]LIQUIDA-NOMINA'!$H$3</definedName>
    <definedName name="MESES" localSheetId="8">#REF!</definedName>
    <definedName name="MESES" localSheetId="7">#REF!</definedName>
    <definedName name="MESES">#REF!</definedName>
    <definedName name="MesesMora">'[10]LIQ-NOM'!$I$3</definedName>
    <definedName name="Meta1" localSheetId="8">#REF!</definedName>
    <definedName name="Meta1" localSheetId="7">#REF!</definedName>
    <definedName name="Meta1">#REF!</definedName>
    <definedName name="Meta2" localSheetId="8">#REF!</definedName>
    <definedName name="Meta2" localSheetId="7">#REF!</definedName>
    <definedName name="Meta2">#REF!</definedName>
    <definedName name="Meta3" localSheetId="8">#REF!</definedName>
    <definedName name="Meta3" localSheetId="7">#REF!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 localSheetId="8">#REF!</definedName>
    <definedName name="Mi_Salida" localSheetId="7">#REF!</definedName>
    <definedName name="Mi_Salida">#REF!</definedName>
    <definedName name="Mi_Salida1" localSheetId="8">#REF!</definedName>
    <definedName name="Mi_Salida1" localSheetId="7">#REF!</definedName>
    <definedName name="Mi_Salida1">#REF!</definedName>
    <definedName name="MICR" localSheetId="8">#REF!</definedName>
    <definedName name="MICR" localSheetId="7">#REF!</definedName>
    <definedName name="MICR">#REF!</definedName>
    <definedName name="MIN_MAX_sma" localSheetId="8">#REF!</definedName>
    <definedName name="MIN_MAX_sma" localSheetId="7">#REF!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8">#REF!</definedName>
    <definedName name="MJU" localSheetId="7">#REF!</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 localSheetId="8">#REF!</definedName>
    <definedName name="MOD" localSheetId="7">#REF!</definedName>
    <definedName name="MOD">#REF!</definedName>
    <definedName name="MODIVejec" hidden="1">{#N/A,#N/A,FALSE,"Hoja1";#N/A,#N/A,FALSE,"Hoja2"}</definedName>
    <definedName name="Módulo3.anexo1" localSheetId="8">[9]!Módulo3.anexo1</definedName>
    <definedName name="Módulo3.anexo1" localSheetId="7">[9]!Módulo3.anexo1</definedName>
    <definedName name="Módulo3.anexo1">[9]!Módulo3.anexo1</definedName>
    <definedName name="Módulo3.anexo10" localSheetId="8">[9]!Módulo3.anexo10</definedName>
    <definedName name="Módulo3.anexo10" localSheetId="7">[9]!Módulo3.anexo10</definedName>
    <definedName name="Módulo3.anexo10">[9]!Módulo3.anexo10</definedName>
    <definedName name="Módulo3.anexo11" localSheetId="8">[9]!Módulo3.anexo11</definedName>
    <definedName name="Módulo3.anexo11" localSheetId="7">[9]!Módulo3.anexo11</definedName>
    <definedName name="Módulo3.anexo11">[9]!Módulo3.anexo11</definedName>
    <definedName name="Módulo3.anexo12" localSheetId="8">[9]!Módulo3.anexo12</definedName>
    <definedName name="Módulo3.anexo12" localSheetId="7">[9]!Módulo3.anexo12</definedName>
    <definedName name="Módulo3.anexo12">[9]!Módulo3.anexo12</definedName>
    <definedName name="Módulo3.anexo3" localSheetId="8">[9]!Módulo3.anexo3</definedName>
    <definedName name="Módulo3.anexo3" localSheetId="7">[9]!Módulo3.anexo3</definedName>
    <definedName name="Módulo3.anexo3">[9]!Módulo3.anexo3</definedName>
    <definedName name="Módulo3.anexo4" localSheetId="8">[9]!Módulo3.anexo4</definedName>
    <definedName name="Módulo3.anexo4" localSheetId="7">[9]!Módulo3.anexo4</definedName>
    <definedName name="Módulo3.anexo4">[9]!Módulo3.anexo4</definedName>
    <definedName name="Módulo3.anexo5" localSheetId="8">[9]!Módulo3.anexo5</definedName>
    <definedName name="Módulo3.anexo5" localSheetId="7">[9]!Módulo3.anexo5</definedName>
    <definedName name="Módulo3.anexo5">[9]!Módulo3.anexo5</definedName>
    <definedName name="Módulo3.anexo6" localSheetId="8">[9]!Módulo3.anexo6</definedName>
    <definedName name="Módulo3.anexo6" localSheetId="7">[9]!Módulo3.anexo6</definedName>
    <definedName name="Módulo3.anexo6">[9]!Módulo3.anexo6</definedName>
    <definedName name="Módulo8.anexo16" localSheetId="8">[9]!Módulo8.anexo16</definedName>
    <definedName name="Módulo8.anexo16" localSheetId="7">[9]!Módulo8.anexo16</definedName>
    <definedName name="Módulo8.anexo16">[9]!Módulo8.anexo16</definedName>
    <definedName name="MOE" hidden="1">{#N/A,#N/A,FALSE,"Hoja1";#N/A,#N/A,FALSE,"Hoja2"}</definedName>
    <definedName name="MONEDA">[89]Tablas!$AO$6:$AO$7</definedName>
    <definedName name="mono" localSheetId="8">#REF!</definedName>
    <definedName name="mono" localSheetId="7">#REF!</definedName>
    <definedName name="mono">#REF!</definedName>
    <definedName name="MontoVigenciasA1" localSheetId="8">#REF!</definedName>
    <definedName name="MontoVigenciasA1" localSheetId="7">#REF!</definedName>
    <definedName name="MontoVigenciasA1">#REF!</definedName>
    <definedName name="MontoVigenciasA2" localSheetId="8">#REF!</definedName>
    <definedName name="MontoVigenciasA2" localSheetId="7">#REF!</definedName>
    <definedName name="MontoVigenciasA2">#REF!</definedName>
    <definedName name="MontoVigenciasA3" localSheetId="8">#REF!</definedName>
    <definedName name="MontoVigenciasA3" localSheetId="7">#REF!</definedName>
    <definedName name="MontoVigenciasA3">#REF!</definedName>
    <definedName name="MontoVigenciasA4" localSheetId="8">#REF!</definedName>
    <definedName name="MontoVigenciasA4" localSheetId="7">#REF!</definedName>
    <definedName name="MontoVigenciasA4">#REF!</definedName>
    <definedName name="MontoVigenciasA5" localSheetId="8">#REF!</definedName>
    <definedName name="MontoVigenciasA5" localSheetId="7">#REF!</definedName>
    <definedName name="MontoVigenciasA5">#REF!</definedName>
    <definedName name="Mora">[10]EMPRESA!$I$29</definedName>
    <definedName name="MORON" localSheetId="8">#REF!</definedName>
    <definedName name="MORON" localSheetId="7">#REF!</definedName>
    <definedName name="MORON">#REF!</definedName>
    <definedName name="MRLART" localSheetId="8">[2]STRSUMM0!#REF!</definedName>
    <definedName name="MRLART" localSheetId="7">[2]STRSUMM0!#REF!</definedName>
    <definedName name="MRLART">[2]STRSUMM0!#REF!</definedName>
    <definedName name="MRSUPDET" localSheetId="8">[45]steel!#REF!</definedName>
    <definedName name="MRSUPDET" localSheetId="7">[45]steel!#REF!</definedName>
    <definedName name="MRSUPDET">[45]steel!#REF!</definedName>
    <definedName name="Mtz_Avance" localSheetId="8">#REF!</definedName>
    <definedName name="Mtz_Avance" localSheetId="7">#REF!</definedName>
    <definedName name="Mtz_Avance">#REF!</definedName>
    <definedName name="Mv" localSheetId="8">#REF!</definedName>
    <definedName name="Mv" localSheetId="7">#REF!</definedName>
    <definedName name="Mv">#REF!</definedName>
    <definedName name="n" hidden="1">{"via1",#N/A,TRUE,"general";"via2",#N/A,TRUE,"general";"via3",#N/A,TRUE,"general"}</definedName>
    <definedName name="Nada" localSheetId="8">[50]!Nada</definedName>
    <definedName name="Nada" localSheetId="7">[50]!Nada</definedName>
    <definedName name="Nada">[50]!Nada</definedName>
    <definedName name="Nafta_2">'[90] ASR+Nafta'!$K$19:$AS$19</definedName>
    <definedName name="Nafta2">'[90] ASR+Nafta'!$K$19:$AS$19</definedName>
    <definedName name="Nafta3">'[90]Todos+Nafta'!$K$19:$AS$19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 localSheetId="8">#REF!</definedName>
    <definedName name="ng" localSheetId="7">#REF!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 localSheetId="8">#REF!</definedName>
    <definedName name="NH" localSheetId="7">#REF!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 localSheetId="8">#REF!</definedName>
    <definedName name="Nmax" localSheetId="7">#REF!</definedName>
    <definedName name="Nmax">#REF!</definedName>
    <definedName name="nmdlf" localSheetId="8">#REF!</definedName>
    <definedName name="nmdlf" localSheetId="7">#REF!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 localSheetId="8">#REF!</definedName>
    <definedName name="NOMBRE" localSheetId="7">#REF!</definedName>
    <definedName name="NOMBRE">#REF!</definedName>
    <definedName name="NombreCoordinador" localSheetId="8">#REF!</definedName>
    <definedName name="NombreCoordinador" localSheetId="7">#REF!</definedName>
    <definedName name="NombreCoordinador">#REF!</definedName>
    <definedName name="NombreDependencia" localSheetId="8">#REF!</definedName>
    <definedName name="NombreDependencia" localSheetId="7">#REF!</definedName>
    <definedName name="NombreDependencia">#REF!</definedName>
    <definedName name="NombreProyecto" localSheetId="8">#REF!</definedName>
    <definedName name="NombreProyecto" localSheetId="7">#REF!</definedName>
    <definedName name="NombreProyecto">#REF!</definedName>
    <definedName name="NombreVicepresidencia" localSheetId="8">#REF!</definedName>
    <definedName name="NombreVicepresidencia" localSheetId="7">#REF!</definedName>
    <definedName name="NombreVicepresidencia">#REF!</definedName>
    <definedName name="Norte" localSheetId="8">#REF!</definedName>
    <definedName name="Norte" localSheetId="7">#REF!</definedName>
    <definedName name="Norte">#REF!</definedName>
    <definedName name="NPAGE" localSheetId="8">[2]STRSUMM0!#REF!</definedName>
    <definedName name="NPAGE" localSheetId="7">[2]STRSUMM0!#REF!</definedName>
    <definedName name="NPAGE">[2]STRSUMM0!#REF!</definedName>
    <definedName name="NUEVO" localSheetId="8">#REF!</definedName>
    <definedName name="NUEVO" localSheetId="7">#REF!</definedName>
    <definedName name="NUEVO">#REF!</definedName>
    <definedName name="Num_Pmt_Per_Year" localSheetId="8">#REF!</definedName>
    <definedName name="Num_Pmt_Per_Year" localSheetId="7">#REF!</definedName>
    <definedName name="Num_Pmt_Per_Year">#REF!</definedName>
    <definedName name="Number_of_Payments" localSheetId="8">MATCH(0.01,'PRESUPUESTO OFICIAL ECONOMICA'!End_Bal,-1)+1</definedName>
    <definedName name="Number_of_Payments" localSheetId="7">MATCH(0.01,PRESUPUESTOOFICIALxaeropuerto!End_Bal,-1)+1</definedName>
    <definedName name="Number_of_Payments">MATCH(0.01,End_Bal,-1)+1</definedName>
    <definedName name="nxn" hidden="1">{"via1",#N/A,TRUE,"general";"via2",#N/A,TRUE,"general";"via3",#N/A,TRUE,"general"}</definedName>
    <definedName name="ñpñpñ" hidden="1">{"via1",#N/A,TRUE,"general";"via2",#N/A,TRUE,"general";"via3",#N/A,TRUE,"general"}</definedName>
    <definedName name="º1" localSheetId="8">#REF!</definedName>
    <definedName name="º1" localSheetId="7">#REF!</definedName>
    <definedName name="º1">#REF!</definedName>
    <definedName name="o9o9" hidden="1">{"via1",#N/A,TRUE,"general";"via2",#N/A,TRUE,"general";"via3",#N/A,TRUE,"general"}</definedName>
    <definedName name="OBJ">[25]PRESUPUESTO!$C$10</definedName>
    <definedName name="ObjetivoProyecto" localSheetId="8">#REF!</definedName>
    <definedName name="ObjetivoProyecto" localSheetId="7">#REF!</definedName>
    <definedName name="ObjetivoProyecto">#REF!</definedName>
    <definedName name="Obra" localSheetId="8">#REF!</definedName>
    <definedName name="Obra" localSheetId="7">#REF!</definedName>
    <definedName name="Obra">#REF!</definedName>
    <definedName name="obras" localSheetId="8" hidden="1">#REF!</definedName>
    <definedName name="obras" localSheetId="7" hidden="1">#REF!</definedName>
    <definedName name="obras" hidden="1">#REF!</definedName>
    <definedName name="obras1" localSheetId="8">DATE(YEAR([91]!Loan_Start),MONTH([91]!Loan_Start)+Payment_Number,DAY([91]!Loan_Start))</definedName>
    <definedName name="obras1" localSheetId="7">DATE(YEAR([91]!Loan_Start),MONTH([91]!Loan_Start)+Payment_Number,DAY([91]!Loan_Start))</definedName>
    <definedName name="obras1">DATE(YEAR([91]!Loan_Start),MONTH([91]!Loan_Start)+Payment_Number,DAY([91]!Loan_Start))</definedName>
    <definedName name="obras11" localSheetId="8" hidden="1">#REF!</definedName>
    <definedName name="obras11" localSheetId="7" hidden="1">#REF!</definedName>
    <definedName name="obras11" hidden="1">#REF!</definedName>
    <definedName name="obras111" localSheetId="8">DATE(YEAR([92]!Loan_Start),MONTH([92]!Loan_Start)+Payment_Number,DAY([92]!Loan_Start))</definedName>
    <definedName name="obras111" localSheetId="7">DATE(YEAR([92]!Loan_Start),MONTH([92]!Loan_Start)+Payment_Number,DAY([92]!Loan_Start))</definedName>
    <definedName name="obras111">DATE(YEAR([92]!Loan_Start),MONTH([92]!Loan_Start)+Payment_Number,DAY([92]!Loan_Start))</definedName>
    <definedName name="OCD" localSheetId="8">[12]Tablas!#REF!</definedName>
    <definedName name="OCD" localSheetId="7">[12]Tablas!#REF!</definedName>
    <definedName name="OCD">[12]Tablas!#REF!</definedName>
    <definedName name="OCD1_1" localSheetId="8">[12]Tablas!#REF!</definedName>
    <definedName name="OCD1_1" localSheetId="7">[12]Tablas!#REF!</definedName>
    <definedName name="OCD1_1">[12]Tablas!#REF!</definedName>
    <definedName name="OCD1_1_1" localSheetId="8">[12]Tablas!#REF!</definedName>
    <definedName name="OCD1_1_1" localSheetId="7">[12]Tablas!#REF!</definedName>
    <definedName name="OCD1_1_1">[12]Tablas!#REF!</definedName>
    <definedName name="OCI" localSheetId="8">[12]Tablas!#REF!</definedName>
    <definedName name="OCI" localSheetId="7">[12]Tablas!#REF!</definedName>
    <definedName name="OCI">[12]Tablas!#REF!</definedName>
    <definedName name="OCI1_1" localSheetId="8">[12]Tablas!#REF!</definedName>
    <definedName name="OCI1_1" localSheetId="7">[12]Tablas!#REF!</definedName>
    <definedName name="OCI1_1">[12]Tablas!#REF!</definedName>
    <definedName name="OCI1_1_1" localSheetId="8">[12]Tablas!#REF!</definedName>
    <definedName name="OCI1_1_1" localSheetId="7">[12]Tablas!#REF!</definedName>
    <definedName name="OCI1_1_1">[12]Tablas!#REF!</definedName>
    <definedName name="OCTUBRE" hidden="1">{#N/A,#N/A,FALSE,"orthoflow";#N/A,#N/A,FALSE,"Miscelaneos";#N/A,#N/A,FALSE,"Instrumentacio";#N/A,#N/A,FALSE,"Electrico";#N/A,#N/A,FALSE,"Valv. Seguridad"}</definedName>
    <definedName name="OD" localSheetId="8">#REF!</definedName>
    <definedName name="OD" localSheetId="7">#REF!</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 localSheetId="8">#REF!</definedName>
    <definedName name="OÑ" localSheetId="7">#REF!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 localSheetId="8">#REF!</definedName>
    <definedName name="opcion" localSheetId="7">#REF!</definedName>
    <definedName name="opcion">#REF!</definedName>
    <definedName name="Operario" localSheetId="8">#REF!</definedName>
    <definedName name="Operario" localSheetId="7">#REF!</definedName>
    <definedName name="Operario">#REF!</definedName>
    <definedName name="OR" localSheetId="8">#REF!</definedName>
    <definedName name="OR" localSheetId="7">#REF!</definedName>
    <definedName name="OR">#REF!</definedName>
    <definedName name="ORIGEN" localSheetId="8">#REF!</definedName>
    <definedName name="ORIGEN" localSheetId="7">#REF!</definedName>
    <definedName name="ORIGEN">#REF!</definedName>
    <definedName name="ORIGINAL" hidden="1">{#N/A,#N/A,FALSE,"orthoflow";#N/A,#N/A,FALSE,"Miscelaneos";#N/A,#N/A,FALSE,"Instrumentacio";#N/A,#N/A,FALSE,"Electrico";#N/A,#N/A,FALSE,"Valv. Seguridad"}</definedName>
    <definedName name="OROZCO" localSheetId="8" hidden="1">[7]INST!#REF!</definedName>
    <definedName name="OROZCO" localSheetId="7" hidden="1">[7]INST!#REF!</definedName>
    <definedName name="OROZCO" hidden="1">[7]INST!#REF!</definedName>
    <definedName name="otros">[68]otros!$A$6:$A$1235</definedName>
    <definedName name="OTROS1" localSheetId="8">#REF!</definedName>
    <definedName name="OTROS1" localSheetId="7">#REF!</definedName>
    <definedName name="OTROS1">#REF!</definedName>
    <definedName name="OUT" localSheetId="8">#REF!</definedName>
    <definedName name="OUT" localSheetId="7">#REF!</definedName>
    <definedName name="OUT">#REF!</definedName>
    <definedName name="P" localSheetId="8">#REF!</definedName>
    <definedName name="P" localSheetId="7">#REF!</definedName>
    <definedName name="P">#REF!</definedName>
    <definedName name="P_Yacimiento" localSheetId="8">#REF!</definedName>
    <definedName name="P_Yacimiento" localSheetId="7">#REF!</definedName>
    <definedName name="P_Yacimiento">#REF!</definedName>
    <definedName name="p0p0" hidden="1">{"via1",#N/A,TRUE,"general";"via2",#N/A,TRUE,"general";"via3",#N/A,TRUE,"general"}</definedName>
    <definedName name="Page____1____of____2" localSheetId="8">#REF!</definedName>
    <definedName name="Page____1____of____2" localSheetId="7">#REF!</definedName>
    <definedName name="Page____1____of____2">#REF!</definedName>
    <definedName name="Parametro_Peso">[56]Tablas!$A$1:$A$65536</definedName>
    <definedName name="Pay_Date" localSheetId="8">#REF!</definedName>
    <definedName name="Pay_Date" localSheetId="7">#REF!</definedName>
    <definedName name="Pay_Date">#REF!</definedName>
    <definedName name="Pay_Num" localSheetId="8">#REF!</definedName>
    <definedName name="Pay_Num" localSheetId="7">#REF!</definedName>
    <definedName name="Pay_Num">#REF!</definedName>
    <definedName name="Payment_Date" localSheetId="8">DATE(YEAR('PRESUPUESTO OFICIAL ECONOMICA'!Loan_Start),MONTH('PRESUPUESTO OFICIAL ECONOMICA'!Loan_Start)+Payment_Number,DAY('PRESUPUESTO OFICIAL ECONOMICA'!Loan_Start))</definedName>
    <definedName name="Payment_Date" localSheetId="7">DATE(YEAR(PRESUPUESTOOFICIALxaeropuerto!Loan_Start),MONTH(PRESUPUESTOOFICIALxaeropuerto!Loan_Start)+Payment_Number,DAY(PRESUPUESTOOFICIALxaeropuerto!Loan_Start))</definedName>
    <definedName name="Payment_Date">DATE(YEAR(Loan_Start),MONTH(Loan_Start)+Payment_Number,DAY(Loan_Start))</definedName>
    <definedName name="Payment_Date1" localSheetId="8">DATE(YEAR([92]!Loan_Start),MONTH([92]!Loan_Start)+Payment_Number,DAY([92]!Loan_Start))</definedName>
    <definedName name="Payment_Date1" localSheetId="7">DATE(YEAR([92]!Loan_Start),MONTH([92]!Loan_Start)+Payment_Number,DAY([92]!Loan_Start))</definedName>
    <definedName name="Payment_Date1">DATE(YEAR([92]!Loan_Start),MONTH([92]!Loan_Start)+Payment_Number,DAY([92]!Loan_Start))</definedName>
    <definedName name="Payment_Needed">"Pago necesario"</definedName>
    <definedName name="Pb" localSheetId="8">#REF!</definedName>
    <definedName name="Pb" localSheetId="7">#REF!</definedName>
    <definedName name="Pb">#REF!</definedName>
    <definedName name="Pd" localSheetId="8">#REF!</definedName>
    <definedName name="Pd" localSheetId="7">#REF!</definedName>
    <definedName name="Pd">#REF!</definedName>
    <definedName name="PEPE">[0]!ERR</definedName>
    <definedName name="Periodo">[42]Hoja1!$C$1</definedName>
    <definedName name="PeriodoPago">'[40]LIQUIDA-NOMINA'!$C$4</definedName>
    <definedName name="PeriodoRepago" localSheetId="8">#REF!</definedName>
    <definedName name="PeriodoRepago" localSheetId="7">#REF!</definedName>
    <definedName name="PeriodoRepago">#REF!</definedName>
    <definedName name="PeriodoRepagoCCP" localSheetId="8">#REF!</definedName>
    <definedName name="PeriodoRepagoCCP" localSheetId="7">#REF!</definedName>
    <definedName name="PeriodoRepagoCCP">#REF!</definedName>
    <definedName name="phed">[54]Hoja1!$C$4</definedName>
    <definedName name="phen">[54]Hoja1!$C$5</definedName>
    <definedName name="Pindis" localSheetId="8">#REF!</definedName>
    <definedName name="Pindis" localSheetId="7">#REF!</definedName>
    <definedName name="Pindis">#REF!</definedName>
    <definedName name="pint" localSheetId="8">'[74]7422CW00'!#REF!</definedName>
    <definedName name="pint" localSheetId="7">'[74]7422CW00'!#REF!</definedName>
    <definedName name="pint">'[74]7422CW00'!#REF!</definedName>
    <definedName name="pintura" localSheetId="8">'[74]7422CW00'!#REF!</definedName>
    <definedName name="pintura" localSheetId="7">'[74]7422CW00'!#REF!</definedName>
    <definedName name="pintura">'[74]7422CW00'!#REF!</definedName>
    <definedName name="pintyura" localSheetId="8">[93]STRSUMM0!#REF!</definedName>
    <definedName name="pintyura" localSheetId="7">[93]STRSUMM0!#REF!</definedName>
    <definedName name="pintyura">[93]STRSUMM0!#REF!</definedName>
    <definedName name="PIP" localSheetId="8">#REF!</definedName>
    <definedName name="PIP" localSheetId="7">#REF!</definedName>
    <definedName name="PIP">#REF!</definedName>
    <definedName name="Piscinas" localSheetId="8">#REF!</definedName>
    <definedName name="Piscinas" localSheetId="7">#REF!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 localSheetId="8">#REF!</definedName>
    <definedName name="pkwsem" localSheetId="7">#REF!</definedName>
    <definedName name="pkwsem">#REF!</definedName>
    <definedName name="PLAD" hidden="1">{"TAB1",#N/A,TRUE,"GENERAL";"TAB2",#N/A,TRUE,"GENERAL";"TAB3",#N/A,TRUE,"GENERAL";"TAB4",#N/A,TRUE,"GENERAL";"TAB5",#N/A,TRUE,"GENERAL"}</definedName>
    <definedName name="Platinas" localSheetId="8">#REF!</definedName>
    <definedName name="Platinas" localSheetId="7">#REF!</definedName>
    <definedName name="Platinas">#REF!</definedName>
    <definedName name="Plazo">[35]BASES!$E$27</definedName>
    <definedName name="PlazoAIU" localSheetId="8">#REF!</definedName>
    <definedName name="PlazoAIU" localSheetId="7">#REF!</definedName>
    <definedName name="PlazoAIU">#REF!</definedName>
    <definedName name="PLPLUNN" hidden="1">{"TAB1",#N/A,TRUE,"GENERAL";"TAB2",#N/A,TRUE,"GENERAL";"TAB3",#N/A,TRUE,"GENERAL";"TAB4",#N/A,TRUE,"GENERAL";"TAB5",#N/A,TRUE,"GENERAL"}</definedName>
    <definedName name="PMP" localSheetId="8">#REF!</definedName>
    <definedName name="PMP" localSheetId="7">#REF!</definedName>
    <definedName name="PMP">#REF!</definedName>
    <definedName name="POCETAS" localSheetId="8">#REF!</definedName>
    <definedName name="POCETAS" localSheetId="7">#REF!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8">#REF!</definedName>
    <definedName name="popu" localSheetId="7">#REF!</definedName>
    <definedName name="popu">#REF!</definedName>
    <definedName name="popvds" hidden="1">{"TAB1",#N/A,TRUE,"GENERAL";"TAB2",#N/A,TRUE,"GENERAL";"TAB3",#N/A,TRUE,"GENERAL";"TAB4",#N/A,TRUE,"GENERAL";"TAB5",#N/A,TRUE,"GENERAL"}</definedName>
    <definedName name="porc" localSheetId="8">#REF!</definedName>
    <definedName name="porc" localSheetId="7">#REF!</definedName>
    <definedName name="porc">#REF!</definedName>
    <definedName name="PORCE">[36]BASES!$E$26</definedName>
    <definedName name="Porcentaje" localSheetId="8">#REF!</definedName>
    <definedName name="Porcentaje" localSheetId="7">#REF!</definedName>
    <definedName name="Porcentaje">#REF!</definedName>
    <definedName name="PORCENTAJE1" localSheetId="8">#REF!</definedName>
    <definedName name="PORCENTAJE1" localSheetId="7">#REF!</definedName>
    <definedName name="PORCENTAJE1">#REF!</definedName>
    <definedName name="PORTADA2" localSheetId="8">'[94]Hoja 1 '!#REF!</definedName>
    <definedName name="PORTADA2" localSheetId="7">'[94]Hoja 1 '!#REF!</definedName>
    <definedName name="PORTADA2">'[94]Hoja 1 '!#REF!</definedName>
    <definedName name="POSICION_PRESUP" localSheetId="8">[11]Tablas!#REF!</definedName>
    <definedName name="POSICION_PRESUP" localSheetId="7">[11]Tablas!#REF!</definedName>
    <definedName name="POSICION_PRESUP">[11]Tablas!#REF!</definedName>
    <definedName name="POSICIONES" localSheetId="8">#REF!</definedName>
    <definedName name="POSICIONES" localSheetId="7">#REF!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 localSheetId="8">#REF!</definedName>
    <definedName name="PPtoNorte" localSheetId="7">#REF!</definedName>
    <definedName name="PPtoNorte">#REF!</definedName>
    <definedName name="pqroj" hidden="1">{"via1",#N/A,TRUE,"general";"via2",#N/A,TRUE,"general";"via3",#N/A,TRUE,"general"}</definedName>
    <definedName name="Pr">[46]medelo!$D$46</definedName>
    <definedName name="PRE" localSheetId="8">#REF!</definedName>
    <definedName name="PRE" localSheetId="7">#REF!</definedName>
    <definedName name="PRE">#REF!</definedName>
    <definedName name="Precio" localSheetId="8">#REF!</definedName>
    <definedName name="Precio" localSheetId="7">#REF!</definedName>
    <definedName name="Precio">#REF!</definedName>
    <definedName name="precio2" localSheetId="8">#REF!</definedName>
    <definedName name="precio2" localSheetId="7">#REF!</definedName>
    <definedName name="precio2">#REF!</definedName>
    <definedName name="PrecioS" localSheetId="8">#REF!</definedName>
    <definedName name="PrecioS" localSheetId="7">#REF!</definedName>
    <definedName name="PrecioS">#REF!</definedName>
    <definedName name="PREST" localSheetId="8">#REF!</definedName>
    <definedName name="PREST" localSheetId="7">#REF!</definedName>
    <definedName name="PREST">#REF!</definedName>
    <definedName name="PRIMER" hidden="1">{"via1",#N/A,TRUE,"general";"via2",#N/A,TRUE,"general";"via3",#N/A,TRUE,"general"}</definedName>
    <definedName name="PRIMERO">'[86]Informe Semanal 1'!$V$43:$W$43</definedName>
    <definedName name="PRIMET" hidden="1">{"TAB1",#N/A,TRUE,"GENERAL";"TAB2",#N/A,TRUE,"GENERAL";"TAB3",#N/A,TRUE,"GENERAL";"TAB4",#N/A,TRUE,"GENERAL";"TAB5",#N/A,TRUE,"GENERAL"}</definedName>
    <definedName name="Princ" localSheetId="8">#REF!</definedName>
    <definedName name="Princ" localSheetId="7">#REF!</definedName>
    <definedName name="Princ">#REF!</definedName>
    <definedName name="PRINT_AREA">#N/A</definedName>
    <definedName name="Print_Area_MI" localSheetId="8">#REF!</definedName>
    <definedName name="Print_Area_MI" localSheetId="7">#REF!</definedName>
    <definedName name="Print_Area_MI">#REF!</definedName>
    <definedName name="Print_Area_Reset" localSheetId="8">OFFSET('PRESUPUESTO OFICIAL ECONOMICA'!Full_Print,0,0,[0]!Last_Row)</definedName>
    <definedName name="Print_Area_Reset" localSheetId="7">OFFSET(PRESUPUESTOOFICIALxaeropuerto!Full_Print,0,0,[0]!Last_Row)</definedName>
    <definedName name="Print_Area_Reset">OFFSET(Full_Print,0,0,Last_Row)</definedName>
    <definedName name="PRINT_TITLES">#N/A</definedName>
    <definedName name="PRINT_TITLES_MI">#N/A</definedName>
    <definedName name="PRINT1" localSheetId="8">'[3]7422CW00'!#REF!</definedName>
    <definedName name="PRINT1" localSheetId="7">'[3]7422CW00'!#REF!</definedName>
    <definedName name="PRINT1">'[3]7422CW00'!#REF!</definedName>
    <definedName name="PRINT2" localSheetId="8">'[3]7422CW00'!#REF!</definedName>
    <definedName name="PRINT2" localSheetId="7">'[3]7422CW00'!#REF!</definedName>
    <definedName name="PRINT2">'[3]7422CW00'!#REF!</definedName>
    <definedName name="PRIVADO" localSheetId="8">#REF!</definedName>
    <definedName name="PRIVADO" localSheetId="7">#REF!</definedName>
    <definedName name="PRIVADO">#REF!</definedName>
    <definedName name="prn">[54]Hoja1!$C$3</definedName>
    <definedName name="prnf">[54]Hoja1!$C$6</definedName>
    <definedName name="ProbRange">0</definedName>
    <definedName name="ProbRangeMit">0</definedName>
    <definedName name="PROC" localSheetId="8">#REF!</definedName>
    <definedName name="PROC" localSheetId="7">#REF!</definedName>
    <definedName name="PROC">#REF!</definedName>
    <definedName name="PROCEDIM_SELECC" localSheetId="8">#REF!</definedName>
    <definedName name="PROCEDIM_SELECC" localSheetId="7">#REF!</definedName>
    <definedName name="PROCEDIM_SELECC">#REF!</definedName>
    <definedName name="PROCESO" localSheetId="8">#REF!</definedName>
    <definedName name="PROCESO" localSheetId="7">#REF!</definedName>
    <definedName name="PROCESO">#REF!</definedName>
    <definedName name="PRODUCTO" localSheetId="8">#REF!</definedName>
    <definedName name="PRODUCTO" localSheetId="7">#REF!</definedName>
    <definedName name="PRODUCTO">#REF!</definedName>
    <definedName name="PrOfic">[35]BASES!$B$31</definedName>
    <definedName name="PROGDES" localSheetId="8">#REF!</definedName>
    <definedName name="PROGDES" localSheetId="7">#REF!</definedName>
    <definedName name="PROGDES">#REF!</definedName>
    <definedName name="Programa" localSheetId="8">#REF!</definedName>
    <definedName name="Programa" localSheetId="7">#REF!</definedName>
    <definedName name="Programa">#REF!</definedName>
    <definedName name="programainv">[0]!ERR</definedName>
    <definedName name="Proponente" localSheetId="8">#REF!</definedName>
    <definedName name="Proponente" localSheetId="7">#REF!</definedName>
    <definedName name="Proponente">#REF!</definedName>
    <definedName name="PRUEBA" localSheetId="8">[95]!absc</definedName>
    <definedName name="PRUEBA" localSheetId="7">[95]!absc</definedName>
    <definedName name="PRUEBA">[95]!absc</definedName>
    <definedName name="prueba1" localSheetId="8">[95]!absc</definedName>
    <definedName name="prueba1" localSheetId="7">[95]!absc</definedName>
    <definedName name="prueba1">[95]!absc</definedName>
    <definedName name="PRUEBA2" localSheetId="8">#REF!</definedName>
    <definedName name="PRUEBA2" localSheetId="7">#REF!</definedName>
    <definedName name="PRUEBA2">#REF!</definedName>
    <definedName name="ps" localSheetId="8">#REF!</definedName>
    <definedName name="ps" localSheetId="7">#REF!</definedName>
    <definedName name="ps">#REF!</definedName>
    <definedName name="PSTRESS_RELIEVI" localSheetId="8">#REF!</definedName>
    <definedName name="PSTRESS_RELIEVI" localSheetId="7">#REF!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 localSheetId="8">#REF!</definedName>
    <definedName name="PW" localSheetId="7">#REF!</definedName>
    <definedName name="PW">#REF!</definedName>
    <definedName name="Pwf">'[96]ORITO 02 '!$A$12</definedName>
    <definedName name="Pwf_actual">'[96]ORITO 02 '!$E$6</definedName>
    <definedName name="Pwf_i">[46]medelo!$A$66:$A$83</definedName>
    <definedName name="Pwf_min">'[96]ORITO 02 '!$E$8</definedName>
    <definedName name="Pwfd" localSheetId="8">#REF!</definedName>
    <definedName name="Pwfd" localSheetId="7">#REF!</definedName>
    <definedName name="Pwfd">#REF!</definedName>
    <definedName name="Q" localSheetId="8">#REF!</definedName>
    <definedName name="Q" localSheetId="7">#REF!</definedName>
    <definedName name="Q">#REF!</definedName>
    <definedName name="Q_actual">'[96]ORITO 02 '!$E$7</definedName>
    <definedName name="Q_BRUTO" localSheetId="8">#REF!</definedName>
    <definedName name="Q_BRUTO" localSheetId="7">#REF!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8">#REF!</definedName>
    <definedName name="qaz" localSheetId="7">#REF!</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 localSheetId="8">#REF!</definedName>
    <definedName name="QS" localSheetId="7">#REF!</definedName>
    <definedName name="QS">#REF!</definedName>
    <definedName name="Qt">'[96]ORITO 02 '!$E$9</definedName>
    <definedName name="QTIES" localSheetId="8">#REF!</definedName>
    <definedName name="QTIES" localSheetId="7">#REF!</definedName>
    <definedName name="QTIES">#REF!</definedName>
    <definedName name="QTY" localSheetId="8">#REF!</definedName>
    <definedName name="QTY" localSheetId="7">#REF!</definedName>
    <definedName name="QTY">#REF!</definedName>
    <definedName name="qw" hidden="1">{"via1",#N/A,TRUE,"general";"via2",#N/A,TRUE,"general";"via3",#N/A,TRUE,"general"}</definedName>
    <definedName name="qwdas2" hidden="1">{"via1",#N/A,TRUE,"general";"via2",#N/A,TRUE,"general";"via3",#N/A,TRUE,"general"}</definedName>
    <definedName name="QWE" localSheetId="8">#REF!</definedName>
    <definedName name="QWE" localSheetId="7">#REF!</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 localSheetId="8">#REF!</definedName>
    <definedName name="R._SECO" localSheetId="7">#REF!</definedName>
    <definedName name="R._SECO">#REF!</definedName>
    <definedName name="R_2" localSheetId="8">#REF!</definedName>
    <definedName name="R_2" localSheetId="7">#REF!</definedName>
    <definedName name="R_2">#REF!</definedName>
    <definedName name="R_c" localSheetId="8">#REF!</definedName>
    <definedName name="R_c" localSheetId="7">#REF!</definedName>
    <definedName name="R_c">#REF!</definedName>
    <definedName name="RANGO_FECHA" localSheetId="8">#REF!</definedName>
    <definedName name="RANGO_FECHA" localSheetId="7">#REF!</definedName>
    <definedName name="RANGO_FECHA">#REF!</definedName>
    <definedName name="Rates" localSheetId="8">#REF!</definedName>
    <definedName name="Rates" localSheetId="7">#REF!</definedName>
    <definedName name="Rates">#REF!</definedName>
    <definedName name="RD" localSheetId="8">#REF!</definedName>
    <definedName name="RD" localSheetId="7">#REF!</definedName>
    <definedName name="RD">#REF!</definedName>
    <definedName name="rdq" localSheetId="8">#REF!</definedName>
    <definedName name="rdq" localSheetId="7">#REF!</definedName>
    <definedName name="rdq">#REF!</definedName>
    <definedName name="Reactores" localSheetId="8">#REF!</definedName>
    <definedName name="Reactores" localSheetId="7">#REF!</definedName>
    <definedName name="Reactores">#REF!</definedName>
    <definedName name="Recall_2">'[90] ASR+Nafta'!$E$9:$E$21</definedName>
    <definedName name="Recall_3">'[90]Todos+Nafta'!$E$9:$E$21</definedName>
    <definedName name="Recorder" localSheetId="8">#REF!</definedName>
    <definedName name="Recorder" localSheetId="7">#REF!</definedName>
    <definedName name="Recorder">#REF!</definedName>
    <definedName name="recursos">[97]RECURSOS!$A$8:$A$204</definedName>
    <definedName name="rege" hidden="1">{"TAB1",#N/A,TRUE,"GENERAL";"TAB2",#N/A,TRUE,"GENERAL";"TAB3",#N/A,TRUE,"GENERAL";"TAB4",#N/A,TRUE,"GENERAL";"TAB5",#N/A,TRUE,"GENERAL"}</definedName>
    <definedName name="REGIMEN_CONTRAT">[89]Tablas!$M$6:$M$8</definedName>
    <definedName name="REGIONAL">[89]Tablas!$I$6:$I$10</definedName>
    <definedName name="RegistroCoordinador" localSheetId="8">#REF!</definedName>
    <definedName name="RegistroCoordinador" localSheetId="7">#REF!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 localSheetId="8">#REF!</definedName>
    <definedName name="rell" localSheetId="7">#REF!</definedName>
    <definedName name="rell">#REF!</definedName>
    <definedName name="remanentes">'[27]Reservas de Petróleo'!$A$2,'[27]Reservas de Petróleo'!$A$1,'[27]Reservas de Petróleo'!$D$4,'[27]Reservas de Petróleo'!$H$1:$H$65536</definedName>
    <definedName name="rendimiento" localSheetId="8">#REF!</definedName>
    <definedName name="rendimiento" localSheetId="7">#REF!</definedName>
    <definedName name="rendimiento">#REF!</definedName>
    <definedName name="RENDIMIENTO____CARGA" localSheetId="8">#REF!</definedName>
    <definedName name="RENDIMIENTO____CARGA" localSheetId="7">#REF!</definedName>
    <definedName name="RENDIMIENTO____CARGA">#REF!</definedName>
    <definedName name="REPXXX" localSheetId="8">#REF!</definedName>
    <definedName name="REPXXX" localSheetId="7">#REF!</definedName>
    <definedName name="REPXXX">#REF!</definedName>
    <definedName name="Requerimiento" localSheetId="8">#REF!</definedName>
    <definedName name="Requerimiento" localSheetId="7">#REF!</definedName>
    <definedName name="Requerimiento">#REF!</definedName>
    <definedName name="Requerimientos" localSheetId="8">#REF!</definedName>
    <definedName name="Requerimientos" localSheetId="7">#REF!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localSheetId="8">#REF!</definedName>
    <definedName name="RES" localSheetId="7">#REF!</definedName>
    <definedName name="RES">#REF!</definedName>
    <definedName name="Resistividad" localSheetId="8">#REF!</definedName>
    <definedName name="Resistividad" localSheetId="7">#REF!</definedName>
    <definedName name="Resistividad">#REF!</definedName>
    <definedName name="RESU" localSheetId="8">#REF!</definedName>
    <definedName name="RESU" localSheetId="7">#REF!</definedName>
    <definedName name="RESU">#REF!</definedName>
    <definedName name="resu8" localSheetId="8">[9]!resu8</definedName>
    <definedName name="resu8" localSheetId="7">[9]!resu8</definedName>
    <definedName name="resu8">[9]!resu8</definedName>
    <definedName name="resufi" localSheetId="8">#REF!</definedName>
    <definedName name="resufi" localSheetId="7">#REF!</definedName>
    <definedName name="resufi">#REF!</definedName>
    <definedName name="resufi1" localSheetId="8">#REF!</definedName>
    <definedName name="resufi1" localSheetId="7">#REF!</definedName>
    <definedName name="resufi1">#REF!</definedName>
    <definedName name="resumen" localSheetId="8">#REF!</definedName>
    <definedName name="resumen" localSheetId="7">#REF!</definedName>
    <definedName name="resumen">#REF!</definedName>
    <definedName name="resumen_final" localSheetId="8">#REF!</definedName>
    <definedName name="resumen_final" localSheetId="7">#REF!</definedName>
    <definedName name="resumen_final">#REF!</definedName>
    <definedName name="resumen_final1" localSheetId="8">#REF!</definedName>
    <definedName name="resumen_final1" localSheetId="7">#REF!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 localSheetId="8">#REF!</definedName>
    <definedName name="RFV" localSheetId="7">#REF!</definedName>
    <definedName name="RFV">#REF!</definedName>
    <definedName name="RG" localSheetId="8">#REF!</definedName>
    <definedName name="RG" localSheetId="7">#REF!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 localSheetId="8">[98]Ingenieria!#REF!</definedName>
    <definedName name="RID" localSheetId="7">[98]Ingenieria!#REF!</definedName>
    <definedName name="RID">[98]Ingenieria!#REF!</definedName>
    <definedName name="RISP" localSheetId="8">'[3]7422CW00'!#REF!</definedName>
    <definedName name="RISP" localSheetId="7">'[3]7422CW00'!#REF!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 localSheetId="8">#REF!,#REF!,#REF!</definedName>
    <definedName name="Ro" localSheetId="7">#REF!,#REF!,#REF!</definedName>
    <definedName name="Ro">#REF!,#REF!,#REF!</definedName>
    <definedName name="rr">[0]!ERR</definedName>
    <definedName name="rrr" hidden="1">{"via1",#N/A,TRUE,"general";"via2",#N/A,TRUE,"general";"via3",#N/A,TRUE,"general"}</definedName>
    <definedName name="rrrr" localSheetId="8">'[99]Form5 _Pág_ 1'!#REF!</definedName>
    <definedName name="rrrr" localSheetId="7">'[99]Form5 _Pág_ 1'!#REF!</definedName>
    <definedName name="rrrr">'[99]Form5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 localSheetId="8">#REF!</definedName>
    <definedName name="Rs" localSheetId="7">#REF!</definedName>
    <definedName name="Rs">#REF!</definedName>
    <definedName name="rsdgsd5" hidden="1">{"TAB1",#N/A,TRUE,"GENERAL";"TAB2",#N/A,TRUE,"GENERAL";"TAB3",#N/A,TRUE,"GENERAL";"TAB4",#N/A,TRUE,"GENERAL";"TAB5",#N/A,TRUE,"GENERAL"}</definedName>
    <definedName name="RSS" localSheetId="8">#REF!</definedName>
    <definedName name="RSS" localSheetId="7">#REF!</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 localSheetId="8">#REF!</definedName>
    <definedName name="RUT" localSheetId="7">#REF!</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 localSheetId="8">#REF!</definedName>
    <definedName name="SALID1" localSheetId="7">#REF!</definedName>
    <definedName name="SALID1">#REF!</definedName>
    <definedName name="SalMinimo">[35]BASES!$E$41</definedName>
    <definedName name="sbgfbgdr" hidden="1">{"via1",#N/A,TRUE,"general";"via2",#N/A,TRUE,"general";"via3",#N/A,TRUE,"general"}</definedName>
    <definedName name="SBS" localSheetId="8">#REF!</definedName>
    <definedName name="SBS" localSheetId="7">#REF!</definedName>
    <definedName name="SBS">#REF!</definedName>
    <definedName name="Sched_Pay" localSheetId="8">#REF!</definedName>
    <definedName name="Sched_Pay" localSheetId="7">#REF!</definedName>
    <definedName name="Sched_Pay">#REF!</definedName>
    <definedName name="Scheduled_Extra_Payments" localSheetId="8">#REF!</definedName>
    <definedName name="Scheduled_Extra_Payments" localSheetId="7">#REF!</definedName>
    <definedName name="Scheduled_Extra_Payments">#REF!</definedName>
    <definedName name="Scheduled_Interest_Rate" localSheetId="8">#REF!</definedName>
    <definedName name="Scheduled_Interest_Rate" localSheetId="7">#REF!</definedName>
    <definedName name="Scheduled_Interest_Rate">#REF!</definedName>
    <definedName name="Scheduled_Monthly_Payment" localSheetId="8">#REF!</definedName>
    <definedName name="Scheduled_Monthly_Payment" localSheetId="7">#REF!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 localSheetId="8">#REF!</definedName>
    <definedName name="sdfsd" localSheetId="7">#REF!</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 localSheetId="8">#REF!</definedName>
    <definedName name="SECTOR" localSheetId="7">#REF!</definedName>
    <definedName name="SECTOR">#REF!</definedName>
    <definedName name="SEMANA_C3" localSheetId="8">#REF!</definedName>
    <definedName name="SEMANA_C3" localSheetId="7">#REF!</definedName>
    <definedName name="SEMANA_C3">#REF!</definedName>
    <definedName name="sena">[54]Hoja1!$C$14</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 localSheetId="8">[45]steel!#REF!</definedName>
    <definedName name="SHEE_INT" localSheetId="7">[45]steel!#REF!</definedName>
    <definedName name="SHEE_INT">[45]steel!#REF!</definedName>
    <definedName name="SHEET" localSheetId="8">'[3]7422CW00'!#REF!</definedName>
    <definedName name="SHEET" localSheetId="7">'[3]7422CW00'!#REF!</definedName>
    <definedName name="SHEET">'[3]7422CW00'!#REF!</definedName>
    <definedName name="SHEET_KP">[45]steel!$C$7:$L$47</definedName>
    <definedName name="SHEET_MR">[45]steel!$C$7:$J$47</definedName>
    <definedName name="SHEET1" localSheetId="8">#REF!</definedName>
    <definedName name="SHEET1" localSheetId="7">#REF!</definedName>
    <definedName name="SHEET1">#REF!</definedName>
    <definedName name="SHEET10" localSheetId="8">#REF!</definedName>
    <definedName name="SHEET10" localSheetId="7">#REF!</definedName>
    <definedName name="SHEET10">#REF!</definedName>
    <definedName name="SHEET11" localSheetId="8">#REF!</definedName>
    <definedName name="SHEET11" localSheetId="7">#REF!</definedName>
    <definedName name="SHEET11">#REF!</definedName>
    <definedName name="SHEET12" localSheetId="8">#REF!</definedName>
    <definedName name="SHEET12" localSheetId="7">#REF!</definedName>
    <definedName name="SHEET12">#REF!</definedName>
    <definedName name="SHEET13" localSheetId="8">#REF!</definedName>
    <definedName name="SHEET13" localSheetId="7">#REF!</definedName>
    <definedName name="SHEET13">#REF!</definedName>
    <definedName name="SHEET14" localSheetId="8">#REF!</definedName>
    <definedName name="SHEET14" localSheetId="7">#REF!</definedName>
    <definedName name="SHEET14">#REF!</definedName>
    <definedName name="SHEET15" localSheetId="8">#REF!</definedName>
    <definedName name="SHEET15" localSheetId="7">#REF!</definedName>
    <definedName name="SHEET15">#REF!</definedName>
    <definedName name="SHEET16" localSheetId="8">#REF!</definedName>
    <definedName name="SHEET16" localSheetId="7">#REF!</definedName>
    <definedName name="SHEET16">#REF!</definedName>
    <definedName name="SHEET17" localSheetId="8">#REF!</definedName>
    <definedName name="SHEET17" localSheetId="7">#REF!</definedName>
    <definedName name="SHEET17">#REF!</definedName>
    <definedName name="SHEET18" localSheetId="8">#REF!</definedName>
    <definedName name="SHEET18" localSheetId="7">#REF!</definedName>
    <definedName name="SHEET18">#REF!</definedName>
    <definedName name="SHEET19" localSheetId="8">#REF!</definedName>
    <definedName name="SHEET19" localSheetId="7">#REF!</definedName>
    <definedName name="SHEET19">#REF!</definedName>
    <definedName name="SHEET2" localSheetId="8">#REF!</definedName>
    <definedName name="SHEET2" localSheetId="7">#REF!</definedName>
    <definedName name="SHEET2">#REF!</definedName>
    <definedName name="SHEET20" localSheetId="8">#REF!</definedName>
    <definedName name="SHEET20" localSheetId="7">#REF!</definedName>
    <definedName name="SHEET20">#REF!</definedName>
    <definedName name="SHEET21" localSheetId="8">#REF!</definedName>
    <definedName name="SHEET21" localSheetId="7">#REF!</definedName>
    <definedName name="SHEET21">#REF!</definedName>
    <definedName name="SHEET22" localSheetId="8">#REF!</definedName>
    <definedName name="SHEET22" localSheetId="7">#REF!</definedName>
    <definedName name="SHEET22">#REF!</definedName>
    <definedName name="SHEET23" localSheetId="8">#REF!</definedName>
    <definedName name="SHEET23" localSheetId="7">#REF!</definedName>
    <definedName name="SHEET23">#REF!</definedName>
    <definedName name="SHEET24" localSheetId="8">#REF!</definedName>
    <definedName name="SHEET24" localSheetId="7">#REF!</definedName>
    <definedName name="SHEET24">#REF!</definedName>
    <definedName name="SHEET25" localSheetId="8">#REF!</definedName>
    <definedName name="SHEET25" localSheetId="7">#REF!</definedName>
    <definedName name="SHEET25">#REF!</definedName>
    <definedName name="SHEET26" localSheetId="8">#REF!</definedName>
    <definedName name="SHEET26" localSheetId="7">#REF!</definedName>
    <definedName name="SHEET26">#REF!</definedName>
    <definedName name="SHEET3" localSheetId="8">#REF!</definedName>
    <definedName name="SHEET3" localSheetId="7">#REF!</definedName>
    <definedName name="SHEET3">#REF!</definedName>
    <definedName name="SHEET4" localSheetId="8">#REF!</definedName>
    <definedName name="SHEET4" localSheetId="7">#REF!</definedName>
    <definedName name="SHEET4">#REF!</definedName>
    <definedName name="SHEET5" localSheetId="8">#REF!</definedName>
    <definedName name="SHEET5" localSheetId="7">#REF!</definedName>
    <definedName name="SHEET5">#REF!</definedName>
    <definedName name="SHEET6" localSheetId="8">#REF!</definedName>
    <definedName name="SHEET6" localSheetId="7">#REF!</definedName>
    <definedName name="SHEET6">#REF!</definedName>
    <definedName name="SHEET7" localSheetId="8">#REF!</definedName>
    <definedName name="SHEET7" localSheetId="7">#REF!</definedName>
    <definedName name="SHEET7">#REF!</definedName>
    <definedName name="SHEET8" localSheetId="8">#REF!</definedName>
    <definedName name="SHEET8" localSheetId="7">#REF!</definedName>
    <definedName name="SHEET8">#REF!</definedName>
    <definedName name="SHEET9" localSheetId="8">#REF!</definedName>
    <definedName name="SHEET9" localSheetId="7">#REF!</definedName>
    <definedName name="SHEET9">#REF!</definedName>
    <definedName name="SI">[0]!ERR</definedName>
    <definedName name="SINGOLO" localSheetId="8">'[3]7422CW00'!#REF!</definedName>
    <definedName name="SINGOLO" localSheetId="7">'[3]7422CW00'!#REF!</definedName>
    <definedName name="SINGOLO">'[3]7422CW00'!#REF!</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 localSheetId="8">#REF!</definedName>
    <definedName name="SOLD._4_" localSheetId="7">#REF!</definedName>
    <definedName name="SOLD._4_">#REF!</definedName>
    <definedName name="SOLD._6_" localSheetId="8">#REF!</definedName>
    <definedName name="SOLD._6_" localSheetId="7">#REF!</definedName>
    <definedName name="SOLD._6_">#REF!</definedName>
    <definedName name="SOLD._8_" localSheetId="8">#REF!</definedName>
    <definedName name="SOLD._8_" localSheetId="7">#REF!</definedName>
    <definedName name="SOLD._8_">#REF!</definedName>
    <definedName name="srwrwr" hidden="1">{"TAB1",#N/A,TRUE,"GENERAL";"TAB2",#N/A,TRUE,"GENERAL";"TAB3",#N/A,TRUE,"GENERAL";"TAB4",#N/A,TRUE,"GENERAL";"TAB5",#N/A,TRUE,"GENERAL"}</definedName>
    <definedName name="SS" localSheetId="8">#REF!</definedName>
    <definedName name="SS" localSheetId="7">#REF!</definedName>
    <definedName name="SS">#REF!</definedName>
    <definedName name="SS_AVG_SIZE" localSheetId="8">#REF!</definedName>
    <definedName name="SS_AVG_SIZE" localSheetId="7">#REF!</definedName>
    <definedName name="SS_AVG_SIZE">#REF!</definedName>
    <definedName name="SS_WELDING" localSheetId="8">#REF!</definedName>
    <definedName name="SS_WELDING" localSheetId="7">#REF!</definedName>
    <definedName name="SS_WELDING">#REF!</definedName>
    <definedName name="ssa">[54]Hoja1!$C$25</definedName>
    <definedName name="ssh">[54]Hoja1!$C$24</definedName>
    <definedName name="sss" localSheetId="8">MODULO10.auto_abrir</definedName>
    <definedName name="sss" localSheetId="7">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8">#REF!</definedName>
    <definedName name="St" localSheetId="7">#REF!</definedName>
    <definedName name="St">#REF!</definedName>
    <definedName name="ST_BLDG" localSheetId="8">'[3]7422CW00'!#REF!</definedName>
    <definedName name="ST_BLDG" localSheetId="7">'[3]7422CW00'!#REF!</definedName>
    <definedName name="ST_BLDG">'[3]7422CW00'!#REF!</definedName>
    <definedName name="ST_CW" localSheetId="8">'[3]7422CW00'!#REF!</definedName>
    <definedName name="ST_CW" localSheetId="7">'[3]7422CW00'!#REF!</definedName>
    <definedName name="ST_CW">'[3]7422CW00'!#REF!</definedName>
    <definedName name="STALO1" localSheetId="8">'[3]7422CW00'!#REF!</definedName>
    <definedName name="STALO1" localSheetId="7">'[3]7422CW00'!#REF!</definedName>
    <definedName name="STALO1">'[3]7422CW00'!#REF!</definedName>
    <definedName name="STAMPA" localSheetId="8">#REF!</definedName>
    <definedName name="STAMPA" localSheetId="7">#REF!</definedName>
    <definedName name="STAMPA">#REF!</definedName>
    <definedName name="STANU" localSheetId="8">'[3]7422CW00'!#REF!</definedName>
    <definedName name="STANU" localSheetId="7">'[3]7422CW00'!#REF!</definedName>
    <definedName name="STANU">'[3]7422CW00'!#REF!</definedName>
    <definedName name="START" localSheetId="8">#REF!</definedName>
    <definedName name="START" localSheetId="7">#REF!</definedName>
    <definedName name="START">#REF!</definedName>
    <definedName name="START1" localSheetId="8">'[3]7422CW00'!#REF!</definedName>
    <definedName name="START1" localSheetId="7">'[3]7422CW00'!#REF!</definedName>
    <definedName name="START1">'[3]7422CW00'!#REF!</definedName>
    <definedName name="STENU" localSheetId="8">'[3]7422CW00'!#REF!</definedName>
    <definedName name="STENU" localSheetId="7">'[3]7422CW00'!#REF!</definedName>
    <definedName name="STENU">'[3]7422CW00'!#REF!</definedName>
    <definedName name="Stock" localSheetId="8">'[100]PxQ Cantidades'!#REF!</definedName>
    <definedName name="Stock" localSheetId="7">'[100]PxQ Cantidades'!#REF!</definedName>
    <definedName name="Stock">'[100]PxQ Cantidades'!#REF!</definedName>
    <definedName name="STONU" localSheetId="8">'[3]7422CW00'!#REF!</definedName>
    <definedName name="STONU" localSheetId="7">'[3]7422CW00'!#REF!</definedName>
    <definedName name="STONU">'[3]7422CW00'!#REF!</definedName>
    <definedName name="STRESS_RELIEVIN" localSheetId="8">#REF!</definedName>
    <definedName name="STRESS_RELIEVIN" localSheetId="7">#REF!</definedName>
    <definedName name="STRESS_RELIEVIN">#REF!</definedName>
    <definedName name="STSUMM" localSheetId="8">'[3]7422CW00'!#REF!</definedName>
    <definedName name="STSUMM" localSheetId="7">'[3]7422CW00'!#REF!</definedName>
    <definedName name="STSUMM">'[3]7422CW00'!#REF!</definedName>
    <definedName name="stt" hidden="1">{"via1",#N/A,TRUE,"general";"via2",#N/A,TRUE,"general";"via3",#N/A,TRUE,"general"}</definedName>
    <definedName name="SUBSUELO" localSheetId="8">#REF!</definedName>
    <definedName name="SUBSUELO" localSheetId="7">#REF!</definedName>
    <definedName name="SUBSUELO">#REF!</definedName>
    <definedName name="Subtotal" localSheetId="8">#REF!</definedName>
    <definedName name="Subtotal" localSheetId="7">#REF!</definedName>
    <definedName name="Subtotal">#REF!</definedName>
    <definedName name="SUELDO" localSheetId="8">#REF!</definedName>
    <definedName name="SUELDO" localSheetId="7">#REF!</definedName>
    <definedName name="SUELDO">#REF!</definedName>
    <definedName name="suma">[52]Hoja1!$F$60</definedName>
    <definedName name="Summary" localSheetId="8">#REF!</definedName>
    <definedName name="Summary" localSheetId="7">#REF!</definedName>
    <definedName name="Summary">#REF!</definedName>
    <definedName name="SUP_ART" localSheetId="8">[45]steel!#REF!</definedName>
    <definedName name="SUP_ART" localSheetId="7">[45]steel!#REF!</definedName>
    <definedName name="SUP_ART">[45]steel!#REF!</definedName>
    <definedName name="SUP_VEX" localSheetId="8">#REF!</definedName>
    <definedName name="SUP_VEX" localSheetId="7">#REF!</definedName>
    <definedName name="SUP_VEX">#REF!</definedName>
    <definedName name="SUP_VPR" localSheetId="8">#REF!</definedName>
    <definedName name="SUP_VPR" localSheetId="7">#REF!</definedName>
    <definedName name="SUP_VPR">#REF!</definedName>
    <definedName name="SUP_VPR_GEC" localSheetId="8">#REF!</definedName>
    <definedName name="SUP_VPR_GEC" localSheetId="7">#REF!</definedName>
    <definedName name="SUP_VPR_GEC">#REF!</definedName>
    <definedName name="SUP_VPR_GMM" localSheetId="8">#REF!</definedName>
    <definedName name="SUP_VPR_GMM" localSheetId="7">#REF!</definedName>
    <definedName name="SUP_VPR_GMM">#REF!</definedName>
    <definedName name="SUP_VPR_GRC" localSheetId="8">#REF!</definedName>
    <definedName name="SUP_VPR_GRC" localSheetId="7">#REF!</definedName>
    <definedName name="SUP_VPR_GRC">#REF!</definedName>
    <definedName name="SUP_VPR_GRM" localSheetId="8">#REF!</definedName>
    <definedName name="SUP_VPR_GRM" localSheetId="7">#REF!</definedName>
    <definedName name="SUP_VPR_GRM">#REF!</definedName>
    <definedName name="SUP_VPR_GRN" localSheetId="8">#REF!</definedName>
    <definedName name="SUP_VPR_GRN" localSheetId="7">#REF!</definedName>
    <definedName name="SUP_VPR_GRN">#REF!</definedName>
    <definedName name="SUP_VPR_GRS" localSheetId="8">#REF!</definedName>
    <definedName name="SUP_VPR_GRS" localSheetId="7">#REF!</definedName>
    <definedName name="SUP_VPR_GRS">#REF!</definedName>
    <definedName name="SUP_VPR_GTP" localSheetId="8">[12]Tablas!#REF!</definedName>
    <definedName name="SUP_VPR_GTP" localSheetId="7">[12]Tablas!#REF!</definedName>
    <definedName name="SUP_VPR_GTP">[12]Tablas!#REF!</definedName>
    <definedName name="SUP_VPR_NA" localSheetId="8">#REF!</definedName>
    <definedName name="SUP_VPR_NA" localSheetId="7">#REF!</definedName>
    <definedName name="SUP_VPR_NA">#REF!</definedName>
    <definedName name="SUPER">[56]Tablas!$H$1:$H$65536</definedName>
    <definedName name="SUPERFICIE" localSheetId="8">#REF!</definedName>
    <definedName name="SUPERFICIE" localSheetId="7">#REF!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8">[21]!absc</definedName>
    <definedName name="t" localSheetId="7">[21]!absc</definedName>
    <definedName name="t">[21]!absc</definedName>
    <definedName name="t_1" localSheetId="8">Scheduled_Payment+Extra_Payment</definedName>
    <definedName name="t_1" localSheetId="7">Scheduled_Payment+Extra_Payment</definedName>
    <definedName name="t_1">Scheduled_Payment+Extra_Payment</definedName>
    <definedName name="t5t5" hidden="1">{"TAB1",#N/A,TRUE,"GENERAL";"TAB2",#N/A,TRUE,"GENERAL";"TAB3",#N/A,TRUE,"GENERAL";"TAB4",#N/A,TRUE,"GENERAL";"TAB5",#N/A,TRUE,"GENERAL"}</definedName>
    <definedName name="TAB_FECHA">[56]Tablas!$B$1:$B$65536</definedName>
    <definedName name="TABLA" localSheetId="8">#REF!</definedName>
    <definedName name="TABLA" localSheetId="7">#REF!</definedName>
    <definedName name="TABLA">#REF!</definedName>
    <definedName name="tabla1">[101]Hoja3!$B$4:$F$28</definedName>
    <definedName name="TABLEKP" localSheetId="8">'[3]7422CW00'!#REF!</definedName>
    <definedName name="TABLEKP" localSheetId="7">'[3]7422CW00'!#REF!</definedName>
    <definedName name="TABLEKP">'[3]7422CW00'!#REF!</definedName>
    <definedName name="TABLEPRI" localSheetId="8">#REF!</definedName>
    <definedName name="TABLEPRI" localSheetId="7">#REF!</definedName>
    <definedName name="TABLEPRI">#REF!</definedName>
    <definedName name="Tambores" localSheetId="8">#REF!</definedName>
    <definedName name="Tambores" localSheetId="7">#REF!</definedName>
    <definedName name="Tambores">#REF!</definedName>
    <definedName name="Tanques" localSheetId="8">#REF!</definedName>
    <definedName name="Tanques" localSheetId="7">#REF!</definedName>
    <definedName name="Tanques">#REF!</definedName>
    <definedName name="TAREAS_INICIALES" localSheetId="8">#REF!</definedName>
    <definedName name="TAREAS_INICIALES" localSheetId="7">#REF!</definedName>
    <definedName name="TAREAS_INICIALES">#REF!</definedName>
    <definedName name="TARIFA" localSheetId="8">#REF!</definedName>
    <definedName name="TARIFA" localSheetId="7">#REF!</definedName>
    <definedName name="TARIFA">#REF!</definedName>
    <definedName name="TarifaPension">[40]EMPRESA!$F$24</definedName>
    <definedName name="TARIFAS">[102]TARIFAS!$A$1:$F$52</definedName>
    <definedName name="TarifaSalud">[40]EMPRESA!$F$26</definedName>
    <definedName name="Tasa" localSheetId="8">#REF!</definedName>
    <definedName name="Tasa" localSheetId="7">#REF!</definedName>
    <definedName name="Tasa">#REF!</definedName>
    <definedName name="TASA_DE_CAMBIO" localSheetId="8">#REF!</definedName>
    <definedName name="TASA_DE_CAMBIO" localSheetId="7">#REF!</definedName>
    <definedName name="TASA_DE_CAMBIO">#REF!</definedName>
    <definedName name="Tasa1">'[103]Bases 2A'!$C$20</definedName>
    <definedName name="TasaCCP" localSheetId="8">#REF!</definedName>
    <definedName name="TasaCCP" localSheetId="7">#REF!</definedName>
    <definedName name="TasaCCP">#REF!</definedName>
    <definedName name="Tax" localSheetId="8">#REF!</definedName>
    <definedName name="Tax" localSheetId="7">#REF!</definedName>
    <definedName name="Tax">#REF!</definedName>
    <definedName name="TB_EVENTOS_OTS_ANUAL" localSheetId="8">#REF!</definedName>
    <definedName name="TB_EVENTOS_OTS_ANUAL" localSheetId="7">#REF!</definedName>
    <definedName name="TB_EVENTOS_OTS_ANUAL">#REF!</definedName>
    <definedName name="tc" localSheetId="8">#REF!</definedName>
    <definedName name="tc" localSheetId="7">#REF!</definedName>
    <definedName name="tc">#REF!</definedName>
    <definedName name="tdy" hidden="1">{"TAB1",#N/A,TRUE,"GENERAL";"TAB2",#N/A,TRUE,"GENERAL";"TAB3",#N/A,TRUE,"GENERAL";"TAB4",#N/A,TRUE,"GENERAL";"TAB5",#N/A,TRUE,"GENERAL"}</definedName>
    <definedName name="telefono">[40]EMPRESA!$F$16</definedName>
    <definedName name="TEMA1" localSheetId="8">#REF!</definedName>
    <definedName name="TEMA1" localSheetId="7">#REF!</definedName>
    <definedName name="TEMA1">#REF!</definedName>
    <definedName name="TEMA10" localSheetId="8">#REF!</definedName>
    <definedName name="TEMA10" localSheetId="7">#REF!</definedName>
    <definedName name="TEMA10">#REF!</definedName>
    <definedName name="TEMA2" localSheetId="8">#REF!</definedName>
    <definedName name="TEMA2" localSheetId="7">#REF!</definedName>
    <definedName name="TEMA2">#REF!</definedName>
    <definedName name="TEMA3" localSheetId="8">#REF!</definedName>
    <definedName name="TEMA3" localSheetId="7">#REF!</definedName>
    <definedName name="TEMA3">#REF!</definedName>
    <definedName name="TEMA4" localSheetId="8">#REF!</definedName>
    <definedName name="TEMA4" localSheetId="7">#REF!</definedName>
    <definedName name="TEMA4">#REF!</definedName>
    <definedName name="TEMA5" localSheetId="8">#REF!</definedName>
    <definedName name="TEMA5" localSheetId="7">#REF!</definedName>
    <definedName name="TEMA5">#REF!</definedName>
    <definedName name="TEMA6" localSheetId="8">#REF!</definedName>
    <definedName name="TEMA6" localSheetId="7">#REF!</definedName>
    <definedName name="TEMA6">#REF!</definedName>
    <definedName name="TEMA7" localSheetId="8">#REF!</definedName>
    <definedName name="TEMA7" localSheetId="7">#REF!</definedName>
    <definedName name="TEMA7">#REF!</definedName>
    <definedName name="TEMA8" localSheetId="8">#REF!</definedName>
    <definedName name="TEMA8" localSheetId="7">#REF!</definedName>
    <definedName name="TEMA8">#REF!</definedName>
    <definedName name="TEMA9" localSheetId="8">#REF!</definedName>
    <definedName name="TEMA9" localSheetId="7">#REF!</definedName>
    <definedName name="TEMA9">#REF!</definedName>
    <definedName name="TEMAS_PACC" localSheetId="8">#REF!</definedName>
    <definedName name="TEMAS_PACC" localSheetId="7">#REF!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 localSheetId="8">#REF!</definedName>
    <definedName name="TGB" localSheetId="7">#REF!</definedName>
    <definedName name="TGB">#REF!</definedName>
    <definedName name="TH" localSheetId="8">#REF!</definedName>
    <definedName name="TH" localSheetId="7">#REF!</definedName>
    <definedName name="TH">#REF!</definedName>
    <definedName name="thdh" hidden="1">{"TAB1",#N/A,TRUE,"GENERAL";"TAB2",#N/A,TRUE,"GENERAL";"TAB3",#N/A,TRUE,"GENERAL";"TAB4",#N/A,TRUE,"GENERAL";"TAB5",#N/A,TRUE,"GENERAL"}</definedName>
    <definedName name="THP" localSheetId="8">#REF!</definedName>
    <definedName name="THP" localSheetId="7">#REF!</definedName>
    <definedName name="THP">#REF!</definedName>
    <definedName name="thtj" hidden="1">{"via1",#N/A,TRUE,"general";"via2",#N/A,TRUE,"general";"via3",#N/A,TRUE,"general"}</definedName>
    <definedName name="TIEMPO">[36]BASES!$E$27</definedName>
    <definedName name="TIPO" localSheetId="8">#REF!</definedName>
    <definedName name="TIPO" localSheetId="7">#REF!</definedName>
    <definedName name="TIPO">#REF!</definedName>
    <definedName name="TIPO_GRUPO" localSheetId="8">#REF!</definedName>
    <definedName name="TIPO_GRUPO" localSheetId="7">#REF!</definedName>
    <definedName name="TIPO_GRUPO">#REF!</definedName>
    <definedName name="TipoGC">[89]Tablas!$U$6:$U$15</definedName>
    <definedName name="TipoNeces">[89]Tablas!$Q$6:$Q$8</definedName>
    <definedName name="TipoPro" localSheetId="8">#REF!</definedName>
    <definedName name="TipoPro" localSheetId="7">#REF!</definedName>
    <definedName name="TipoPro">#REF!</definedName>
    <definedName name="Tipoproceso" localSheetId="8">#REF!</definedName>
    <definedName name="Tipoproceso" localSheetId="7">#REF!</definedName>
    <definedName name="Tipoproceso">#REF!</definedName>
    <definedName name="TIR" localSheetId="8">#REF!</definedName>
    <definedName name="TIR" localSheetId="7">#REF!</definedName>
    <definedName name="TIR">#REF!</definedName>
    <definedName name="TITLE" localSheetId="8">#REF!</definedName>
    <definedName name="TITLE" localSheetId="7">#REF!</definedName>
    <definedName name="TITLE">#REF!</definedName>
    <definedName name="titu" localSheetId="8">#REF!</definedName>
    <definedName name="titu" localSheetId="7">#REF!</definedName>
    <definedName name="titu">#REF!</definedName>
    <definedName name="titu2" localSheetId="8">#REF!</definedName>
    <definedName name="titu2" localSheetId="7">#REF!</definedName>
    <definedName name="titu2">#REF!</definedName>
    <definedName name="TITULO" localSheetId="8">#REF!</definedName>
    <definedName name="TITULO" localSheetId="7">#REF!</definedName>
    <definedName name="TITULO">#REF!</definedName>
    <definedName name="_xlnm.Print_Titles" localSheetId="10">CAREPA!$7:$7</definedName>
    <definedName name="_xlnm.Print_Titles" localSheetId="1">CIMITARRA!$7:$7</definedName>
    <definedName name="_xlnm.Print_Titles" localSheetId="5">'CIMITARRA (2)'!$C:$H,'CIMITARRA (2)'!$7:$7</definedName>
    <definedName name="_xlnm.Print_Titles" localSheetId="11">ESTACIONES!$7:$7</definedName>
    <definedName name="_xlnm.Print_Titles" localSheetId="9">MONTERIA!$7:$7</definedName>
    <definedName name="_xlnm.Print_Titles" localSheetId="2">NUQUI!$7:$7</definedName>
    <definedName name="_xlnm.Print_Titles" localSheetId="0">'PUERTO BERRIO'!$7:$7</definedName>
    <definedName name="_xlnm.Print_Titles" localSheetId="4">'PUERTO BERRIO (2)'!$C:$H,'PUERTO BERRIO (2)'!$7:$7</definedName>
    <definedName name="_xlnm.Print_Titles" localSheetId="3">QUIBDO!$7:$7</definedName>
    <definedName name="_xlnm.Print_Titles">#N/A</definedName>
    <definedName name="Títulos_a_imprimir_IM" localSheetId="8">#REF!</definedName>
    <definedName name="Títulos_a_imprimir_IM" localSheetId="7">#REF!</definedName>
    <definedName name="Títulos_a_imprimir_IM">#REF!</definedName>
    <definedName name="tk">'[10]DATOS CONTRATO'!$E$18</definedName>
    <definedName name="TK_1" localSheetId="8" hidden="1">[22]INST!#REF!</definedName>
    <definedName name="TK_1" localSheetId="7" hidden="1">[22]INST!#REF!</definedName>
    <definedName name="TK_1" hidden="1">[22]INST!#REF!</definedName>
    <definedName name="TKSLCI07">[10]EMPRESA!$F$22</definedName>
    <definedName name="tld">[54]Datos!$D$14</definedName>
    <definedName name="TOPGENER" localSheetId="8">#REF!</definedName>
    <definedName name="TOPGENER" localSheetId="7">#REF!</definedName>
    <definedName name="TOPGENER">#REF!</definedName>
    <definedName name="TOPGENER1" localSheetId="8">#REF!</definedName>
    <definedName name="TOPGENER1" localSheetId="7">#REF!</definedName>
    <definedName name="TOPGENER1">#REF!</definedName>
    <definedName name="TOPMENU" localSheetId="8">#REF!</definedName>
    <definedName name="TOPMENU" localSheetId="7">#REF!</definedName>
    <definedName name="TOPMENU">#REF!</definedName>
    <definedName name="Torres" localSheetId="8">#REF!</definedName>
    <definedName name="Torres" localSheetId="7">#REF!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 localSheetId="8">#REF!</definedName>
    <definedName name="TOT" localSheetId="7">#REF!</definedName>
    <definedName name="TOT">#REF!</definedName>
    <definedName name="TOTAL" localSheetId="8">#REF!</definedName>
    <definedName name="TOTAL" localSheetId="7">#REF!</definedName>
    <definedName name="TOTAL">#REF!</definedName>
    <definedName name="Total_Interest" localSheetId="8">#REF!</definedName>
    <definedName name="Total_Interest" localSheetId="7">#REF!</definedName>
    <definedName name="Total_Interest">#REF!</definedName>
    <definedName name="Total_Pay" localSheetId="8">#REF!</definedName>
    <definedName name="Total_Pay" localSheetId="7">#REF!</definedName>
    <definedName name="Total_Pay">#REF!</definedName>
    <definedName name="Total_Payment" localSheetId="8">Scheduled_Payment+Extra_Payment</definedName>
    <definedName name="Total_Payment" localSheetId="7">Scheduled_Payment+Extra_Payment</definedName>
    <definedName name="Total_Payment">Scheduled_Payment+Extra_Payment</definedName>
    <definedName name="Total_Payment1" localSheetId="8">Scheduled_Payment+Extra_Payment</definedName>
    <definedName name="Total_Payment1" localSheetId="7">Scheduled_Payment+Extra_Payment</definedName>
    <definedName name="Total_Payment1">Scheduled_Payment+Extra_Payment</definedName>
    <definedName name="total1" localSheetId="8">#REF!</definedName>
    <definedName name="total1" localSheetId="7">#REF!</definedName>
    <definedName name="total1">#REF!</definedName>
    <definedName name="TotalCesantias">'[40]NOMINA 1'!$N$38</definedName>
    <definedName name="TOTALHH" localSheetId="8">#REF!</definedName>
    <definedName name="TOTALHH" localSheetId="7">#REF!</definedName>
    <definedName name="TOTALHH">#REF!</definedName>
    <definedName name="TOTALHH1" localSheetId="8">#REF!</definedName>
    <definedName name="TOTALHH1" localSheetId="7">#REF!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8">#REF!</definedName>
    <definedName name="TOTSHE1" localSheetId="7">#REF!</definedName>
    <definedName name="TOTSHE1">#REF!</definedName>
    <definedName name="TOTSHE10" localSheetId="8">#REF!</definedName>
    <definedName name="TOTSHE10" localSheetId="7">#REF!</definedName>
    <definedName name="TOTSHE10">#REF!</definedName>
    <definedName name="TOTSHE11" localSheetId="8">#REF!</definedName>
    <definedName name="TOTSHE11" localSheetId="7">#REF!</definedName>
    <definedName name="TOTSHE11">#REF!</definedName>
    <definedName name="TOTSHE12" localSheetId="8">#REF!</definedName>
    <definedName name="TOTSHE12" localSheetId="7">#REF!</definedName>
    <definedName name="TOTSHE12">#REF!</definedName>
    <definedName name="TOTSHE13" localSheetId="8">#REF!</definedName>
    <definedName name="TOTSHE13" localSheetId="7">#REF!</definedName>
    <definedName name="TOTSHE13">#REF!</definedName>
    <definedName name="TOTSHE14" localSheetId="8">#REF!</definedName>
    <definedName name="TOTSHE14" localSheetId="7">#REF!</definedName>
    <definedName name="TOTSHE14">#REF!</definedName>
    <definedName name="TOTSHE15" localSheetId="8">#REF!</definedName>
    <definedName name="TOTSHE15" localSheetId="7">#REF!</definedName>
    <definedName name="TOTSHE15">#REF!</definedName>
    <definedName name="TOTSHE16" localSheetId="8">#REF!</definedName>
    <definedName name="TOTSHE16" localSheetId="7">#REF!</definedName>
    <definedName name="TOTSHE16">#REF!</definedName>
    <definedName name="TOTSHE17" localSheetId="8">#REF!</definedName>
    <definedName name="TOTSHE17" localSheetId="7">#REF!</definedName>
    <definedName name="TOTSHE17">#REF!</definedName>
    <definedName name="TOTSHE18" localSheetId="8">#REF!</definedName>
    <definedName name="TOTSHE18" localSheetId="7">#REF!</definedName>
    <definedName name="TOTSHE18">#REF!</definedName>
    <definedName name="TOTSHE19" localSheetId="8">#REF!</definedName>
    <definedName name="TOTSHE19" localSheetId="7">#REF!</definedName>
    <definedName name="TOTSHE19">#REF!</definedName>
    <definedName name="TOTSHE2" localSheetId="8">#REF!</definedName>
    <definedName name="TOTSHE2" localSheetId="7">#REF!</definedName>
    <definedName name="TOTSHE2">#REF!</definedName>
    <definedName name="TOTSHE20" localSheetId="8">#REF!</definedName>
    <definedName name="TOTSHE20" localSheetId="7">#REF!</definedName>
    <definedName name="TOTSHE20">#REF!</definedName>
    <definedName name="TOTSHE21" localSheetId="8">#REF!</definedName>
    <definedName name="TOTSHE21" localSheetId="7">#REF!</definedName>
    <definedName name="TOTSHE21">#REF!</definedName>
    <definedName name="TOTSHE22" localSheetId="8">#REF!</definedName>
    <definedName name="TOTSHE22" localSheetId="7">#REF!</definedName>
    <definedName name="TOTSHE22">#REF!</definedName>
    <definedName name="TOTSHE23" localSheetId="8">#REF!</definedName>
    <definedName name="TOTSHE23" localSheetId="7">#REF!</definedName>
    <definedName name="TOTSHE23">#REF!</definedName>
    <definedName name="TOTSHE24" localSheetId="8">#REF!</definedName>
    <definedName name="TOTSHE24" localSheetId="7">#REF!</definedName>
    <definedName name="TOTSHE24">#REF!</definedName>
    <definedName name="TOTSHE25" localSheetId="8">#REF!</definedName>
    <definedName name="TOTSHE25" localSheetId="7">#REF!</definedName>
    <definedName name="TOTSHE25">#REF!</definedName>
    <definedName name="TOTSHE26" localSheetId="8">#REF!</definedName>
    <definedName name="TOTSHE26" localSheetId="7">#REF!</definedName>
    <definedName name="TOTSHE26">#REF!</definedName>
    <definedName name="TOTSHE3" localSheetId="8">#REF!</definedName>
    <definedName name="TOTSHE3" localSheetId="7">#REF!</definedName>
    <definedName name="TOTSHE3">#REF!</definedName>
    <definedName name="TOTSHE4" localSheetId="8">#REF!</definedName>
    <definedName name="TOTSHE4" localSheetId="7">#REF!</definedName>
    <definedName name="TOTSHE4">#REF!</definedName>
    <definedName name="TOTSHE5" localSheetId="8">#REF!</definedName>
    <definedName name="TOTSHE5" localSheetId="7">#REF!</definedName>
    <definedName name="TOTSHE5">#REF!</definedName>
    <definedName name="TOTSHE6" localSheetId="8">#REF!</definedName>
    <definedName name="TOTSHE6" localSheetId="7">#REF!</definedName>
    <definedName name="TOTSHE6">#REF!</definedName>
    <definedName name="TOTSHE7" localSheetId="8">#REF!</definedName>
    <definedName name="TOTSHE7" localSheetId="7">#REF!</definedName>
    <definedName name="TOTSHE7">#REF!</definedName>
    <definedName name="TOTSHE8" localSheetId="8">#REF!</definedName>
    <definedName name="TOTSHE8" localSheetId="7">#REF!</definedName>
    <definedName name="TOTSHE8">#REF!</definedName>
    <definedName name="TOTSHE9" localSheetId="8">#REF!</definedName>
    <definedName name="TOTSHE9" localSheetId="7">#REF!</definedName>
    <definedName name="TOTSHE9">#REF!</definedName>
    <definedName name="TotVac">'[10]NOMINA-1'!$N$36</definedName>
    <definedName name="tr" hidden="1">{"TAB1",#N/A,TRUE,"GENERAL";"TAB2",#N/A,TRUE,"GENERAL";"TAB3",#N/A,TRUE,"GENERAL";"TAB4",#N/A,TRUE,"GENERAL";"TAB5",#N/A,TRUE,"GENERAL"}</definedName>
    <definedName name="TrainSpec" localSheetId="8">#REF!</definedName>
    <definedName name="TrainSpec" localSheetId="7">#REF!</definedName>
    <definedName name="TrainSpec">#REF!</definedName>
    <definedName name="Transmisores" localSheetId="8">#REF!</definedName>
    <definedName name="Transmisores" localSheetId="7">#REF!</definedName>
    <definedName name="Transmisores">#REF!</definedName>
    <definedName name="Transporte">'[10]DATOS CONTRATO'!$E$16</definedName>
    <definedName name="TRAT">[104]desmonte!$E$48</definedName>
    <definedName name="TREM" localSheetId="8">#REF!</definedName>
    <definedName name="TREM" localSheetId="7">#REF!</definedName>
    <definedName name="TREM">#REF!</definedName>
    <definedName name="Trenes" localSheetId="8">#REF!</definedName>
    <definedName name="Trenes" localSheetId="7">#REF!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 localSheetId="8">#REF!</definedName>
    <definedName name="tri" localSheetId="7">#REF!</definedName>
    <definedName name="tri">#REF!</definedName>
    <definedName name="Trimestre1" localSheetId="8">#REF!</definedName>
    <definedName name="Trimestre1" localSheetId="7">#REF!</definedName>
    <definedName name="Trimestre1">#REF!</definedName>
    <definedName name="Trimestre2" localSheetId="8">#REF!</definedName>
    <definedName name="Trimestre2" localSheetId="7">#REF!</definedName>
    <definedName name="Trimestre2">#REF!</definedName>
    <definedName name="Trimestre3" localSheetId="8">#REF!</definedName>
    <definedName name="Trimestre3" localSheetId="7">#REF!</definedName>
    <definedName name="Trimestre3">#REF!</definedName>
    <definedName name="Trimestre4" localSheetId="8">#REF!</definedName>
    <definedName name="Trimestre4" localSheetId="7">#REF!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 localSheetId="8">#REF!</definedName>
    <definedName name="TtCD" localSheetId="7">#REF!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localSheetId="8" hidden="1">#REF!</definedName>
    <definedName name="TUBERIA" localSheetId="7" hidden="1">#REF!</definedName>
    <definedName name="TUBERIA" hidden="1">#REF!</definedName>
    <definedName name="Tubería" localSheetId="8">#REF!</definedName>
    <definedName name="Tubería" localSheetId="7">#REF!</definedName>
    <definedName name="Tubería">#REF!</definedName>
    <definedName name="TUBERIA1" localSheetId="8" hidden="1">#REF!</definedName>
    <definedName name="TUBERIA1" localSheetId="7"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 localSheetId="8">'[88]CCP,LEYES, Y DEC.'!#REF!</definedName>
    <definedName name="tvmenor90min" localSheetId="7">'[88]CCP,LEYES, Y DEC.'!#REF!</definedName>
    <definedName name="tvmenor90min">'[88]CCP,LEYES,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8">#REF!</definedName>
    <definedName name="U" localSheetId="7">#REF!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8">#REF!</definedName>
    <definedName name="Ubicación" localSheetId="7">#REF!</definedName>
    <definedName name="Ubicación">#REF!</definedName>
    <definedName name="UFrm2InUse">1</definedName>
    <definedName name="UI" hidden="1">{"via1",#N/A,TRUE,"general";"via2",#N/A,TRUE,"general";"via3",#N/A,TRUE,"general"}</definedName>
    <definedName name="UIC" localSheetId="8">[12]Tablas!#REF!</definedName>
    <definedName name="UIC" localSheetId="7">[12]Tablas!#REF!</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8">#REF!</definedName>
    <definedName name="UK" localSheetId="7">#REF!</definedName>
    <definedName name="UK">#REF!</definedName>
    <definedName name="UN_PRI" localSheetId="8">#REF!</definedName>
    <definedName name="UN_PRI" localSheetId="7">#REF!</definedName>
    <definedName name="UN_PRI">#REF!</definedName>
    <definedName name="UNIT">'[106]Lista APU'!$A$3:$D$479</definedName>
    <definedName name="UNITARIO">[107]Unitarios!$A$3:$D$13</definedName>
    <definedName name="Unitarios" localSheetId="8">#REF!</definedName>
    <definedName name="Unitarios" localSheetId="7">#REF!</definedName>
    <definedName name="Unitarios">#REF!</definedName>
    <definedName name="unj" localSheetId="8" hidden="1">[18]INST!#REF!</definedName>
    <definedName name="unj" localSheetId="7" hidden="1">[18]INST!#REF!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 localSheetId="8">#REF!</definedName>
    <definedName name="USxCOL" localSheetId="7">#REF!</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 localSheetId="8">#REF!</definedName>
    <definedName name="VALDES" localSheetId="7">#REF!</definedName>
    <definedName name="VALDES">#REF!</definedName>
    <definedName name="valor1" localSheetId="8">#REF!</definedName>
    <definedName name="valor1" localSheetId="7">#REF!</definedName>
    <definedName name="valor1">#REF!</definedName>
    <definedName name="valor2" localSheetId="8">#REF!</definedName>
    <definedName name="valor2" localSheetId="7">#REF!</definedName>
    <definedName name="valor2">#REF!</definedName>
    <definedName name="VALOR3" localSheetId="8">#REF!</definedName>
    <definedName name="VALOR3" localSheetId="7">#REF!</definedName>
    <definedName name="VALOR3">#REF!</definedName>
    <definedName name="ValorCto">[108]CONTRATO!$E$9</definedName>
    <definedName name="ValorEjecutado" localSheetId="8">#REF!</definedName>
    <definedName name="ValorEjecutado" localSheetId="7">#REF!</definedName>
    <definedName name="ValorEjecutado">#REF!</definedName>
    <definedName name="ValorProyecto" localSheetId="8">#REF!</definedName>
    <definedName name="ValorProyecto" localSheetId="7">#REF!</definedName>
    <definedName name="ValorProyecto">#REF!</definedName>
    <definedName name="ValorRecursosComprometidos" localSheetId="8">#REF!</definedName>
    <definedName name="ValorRecursosComprometidos" localSheetId="7">#REF!</definedName>
    <definedName name="ValorRecursosComprometidos">#REF!</definedName>
    <definedName name="Values_Entered" localSheetId="8">IF('PRESUPUESTO OFICIAL ECONOMICA'!Loan_Amount*'PRESUPUESTO OFICIAL ECONOMICA'!Interest_Rate*'PRESUPUESTO OFICIAL ECONOMICA'!Loan_Years*'PRESUPUESTO OFICIAL ECONOMICA'!Loan_Start&gt;0,1,0)</definedName>
    <definedName name="Values_Entered" localSheetId="7">IF(PRESUPUESTOOFICIALxaeropuerto!Loan_Amount*PRESUPUESTOOFICIALxaeropuerto!Interest_Rate*PRESUPUESTOOFICIALxaeropuerto!Loan_Years*PRESUPUESTOOFICIALxaeropuerto!Loan_Start&gt;0,1,0)</definedName>
    <definedName name="Values_Entered">IF(Loan_Amount*Interest_Rate*Loan_Years*Loan_Start&gt;0,1,0)</definedName>
    <definedName name="Válvulas" localSheetId="8">#REF!</definedName>
    <definedName name="Válvulas" localSheetId="7">#REF!</definedName>
    <definedName name="Válvulas">#REF!</definedName>
    <definedName name="Var">[20]Varios.!$E$1:$E$65536</definedName>
    <definedName name="VARIACION1" localSheetId="8">#REF!</definedName>
    <definedName name="VARIACION1" localSheetId="7">#REF!</definedName>
    <definedName name="VARIACION1">#REF!</definedName>
    <definedName name="Varios" localSheetId="8">#REF!</definedName>
    <definedName name="Varios" localSheetId="7">#REF!</definedName>
    <definedName name="Varios">#REF!</definedName>
    <definedName name="vbvbvbvb" hidden="1">{"TAB1",#N/A,TRUE,"GENERAL";"TAB2",#N/A,TRUE,"GENERAL";"TAB3",#N/A,TRUE,"GENERAL";"TAB4",#N/A,TRUE,"GENERAL";"TAB5",#N/A,TRUE,"GENERAL"}</definedName>
    <definedName name="vc" localSheetId="8">#REF!</definedName>
    <definedName name="vc" localSheetId="7">#REF!</definedName>
    <definedName name="vc">#REF!</definedName>
    <definedName name="vct" localSheetId="8">#REF!</definedName>
    <definedName name="vct" localSheetId="7">#REF!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 localSheetId="8">#REF!</definedName>
    <definedName name="VentaAiu" localSheetId="7">#REF!</definedName>
    <definedName name="VentaAiu">#REF!</definedName>
    <definedName name="VEX" localSheetId="8">[12]Tablas!#REF!</definedName>
    <definedName name="VEX" localSheetId="7">[12]Tablas!#REF!</definedName>
    <definedName name="VEX">[12]Tablas!#REF!</definedName>
    <definedName name="VEX_ON" localSheetId="8">#REF!</definedName>
    <definedName name="VEX_ON" localSheetId="7">#REF!</definedName>
    <definedName name="VEX_ON">#REF!</definedName>
    <definedName name="VEX1_1" localSheetId="8">[12]Tablas!#REF!</definedName>
    <definedName name="VEX1_1" localSheetId="7">[12]Tablas!#REF!</definedName>
    <definedName name="VEX1_1">[12]Tablas!#REF!</definedName>
    <definedName name="VEX1_1_1" localSheetId="8">[12]Tablas!#REF!</definedName>
    <definedName name="VEX1_1_1" localSheetId="7">[12]Tablas!#REF!</definedName>
    <definedName name="VEX1_1_1">[12]Tablas!#REF!</definedName>
    <definedName name="VEX1_1_2" localSheetId="8">[12]Tablas!#REF!</definedName>
    <definedName name="VEX1_1_2" localSheetId="7">[12]Tablas!#REF!</definedName>
    <definedName name="VEX1_1_2">[12]Tablas!#REF!</definedName>
    <definedName name="VEX1_1_3" localSheetId="8">[12]Tablas!#REF!</definedName>
    <definedName name="VEX1_1_3" localSheetId="7">[12]Tablas!#REF!</definedName>
    <definedName name="VEX1_1_3">[12]Tablas!#REF!</definedName>
    <definedName name="VEX1_1_4" localSheetId="8">[12]Tablas!#REF!</definedName>
    <definedName name="VEX1_1_4" localSheetId="7">[12]Tablas!#REF!</definedName>
    <definedName name="VEX1_1_4">[12]Tablas!#REF!</definedName>
    <definedName name="VEX1_2" localSheetId="8">[12]Tablas!#REF!</definedName>
    <definedName name="VEX1_2" localSheetId="7">[12]Tablas!#REF!</definedName>
    <definedName name="VEX1_2">[12]Tablas!#REF!</definedName>
    <definedName name="VEX1_3" localSheetId="8">[12]Tablas!#REF!</definedName>
    <definedName name="VEX1_3" localSheetId="7">[12]Tablas!#REF!</definedName>
    <definedName name="VEX1_3">[12]Tablas!#REF!</definedName>
    <definedName name="VFA" localSheetId="8">[12]Tablas!#REF!</definedName>
    <definedName name="VFA" localSheetId="7">[12]Tablas!#REF!</definedName>
    <definedName name="VFA">[12]Tablas!#REF!</definedName>
    <definedName name="VFA1_1" localSheetId="8">[12]Tablas!#REF!</definedName>
    <definedName name="VFA1_1" localSheetId="7">[12]Tablas!#REF!</definedName>
    <definedName name="VFA1_1">[12]Tablas!#REF!</definedName>
    <definedName name="VFA1_1_1" localSheetId="8">[12]Tablas!#REF!</definedName>
    <definedName name="VFA1_1_1" localSheetId="7">[12]Tablas!#REF!</definedName>
    <definedName name="VFA1_1_1">[12]Tablas!#REF!</definedName>
    <definedName name="VFA1_1_2" localSheetId="8">[12]Tablas!#REF!</definedName>
    <definedName name="VFA1_1_2" localSheetId="7">[12]Tablas!#REF!</definedName>
    <definedName name="VFA1_1_2">[12]Tablas!#REF!</definedName>
    <definedName name="VFA1_1_3" localSheetId="8">[12]Tablas!#REF!</definedName>
    <definedName name="VFA1_1_3" localSheetId="7">[12]Tablas!#REF!</definedName>
    <definedName name="VFA1_1_3">[12]Tablas!#REF!</definedName>
    <definedName name="VFA1_1_4" localSheetId="8">[12]Tablas!#REF!</definedName>
    <definedName name="VFA1_1_4" localSheetId="7">[12]Tablas!#REF!</definedName>
    <definedName name="VFA1_1_4">[12]Tablas!#REF!</definedName>
    <definedName name="VFA1_1_5" localSheetId="8">[12]Tablas!#REF!</definedName>
    <definedName name="VFA1_1_5" localSheetId="7">[12]Tablas!#REF!</definedName>
    <definedName name="VFA1_1_5">[12]Tablas!#REF!</definedName>
    <definedName name="VFA1_1_6" localSheetId="8">[12]Tablas!#REF!</definedName>
    <definedName name="VFA1_1_6" localSheetId="7">[12]Tablas!#REF!</definedName>
    <definedName name="VFA1_1_6">[12]Tablas!#REF!</definedName>
    <definedName name="VFA1_2" localSheetId="8">[12]Tablas!#REF!</definedName>
    <definedName name="VFA1_2" localSheetId="7">[12]Tablas!#REF!</definedName>
    <definedName name="VFA1_2">[12]Tablas!#REF!</definedName>
    <definedName name="VFA1_3" localSheetId="8">[12]Tablas!#REF!</definedName>
    <definedName name="VFA1_3" localSheetId="7">[12]Tablas!#REF!</definedName>
    <definedName name="VFA1_3">[12]Tablas!#REF!</definedName>
    <definedName name="vfbgnhyt" hidden="1">{"via1",#N/A,TRUE,"general";"via2",#N/A,TRUE,"general";"via3",#N/A,TRUE,"general"}</definedName>
    <definedName name="vfh" localSheetId="8">'[74]7422CW00'!#REF!</definedName>
    <definedName name="vfh" localSheetId="7">'[74]7422CW00'!#REF!</definedName>
    <definedName name="vfh">'[74]7422CW00'!#REF!</definedName>
    <definedName name="VFR" localSheetId="8">#REF!</definedName>
    <definedName name="VFR" localSheetId="7">#REF!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localSheetId="8">#REF!</definedName>
    <definedName name="VIA" localSheetId="7">#REF!</definedName>
    <definedName name="VIA">#REF!</definedName>
    <definedName name="VICEP_DIRECC">[89]Tablas!$A$6:$A$26</definedName>
    <definedName name="VigenciaDolares" localSheetId="8">#REF!</definedName>
    <definedName name="VigenciaDolares" localSheetId="7">#REF!</definedName>
    <definedName name="VigenciaDolares">#REF!</definedName>
    <definedName name="VigenciaPesos" localSheetId="8">#REF!</definedName>
    <definedName name="VigenciaPesos" localSheetId="7">#REF!</definedName>
    <definedName name="VigenciaPesos">#REF!</definedName>
    <definedName name="VIGFUTURA">[89]Tablas!$J$6:$J$8</definedName>
    <definedName name="VIT" localSheetId="8">[12]Tablas!#REF!</definedName>
    <definedName name="VIT" localSheetId="7">[12]Tablas!#REF!</definedName>
    <definedName name="VIT">[12]Tablas!#REF!</definedName>
    <definedName name="VIT1_1" localSheetId="8">[12]Tablas!#REF!</definedName>
    <definedName name="VIT1_1" localSheetId="7">[12]Tablas!#REF!</definedName>
    <definedName name="VIT1_1">[12]Tablas!#REF!</definedName>
    <definedName name="VIT1_1_1" localSheetId="8">[12]Tablas!#REF!</definedName>
    <definedName name="VIT1_1_1" localSheetId="7">[12]Tablas!#REF!</definedName>
    <definedName name="VIT1_1_1">[12]Tablas!#REF!</definedName>
    <definedName name="VIT1_1_10" localSheetId="8">[12]Tablas!#REF!</definedName>
    <definedName name="VIT1_1_10" localSheetId="7">[12]Tablas!#REF!</definedName>
    <definedName name="VIT1_1_10">[12]Tablas!#REF!</definedName>
    <definedName name="VIT1_1_11" localSheetId="8">[12]Tablas!#REF!</definedName>
    <definedName name="VIT1_1_11" localSheetId="7">[12]Tablas!#REF!</definedName>
    <definedName name="VIT1_1_11">[12]Tablas!#REF!</definedName>
    <definedName name="VIT1_1_12" localSheetId="8">[12]Tablas!#REF!</definedName>
    <definedName name="VIT1_1_12" localSheetId="7">[12]Tablas!#REF!</definedName>
    <definedName name="VIT1_1_12">[12]Tablas!#REF!</definedName>
    <definedName name="VIT1_1_13" localSheetId="8">[12]Tablas!#REF!</definedName>
    <definedName name="VIT1_1_13" localSheetId="7">[12]Tablas!#REF!</definedName>
    <definedName name="VIT1_1_13">[12]Tablas!#REF!</definedName>
    <definedName name="VIT1_1_14" localSheetId="8">[12]Tablas!#REF!</definedName>
    <definedName name="VIT1_1_14" localSheetId="7">[12]Tablas!#REF!</definedName>
    <definedName name="VIT1_1_14">[12]Tablas!#REF!</definedName>
    <definedName name="VIT1_1_15" localSheetId="8">[12]Tablas!#REF!</definedName>
    <definedName name="VIT1_1_15" localSheetId="7">[12]Tablas!#REF!</definedName>
    <definedName name="VIT1_1_15">[12]Tablas!#REF!</definedName>
    <definedName name="VIT1_1_16" localSheetId="8">[12]Tablas!#REF!</definedName>
    <definedName name="VIT1_1_16" localSheetId="7">[12]Tablas!#REF!</definedName>
    <definedName name="VIT1_1_16">[12]Tablas!#REF!</definedName>
    <definedName name="VIt1_1_17" localSheetId="8">[12]Tablas!#REF!</definedName>
    <definedName name="VIt1_1_17" localSheetId="7">[12]Tablas!#REF!</definedName>
    <definedName name="VIt1_1_17">[12]Tablas!#REF!</definedName>
    <definedName name="VIT1_1_18" localSheetId="8">[12]Tablas!#REF!</definedName>
    <definedName name="VIT1_1_18" localSheetId="7">[12]Tablas!#REF!</definedName>
    <definedName name="VIT1_1_18">[12]Tablas!#REF!</definedName>
    <definedName name="VIt1_1_19" localSheetId="8">[12]Tablas!#REF!</definedName>
    <definedName name="VIt1_1_19" localSheetId="7">[12]Tablas!#REF!</definedName>
    <definedName name="VIt1_1_19">[12]Tablas!#REF!</definedName>
    <definedName name="VIT1_1_2" localSheetId="8">[12]Tablas!#REF!</definedName>
    <definedName name="VIT1_1_2" localSheetId="7">[12]Tablas!#REF!</definedName>
    <definedName name="VIT1_1_2">[12]Tablas!#REF!</definedName>
    <definedName name="VIT1_1_20" localSheetId="8">[12]Tablas!#REF!</definedName>
    <definedName name="VIT1_1_20" localSheetId="7">[12]Tablas!#REF!</definedName>
    <definedName name="VIT1_1_20">[12]Tablas!#REF!</definedName>
    <definedName name="VIT1_1_3" localSheetId="8">[12]Tablas!#REF!</definedName>
    <definedName name="VIT1_1_3" localSheetId="7">[12]Tablas!#REF!</definedName>
    <definedName name="VIT1_1_3">[12]Tablas!#REF!</definedName>
    <definedName name="VIT1_1_4" localSheetId="8">[12]Tablas!#REF!</definedName>
    <definedName name="VIT1_1_4" localSheetId="7">[12]Tablas!#REF!</definedName>
    <definedName name="VIT1_1_4">[12]Tablas!#REF!</definedName>
    <definedName name="VIT1_1_5" localSheetId="8">[12]Tablas!#REF!</definedName>
    <definedName name="VIT1_1_5" localSheetId="7">[12]Tablas!#REF!</definedName>
    <definedName name="VIT1_1_5">[12]Tablas!#REF!</definedName>
    <definedName name="VIT1_1_6" localSheetId="8">[12]Tablas!#REF!</definedName>
    <definedName name="VIT1_1_6" localSheetId="7">[12]Tablas!#REF!</definedName>
    <definedName name="VIT1_1_6">[12]Tablas!#REF!</definedName>
    <definedName name="VIT1_1_7" localSheetId="8">[12]Tablas!#REF!</definedName>
    <definedName name="VIT1_1_7" localSheetId="7">[12]Tablas!#REF!</definedName>
    <definedName name="VIT1_1_7">[12]Tablas!#REF!</definedName>
    <definedName name="VIT1_1_8" localSheetId="8">[12]Tablas!#REF!</definedName>
    <definedName name="VIT1_1_8" localSheetId="7">[12]Tablas!#REF!</definedName>
    <definedName name="VIT1_1_8">[12]Tablas!#REF!</definedName>
    <definedName name="VIT1_1_9" localSheetId="8">[12]Tablas!#REF!</definedName>
    <definedName name="VIT1_1_9" localSheetId="7">[12]Tablas!#REF!</definedName>
    <definedName name="VIT1_1_9">[12]Tablas!#REF!</definedName>
    <definedName name="VIT1_2" localSheetId="8">[12]Tablas!#REF!</definedName>
    <definedName name="VIT1_2" localSheetId="7">[12]Tablas!#REF!</definedName>
    <definedName name="VIT1_2">[12]Tablas!#REF!</definedName>
    <definedName name="VIT1_3" localSheetId="8">[12]Tablas!#REF!</definedName>
    <definedName name="VIT1_3" localSheetId="7">[12]Tablas!#REF!</definedName>
    <definedName name="VIT1_3">[12]Tablas!#REF!</definedName>
    <definedName name="VIT1_4" localSheetId="8">[12]Tablas!#REF!</definedName>
    <definedName name="VIT1_4" localSheetId="7">[12]Tablas!#REF!</definedName>
    <definedName name="VIT1_4">[12]Tablas!#REF!</definedName>
    <definedName name="VIT1_5" localSheetId="8">[12]Tablas!#REF!</definedName>
    <definedName name="VIT1_5" localSheetId="7">[12]Tablas!#REF!</definedName>
    <definedName name="VIT1_5">[12]Tablas!#REF!</definedName>
    <definedName name="VIT1_6" localSheetId="8">[12]Tablas!#REF!</definedName>
    <definedName name="VIT1_6" localSheetId="7">[12]Tablas!#REF!</definedName>
    <definedName name="VIT1_6">[12]Tablas!#REF!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 localSheetId="8">#REF!</definedName>
    <definedName name="vp" localSheetId="7">#REF!</definedName>
    <definedName name="vp">#REF!</definedName>
    <definedName name="VPN" localSheetId="8">#REF!</definedName>
    <definedName name="VPN" localSheetId="7">#REF!</definedName>
    <definedName name="VPN">#REF!</definedName>
    <definedName name="VPNCCP" localSheetId="8">#REF!</definedName>
    <definedName name="VPNCCP" localSheetId="7">#REF!</definedName>
    <definedName name="VPNCCP">#REF!</definedName>
    <definedName name="VPNInversion" localSheetId="8">#REF!</definedName>
    <definedName name="VPNInversion" localSheetId="7">#REF!</definedName>
    <definedName name="VPNInversion">#REF!</definedName>
    <definedName name="VPNInversionCCP" localSheetId="8">#REF!</definedName>
    <definedName name="VPNInversionCCP" localSheetId="7">#REF!</definedName>
    <definedName name="VPNInversionCCP">#REF!</definedName>
    <definedName name="VPR" localSheetId="8">#REF!</definedName>
    <definedName name="VPR" localSheetId="7">#REF!</definedName>
    <definedName name="VPR">#REF!</definedName>
    <definedName name="VPR_COMBUS" localSheetId="8">#REF!</definedName>
    <definedName name="VPR_COMBUS" localSheetId="7">#REF!</definedName>
    <definedName name="VPR_COMBUS">#REF!</definedName>
    <definedName name="VPR_CRUDO" localSheetId="8">#REF!</definedName>
    <definedName name="VPR_CRUDO" localSheetId="7">#REF!</definedName>
    <definedName name="VPR_CRUDO">#REF!</definedName>
    <definedName name="VPR_GAS" localSheetId="8">#REF!</definedName>
    <definedName name="VPR_GAS" localSheetId="7">#REF!</definedName>
    <definedName name="VPR_GAS">#REF!</definedName>
    <definedName name="VPR_ON" localSheetId="8">#REF!</definedName>
    <definedName name="VPR_ON" localSheetId="7">#REF!</definedName>
    <definedName name="VPR_ON">#REF!</definedName>
    <definedName name="VPR1_1" localSheetId="8">[12]Tablas!#REF!</definedName>
    <definedName name="VPR1_1" localSheetId="7">[12]Tablas!#REF!</definedName>
    <definedName name="VPR1_1">[12]Tablas!#REF!</definedName>
    <definedName name="VPR1_1_1" localSheetId="8">[12]Tablas!#REF!</definedName>
    <definedName name="VPR1_1_1" localSheetId="7">[12]Tablas!#REF!</definedName>
    <definedName name="VPR1_1_1">[12]Tablas!#REF!</definedName>
    <definedName name="VPR1_1_10" localSheetId="8">[12]Tablas!#REF!</definedName>
    <definedName name="VPR1_1_10" localSheetId="7">[12]Tablas!#REF!</definedName>
    <definedName name="VPR1_1_10">[12]Tablas!#REF!</definedName>
    <definedName name="VPR1_1_11" localSheetId="8">[12]Tablas!#REF!</definedName>
    <definedName name="VPR1_1_11" localSheetId="7">[12]Tablas!#REF!</definedName>
    <definedName name="VPR1_1_11">[12]Tablas!#REF!</definedName>
    <definedName name="VPR1_1_12" localSheetId="8">[12]Tablas!#REF!</definedName>
    <definedName name="VPR1_1_12" localSheetId="7">[12]Tablas!#REF!</definedName>
    <definedName name="VPR1_1_12">[12]Tablas!#REF!</definedName>
    <definedName name="VPR1_1_13" localSheetId="8">[12]Tablas!#REF!</definedName>
    <definedName name="VPR1_1_13" localSheetId="7">[12]Tablas!#REF!</definedName>
    <definedName name="VPR1_1_13">[12]Tablas!#REF!</definedName>
    <definedName name="VPR1_1_14" localSheetId="8">[12]Tablas!#REF!</definedName>
    <definedName name="VPR1_1_14" localSheetId="7">[12]Tablas!#REF!</definedName>
    <definedName name="VPR1_1_14">[12]Tablas!#REF!</definedName>
    <definedName name="VPR1_1_15" localSheetId="8">[12]Tablas!#REF!</definedName>
    <definedName name="VPR1_1_15" localSheetId="7">[12]Tablas!#REF!</definedName>
    <definedName name="VPR1_1_15">[12]Tablas!#REF!</definedName>
    <definedName name="VPR1_1_16" localSheetId="8">[12]Tablas!#REF!</definedName>
    <definedName name="VPR1_1_16" localSheetId="7">[12]Tablas!#REF!</definedName>
    <definedName name="VPR1_1_16">[12]Tablas!#REF!</definedName>
    <definedName name="VPR1_1_17" localSheetId="8">[12]Tablas!#REF!</definedName>
    <definedName name="VPR1_1_17" localSheetId="7">[12]Tablas!#REF!</definedName>
    <definedName name="VPR1_1_17">[12]Tablas!#REF!</definedName>
    <definedName name="VPR1_1_18" localSheetId="8">[12]Tablas!#REF!</definedName>
    <definedName name="VPR1_1_18" localSheetId="7">[12]Tablas!#REF!</definedName>
    <definedName name="VPR1_1_18">[12]Tablas!#REF!</definedName>
    <definedName name="VPR1_1_19" localSheetId="8">[12]Tablas!#REF!</definedName>
    <definedName name="VPR1_1_19" localSheetId="7">[12]Tablas!#REF!</definedName>
    <definedName name="VPR1_1_19">[12]Tablas!#REF!</definedName>
    <definedName name="VPR1_1_2" localSheetId="8">[12]Tablas!#REF!</definedName>
    <definedName name="VPR1_1_2" localSheetId="7">[12]Tablas!#REF!</definedName>
    <definedName name="VPR1_1_2">[12]Tablas!#REF!</definedName>
    <definedName name="VPR1_1_20" localSheetId="8">[12]Tablas!#REF!</definedName>
    <definedName name="VPR1_1_20" localSheetId="7">[12]Tablas!#REF!</definedName>
    <definedName name="VPR1_1_20">[12]Tablas!#REF!</definedName>
    <definedName name="VPR1_1_21" localSheetId="8">[12]Tablas!#REF!</definedName>
    <definedName name="VPR1_1_21" localSheetId="7">[12]Tablas!#REF!</definedName>
    <definedName name="VPR1_1_21">[12]Tablas!#REF!</definedName>
    <definedName name="VPR1_1_22" localSheetId="8">[12]Tablas!#REF!</definedName>
    <definedName name="VPR1_1_22" localSheetId="7">[12]Tablas!#REF!</definedName>
    <definedName name="VPR1_1_22">[12]Tablas!#REF!</definedName>
    <definedName name="VPR1_1_23" localSheetId="8">[12]Tablas!#REF!</definedName>
    <definedName name="VPR1_1_23" localSheetId="7">[12]Tablas!#REF!</definedName>
    <definedName name="VPR1_1_23">[12]Tablas!#REF!</definedName>
    <definedName name="VPR1_1_24" localSheetId="8">[12]Tablas!#REF!</definedName>
    <definedName name="VPR1_1_24" localSheetId="7">[12]Tablas!#REF!</definedName>
    <definedName name="VPR1_1_24">[12]Tablas!#REF!</definedName>
    <definedName name="VPR1_1_25" localSheetId="8">[12]Tablas!#REF!</definedName>
    <definedName name="VPR1_1_25" localSheetId="7">[12]Tablas!#REF!</definedName>
    <definedName name="VPR1_1_25">[12]Tablas!#REF!</definedName>
    <definedName name="VPR1_1_26" localSheetId="8">[12]Tablas!#REF!</definedName>
    <definedName name="VPR1_1_26" localSheetId="7">[12]Tablas!#REF!</definedName>
    <definedName name="VPR1_1_26">[12]Tablas!#REF!</definedName>
    <definedName name="VPR1_1_27" localSheetId="8">[12]Tablas!#REF!</definedName>
    <definedName name="VPR1_1_27" localSheetId="7">[12]Tablas!#REF!</definedName>
    <definedName name="VPR1_1_27">[12]Tablas!#REF!</definedName>
    <definedName name="VPR1_1_28" localSheetId="8">[12]Tablas!#REF!</definedName>
    <definedName name="VPR1_1_28" localSheetId="7">[12]Tablas!#REF!</definedName>
    <definedName name="VPR1_1_28">[12]Tablas!#REF!</definedName>
    <definedName name="VPR1_1_29" localSheetId="8">[12]Tablas!#REF!</definedName>
    <definedName name="VPR1_1_29" localSheetId="7">[12]Tablas!#REF!</definedName>
    <definedName name="VPR1_1_29">[12]Tablas!#REF!</definedName>
    <definedName name="VPR1_1_3" localSheetId="8">[12]Tablas!#REF!</definedName>
    <definedName name="VPR1_1_3" localSheetId="7">[12]Tablas!#REF!</definedName>
    <definedName name="VPR1_1_3">[12]Tablas!#REF!</definedName>
    <definedName name="VPR1_1_30" localSheetId="8">[12]Tablas!#REF!</definedName>
    <definedName name="VPR1_1_30" localSheetId="7">[12]Tablas!#REF!</definedName>
    <definedName name="VPR1_1_30">[12]Tablas!#REF!</definedName>
    <definedName name="VPR1_1_31" localSheetId="8">[12]Tablas!#REF!</definedName>
    <definedName name="VPR1_1_31" localSheetId="7">[12]Tablas!#REF!</definedName>
    <definedName name="VPR1_1_31">[12]Tablas!#REF!</definedName>
    <definedName name="VPR1_1_32" localSheetId="8">[12]Tablas!#REF!</definedName>
    <definedName name="VPR1_1_32" localSheetId="7">[12]Tablas!#REF!</definedName>
    <definedName name="VPR1_1_32">[12]Tablas!#REF!</definedName>
    <definedName name="VPR1_1_4" localSheetId="8">[12]Tablas!#REF!</definedName>
    <definedName name="VPR1_1_4" localSheetId="7">[12]Tablas!#REF!</definedName>
    <definedName name="VPR1_1_4">[12]Tablas!#REF!</definedName>
    <definedName name="VPR1_1_5" localSheetId="8">[12]Tablas!#REF!</definedName>
    <definedName name="VPR1_1_5" localSheetId="7">[12]Tablas!#REF!</definedName>
    <definedName name="VPR1_1_5">[12]Tablas!#REF!</definedName>
    <definedName name="VPR1_1_6" localSheetId="8">[12]Tablas!#REF!</definedName>
    <definedName name="VPR1_1_6" localSheetId="7">[12]Tablas!#REF!</definedName>
    <definedName name="VPR1_1_6">[12]Tablas!#REF!</definedName>
    <definedName name="VPR1_1_7" localSheetId="8">[12]Tablas!#REF!</definedName>
    <definedName name="VPR1_1_7" localSheetId="7">[12]Tablas!#REF!</definedName>
    <definedName name="VPR1_1_7">[12]Tablas!#REF!</definedName>
    <definedName name="VPR1_1_8" localSheetId="8">[12]Tablas!#REF!</definedName>
    <definedName name="VPR1_1_8" localSheetId="7">[12]Tablas!#REF!</definedName>
    <definedName name="VPR1_1_8">[12]Tablas!#REF!</definedName>
    <definedName name="VPR1_1_9" localSheetId="8">[12]Tablas!#REF!</definedName>
    <definedName name="VPR1_1_9" localSheetId="7">[12]Tablas!#REF!</definedName>
    <definedName name="VPR1_1_9">[12]Tablas!#REF!</definedName>
    <definedName name="VPR1_2" localSheetId="8">[12]Tablas!#REF!</definedName>
    <definedName name="VPR1_2" localSheetId="7">[12]Tablas!#REF!</definedName>
    <definedName name="VPR1_2">[12]Tablas!#REF!</definedName>
    <definedName name="VPR1_3" localSheetId="8">[12]Tablas!#REF!</definedName>
    <definedName name="VPR1_3" localSheetId="7">[12]Tablas!#REF!</definedName>
    <definedName name="VPR1_3">[12]Tablas!#REF!</definedName>
    <definedName name="VPR1_4" localSheetId="8">[12]Tablas!#REF!</definedName>
    <definedName name="VPR1_4" localSheetId="7">[12]Tablas!#REF!</definedName>
    <definedName name="VPR1_4">[12]Tablas!#REF!</definedName>
    <definedName name="VPR1_5" localSheetId="8">[12]Tablas!#REF!</definedName>
    <definedName name="VPR1_5" localSheetId="7">[12]Tablas!#REF!</definedName>
    <definedName name="VPR1_5">[12]Tablas!#REF!</definedName>
    <definedName name="VPR1_6" localSheetId="8">[12]Tablas!#REF!</definedName>
    <definedName name="VPR1_6" localSheetId="7">[12]Tablas!#REF!</definedName>
    <definedName name="VPR1_6">[12]Tablas!#REF!</definedName>
    <definedName name="vpt" localSheetId="8">#REF!</definedName>
    <definedName name="vpt" localSheetId="7">#REF!</definedName>
    <definedName name="vpt">#REF!</definedName>
    <definedName name="VRP" localSheetId="8">[12]Tablas!#REF!</definedName>
    <definedName name="VRP" localSheetId="7">[12]Tablas!#REF!</definedName>
    <definedName name="VRP">[12]Tablas!#REF!</definedName>
    <definedName name="VRP_PETROQ" localSheetId="8">#REF!</definedName>
    <definedName name="VRP_PETROQ" localSheetId="7">#REF!</definedName>
    <definedName name="VRP_PETROQ">#REF!</definedName>
    <definedName name="VRP1_1" localSheetId="8">[12]Tablas!#REF!</definedName>
    <definedName name="VRP1_1" localSheetId="7">[12]Tablas!#REF!</definedName>
    <definedName name="VRP1_1">[12]Tablas!#REF!</definedName>
    <definedName name="VRP1_1_1" localSheetId="8">[12]Tablas!#REF!</definedName>
    <definedName name="VRP1_1_1" localSheetId="7">[12]Tablas!#REF!</definedName>
    <definedName name="VRP1_1_1">[12]Tablas!#REF!</definedName>
    <definedName name="VRP1_1_10" localSheetId="8">[12]Tablas!#REF!</definedName>
    <definedName name="VRP1_1_10" localSheetId="7">[12]Tablas!#REF!</definedName>
    <definedName name="VRP1_1_10">[12]Tablas!#REF!</definedName>
    <definedName name="VRP1_1_11" localSheetId="8">[12]Tablas!#REF!</definedName>
    <definedName name="VRP1_1_11" localSheetId="7">[12]Tablas!#REF!</definedName>
    <definedName name="VRP1_1_11">[12]Tablas!#REF!</definedName>
    <definedName name="VRP1_1_12" localSheetId="8">[12]Tablas!#REF!</definedName>
    <definedName name="VRP1_1_12" localSheetId="7">[12]Tablas!#REF!</definedName>
    <definedName name="VRP1_1_12">[12]Tablas!#REF!</definedName>
    <definedName name="VRP1_1_13" localSheetId="8">[12]Tablas!#REF!</definedName>
    <definedName name="VRP1_1_13" localSheetId="7">[12]Tablas!#REF!</definedName>
    <definedName name="VRP1_1_13">[12]Tablas!#REF!</definedName>
    <definedName name="VRP1_1_14" localSheetId="8">[12]Tablas!#REF!</definedName>
    <definedName name="VRP1_1_14" localSheetId="7">[12]Tablas!#REF!</definedName>
    <definedName name="VRP1_1_14">[12]Tablas!#REF!</definedName>
    <definedName name="VRP1_1_15" localSheetId="8">[12]Tablas!#REF!</definedName>
    <definedName name="VRP1_1_15" localSheetId="7">[12]Tablas!#REF!</definedName>
    <definedName name="VRP1_1_15">[12]Tablas!#REF!</definedName>
    <definedName name="VRP1_1_16" localSheetId="8">[12]Tablas!#REF!</definedName>
    <definedName name="VRP1_1_16" localSheetId="7">[12]Tablas!#REF!</definedName>
    <definedName name="VRP1_1_16">[12]Tablas!#REF!</definedName>
    <definedName name="VRP1_1_17" localSheetId="8">[12]Tablas!#REF!</definedName>
    <definedName name="VRP1_1_17" localSheetId="7">[12]Tablas!#REF!</definedName>
    <definedName name="VRP1_1_17">[12]Tablas!#REF!</definedName>
    <definedName name="VRP1_1_18" localSheetId="8">[12]Tablas!#REF!</definedName>
    <definedName name="VRP1_1_18" localSheetId="7">[12]Tablas!#REF!</definedName>
    <definedName name="VRP1_1_18">[12]Tablas!#REF!</definedName>
    <definedName name="VRP1_1_19" localSheetId="8">[12]Tablas!#REF!</definedName>
    <definedName name="VRP1_1_19" localSheetId="7">[12]Tablas!#REF!</definedName>
    <definedName name="VRP1_1_19">[12]Tablas!#REF!</definedName>
    <definedName name="VRP1_1_2" localSheetId="8">[12]Tablas!#REF!</definedName>
    <definedName name="VRP1_1_2" localSheetId="7">[12]Tablas!#REF!</definedName>
    <definedName name="VRP1_1_2">[12]Tablas!#REF!</definedName>
    <definedName name="VRP1_1_20" localSheetId="8">[12]Tablas!#REF!</definedName>
    <definedName name="VRP1_1_20" localSheetId="7">[12]Tablas!#REF!</definedName>
    <definedName name="VRP1_1_20">[12]Tablas!#REF!</definedName>
    <definedName name="VRP1_1_21" localSheetId="8">[12]Tablas!#REF!</definedName>
    <definedName name="VRP1_1_21" localSheetId="7">[12]Tablas!#REF!</definedName>
    <definedName name="VRP1_1_21">[12]Tablas!#REF!</definedName>
    <definedName name="VRP1_1_22" localSheetId="8">[12]Tablas!#REF!</definedName>
    <definedName name="VRP1_1_22" localSheetId="7">[12]Tablas!#REF!</definedName>
    <definedName name="VRP1_1_22">[12]Tablas!#REF!</definedName>
    <definedName name="VRP1_1_23" localSheetId="8">[12]Tablas!#REF!</definedName>
    <definedName name="VRP1_1_23" localSheetId="7">[12]Tablas!#REF!</definedName>
    <definedName name="VRP1_1_23">[12]Tablas!#REF!</definedName>
    <definedName name="VRP1_1_3" localSheetId="8">[12]Tablas!#REF!</definedName>
    <definedName name="VRP1_1_3" localSheetId="7">[12]Tablas!#REF!</definedName>
    <definedName name="VRP1_1_3">[12]Tablas!#REF!</definedName>
    <definedName name="VRP1_1_4" localSheetId="8">[12]Tablas!#REF!</definedName>
    <definedName name="VRP1_1_4" localSheetId="7">[12]Tablas!#REF!</definedName>
    <definedName name="VRP1_1_4">[12]Tablas!#REF!</definedName>
    <definedName name="VRP1_1_5" localSheetId="8">[12]Tablas!#REF!</definedName>
    <definedName name="VRP1_1_5" localSheetId="7">[12]Tablas!#REF!</definedName>
    <definedName name="VRP1_1_5">[12]Tablas!#REF!</definedName>
    <definedName name="VRP1_1_6" localSheetId="8">[12]Tablas!#REF!</definedName>
    <definedName name="VRP1_1_6" localSheetId="7">[12]Tablas!#REF!</definedName>
    <definedName name="VRP1_1_6">[12]Tablas!#REF!</definedName>
    <definedName name="VRP1_1_7" localSheetId="8">[12]Tablas!#REF!</definedName>
    <definedName name="VRP1_1_7" localSheetId="7">[12]Tablas!#REF!</definedName>
    <definedName name="VRP1_1_7">[12]Tablas!#REF!</definedName>
    <definedName name="VRP1_1_8" localSheetId="8">[12]Tablas!#REF!</definedName>
    <definedName name="VRP1_1_8" localSheetId="7">[12]Tablas!#REF!</definedName>
    <definedName name="VRP1_1_8">[12]Tablas!#REF!</definedName>
    <definedName name="VRP1_1_9" localSheetId="8">[12]Tablas!#REF!</definedName>
    <definedName name="VRP1_1_9" localSheetId="7">[12]Tablas!#REF!</definedName>
    <definedName name="VRP1_1_9">[12]Tablas!#REF!</definedName>
    <definedName name="VRP1_2" localSheetId="8">[12]Tablas!#REF!</definedName>
    <definedName name="VRP1_2" localSheetId="7">[12]Tablas!#REF!</definedName>
    <definedName name="VRP1_2">[12]Tablas!#REF!</definedName>
    <definedName name="VRP1_3" localSheetId="8">[12]Tablas!#REF!</definedName>
    <definedName name="VRP1_3" localSheetId="7">[12]Tablas!#REF!</definedName>
    <definedName name="VRP1_3">[12]Tablas!#REF!</definedName>
    <definedName name="VRP1_4" localSheetId="8">[12]Tablas!#REF!</definedName>
    <definedName name="VRP1_4" localSheetId="7">[12]Tablas!#REF!</definedName>
    <definedName name="VRP1_4">[12]Tablas!#REF!</definedName>
    <definedName name="vsdfj" hidden="1">{"via1",#N/A,TRUE,"general";"via2",#N/A,TRUE,"general";"via3",#N/A,TRUE,"general"}</definedName>
    <definedName name="VSM" localSheetId="8">[12]Tablas!#REF!</definedName>
    <definedName name="VSM" localSheetId="7">[12]Tablas!#REF!</definedName>
    <definedName name="VSM">[12]Tablas!#REF!</definedName>
    <definedName name="VSM1_1" localSheetId="8">[12]Tablas!#REF!</definedName>
    <definedName name="VSM1_1" localSheetId="7">[12]Tablas!#REF!</definedName>
    <definedName name="VSM1_1">[12]Tablas!#REF!</definedName>
    <definedName name="VSM1_1_1" localSheetId="8">[12]Tablas!#REF!</definedName>
    <definedName name="VSM1_1_1" localSheetId="7">[12]Tablas!#REF!</definedName>
    <definedName name="VSM1_1_1">[12]Tablas!#REF!</definedName>
    <definedName name="VSM1_1_2" localSheetId="8">[12]Tablas!#REF!</definedName>
    <definedName name="VSM1_1_2" localSheetId="7">[12]Tablas!#REF!</definedName>
    <definedName name="VSM1_1_2">[12]Tablas!#REF!</definedName>
    <definedName name="VSM1_1_3" localSheetId="8">[12]Tablas!#REF!</definedName>
    <definedName name="VSM1_1_3" localSheetId="7">[12]Tablas!#REF!</definedName>
    <definedName name="VSM1_1_3">[12]Tablas!#REF!</definedName>
    <definedName name="VSM1_1_4" localSheetId="8">[12]Tablas!#REF!</definedName>
    <definedName name="VSM1_1_4" localSheetId="7">[12]Tablas!#REF!</definedName>
    <definedName name="VSM1_1_4">[12]Tablas!#REF!</definedName>
    <definedName name="VSM1_1_5" localSheetId="8">[12]Tablas!#REF!</definedName>
    <definedName name="VSM1_1_5" localSheetId="7">[12]Tablas!#REF!</definedName>
    <definedName name="VSM1_1_5">[12]Tablas!#REF!</definedName>
    <definedName name="VSM1_2" localSheetId="8">[12]Tablas!#REF!</definedName>
    <definedName name="VSM1_2" localSheetId="7">[12]Tablas!#REF!</definedName>
    <definedName name="VSM1_2">[12]Tablas!#REF!</definedName>
    <definedName name="VSM1_3" localSheetId="8">[12]Tablas!#REF!</definedName>
    <definedName name="VSM1_3" localSheetId="7">[12]Tablas!#REF!</definedName>
    <definedName name="VSM1_3">[12]Tablas!#REF!</definedName>
    <definedName name="VSM1_4" localSheetId="8">[12]Tablas!#REF!</definedName>
    <definedName name="VSM1_4" localSheetId="7">[12]Tablas!#REF!</definedName>
    <definedName name="VSM1_4">[12]Tablas!#REF!</definedName>
    <definedName name="VSM1_5" localSheetId="8">[12]Tablas!#REF!</definedName>
    <definedName name="VSM1_5" localSheetId="7">[12]Tablas!#REF!</definedName>
    <definedName name="VSM1_5">[12]Tablas!#REF!</definedName>
    <definedName name="vsp" localSheetId="8">#REF!</definedName>
    <definedName name="vsp" localSheetId="7">#REF!</definedName>
    <definedName name="vsp">#REF!</definedName>
    <definedName name="vt" hidden="1">{"via1",#N/A,TRUE,"general";"via2",#N/A,TRUE,"general";"via3",#N/A,TRUE,"general"}</definedName>
    <definedName name="vutil" localSheetId="8">#REF!</definedName>
    <definedName name="vutil" localSheetId="7">#REF!</definedName>
    <definedName name="vutil">#REF!</definedName>
    <definedName name="vvcxv" hidden="1">{"TAB1",#N/A,TRUE,"GENERAL";"TAB2",#N/A,TRUE,"GENERAL";"TAB3",#N/A,TRUE,"GENERAL";"TAB4",#N/A,TRUE,"GENERAL";"TAB5",#N/A,TRUE,"GENERAL"}</definedName>
    <definedName name="Vvkmh" localSheetId="8">#REF!</definedName>
    <definedName name="Vvkmh" localSheetId="7">#REF!</definedName>
    <definedName name="Vvkmh">#REF!</definedName>
    <definedName name="Vvmph" localSheetId="8">#REF!</definedName>
    <definedName name="Vvmph" localSheetId="7">#REF!</definedName>
    <definedName name="Vvmph">#REF!</definedName>
    <definedName name="VVV" localSheetId="8">#REF!</definedName>
    <definedName name="VVV" localSheetId="7">#REF!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 localSheetId="8">#REF!</definedName>
    <definedName name="WAGE_RATE" localSheetId="7">#REF!</definedName>
    <definedName name="WAGE_RATE">#REF!</definedName>
    <definedName name="Wage0100" localSheetId="8">#REF!</definedName>
    <definedName name="Wage0100" localSheetId="7">#REF!</definedName>
    <definedName name="Wage0100">#REF!</definedName>
    <definedName name="Wage0200" localSheetId="8">#REF!</definedName>
    <definedName name="Wage0200" localSheetId="7">#REF!</definedName>
    <definedName name="Wage0200">#REF!</definedName>
    <definedName name="WBS" localSheetId="8">'[109]2004'!#REF!</definedName>
    <definedName name="WBS" localSheetId="7">'[109]2004'!#REF!</definedName>
    <definedName name="WBS">'[109]2004'!#REF!</definedName>
    <definedName name="Wcut" localSheetId="8">#REF!</definedName>
    <definedName name="Wcut" localSheetId="7">#REF!</definedName>
    <definedName name="Wcut">#REF!</definedName>
    <definedName name="WD" localSheetId="8">#REF!</definedName>
    <definedName name="WD" localSheetId="7">#REF!</definedName>
    <definedName name="WD">#REF!</definedName>
    <definedName name="WDD" hidden="1">{#N/A,#N/A,FALSE,"orthoflow";#N/A,#N/A,FALSE,"Miscelaneos";#N/A,#N/A,FALSE,"Instrumentacio";#N/A,#N/A,FALSE,"Electrico";#N/A,#N/A,FALSE,"Valv. Seguridad"}</definedName>
    <definedName name="WDFSDF" localSheetId="8">'[37]Res-Accide-10'!#REF!</definedName>
    <definedName name="WDFSDF" localSheetId="7">'[37]Res-Accide-10'!#REF!</definedName>
    <definedName name="WDFSDF">'[37]Res-Accide-10'!#REF!</definedName>
    <definedName name="wedw" localSheetId="8">#REF!</definedName>
    <definedName name="wedw" localSheetId="7">#REF!</definedName>
    <definedName name="wedw">#REF!</definedName>
    <definedName name="WEFWE" localSheetId="8">'[37]Res-Accide-10'!#REF!</definedName>
    <definedName name="WEFWE" localSheetId="7">'[37]Res-Accide-10'!#REF!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8">'[37]Res-Accide-10'!#REF!</definedName>
    <definedName name="WILSON" localSheetId="7">'[37]Res-Accide-10'!#REF!</definedName>
    <definedName name="WILSON">'[37]Res-Accide-10'!#REF!</definedName>
    <definedName name="WQ" localSheetId="8">#REF!</definedName>
    <definedName name="WQ" localSheetId="7">#REF!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 localSheetId="8">#REF!</definedName>
    <definedName name="WSX" localSheetId="7">#REF!</definedName>
    <definedName name="WSX">#REF!</definedName>
    <definedName name="Wtot" localSheetId="8">#REF!</definedName>
    <definedName name="Wtot" localSheetId="7">#REF!</definedName>
    <definedName name="Wtot">#REF!</definedName>
    <definedName name="wtt" hidden="1">{"TAB1",#N/A,TRUE,"GENERAL";"TAB2",#N/A,TRUE,"GENERAL";"TAB3",#N/A,TRUE,"GENERAL";"TAB4",#N/A,TRUE,"GENERAL";"TAB5",#N/A,TRUE,"GENERAL"}</definedName>
    <definedName name="WW" localSheetId="8">[1]LIQUIDACION!#REF!</definedName>
    <definedName name="WW" localSheetId="7">[1]LIQUIDACION!#REF!</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 localSheetId="8">#REF!</definedName>
    <definedName name="x" localSheetId="7">#REF!</definedName>
    <definedName name="x">#REF!</definedName>
    <definedName name="xcbvbs" hidden="1">{"TAB1",#N/A,TRUE,"GENERAL";"TAB2",#N/A,TRUE,"GENERAL";"TAB3",#N/A,TRUE,"GENERAL";"TAB4",#N/A,TRUE,"GENERAL";"TAB5",#N/A,TRUE,"GENERAL"}</definedName>
    <definedName name="XD" localSheetId="8">#REF!</definedName>
    <definedName name="XD" localSheetId="7">#REF!</definedName>
    <definedName name="XD">#REF!</definedName>
    <definedName name="XSW" hidden="1">{#N/A,#N/A,TRUE,"1842CWN0"}</definedName>
    <definedName name="xsxs" hidden="1">{"TAB1",#N/A,TRUE,"GENERAL";"TAB2",#N/A,TRUE,"GENERAL";"TAB3",#N/A,TRUE,"GENERAL";"TAB4",#N/A,TRUE,"GENERAL";"TAB5",#N/A,TRUE,"GENERAL"}</definedName>
    <definedName name="XX" localSheetId="8">#REF!</definedName>
    <definedName name="XX" localSheetId="7">#REF!</definedName>
    <definedName name="XX">#REF!</definedName>
    <definedName name="xxfg" hidden="1">{"via1",#N/A,TRUE,"general";"via2",#N/A,TRUE,"general";"via3",#N/A,TRUE,"general"}</definedName>
    <definedName name="XXXX" localSheetId="8" hidden="1">#REF!</definedName>
    <definedName name="XXXX" localSheetId="7" hidden="1">#REF!</definedName>
    <definedName name="XXXX" hidden="1">#REF!</definedName>
    <definedName name="xxxxx" localSheetId="8">[110]!absc</definedName>
    <definedName name="xxxxx" localSheetId="7">[110]!absc</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8">#REF!</definedName>
    <definedName name="XXXXXXXXXX" localSheetId="7">#REF!</definedName>
    <definedName name="XXXXXXXXXX">#REF!</definedName>
    <definedName name="xxxxxxxxxx29" hidden="1">{"via1",#N/A,TRUE,"general";"via2",#N/A,TRUE,"general";"via3",#N/A,TRUE,"general"}</definedName>
    <definedName name="XXXXXXXXXXXX" localSheetId="8">#REF!</definedName>
    <definedName name="XXXXXXXXXXXX" localSheetId="7">#REF!</definedName>
    <definedName name="XXXXXXXXXXXX">#REF!</definedName>
    <definedName name="XZS" localSheetId="8" hidden="1">#REF!</definedName>
    <definedName name="XZS" localSheetId="7" hidden="1">#REF!</definedName>
    <definedName name="XZS" hidden="1">#REF!</definedName>
    <definedName name="XZXZV" hidden="1">{"via1",#N/A,TRUE,"general";"via2",#N/A,TRUE,"general";"via3",#N/A,TRUE,"general"}</definedName>
    <definedName name="Y" localSheetId="8">[26]!absc</definedName>
    <definedName name="Y" localSheetId="7">[26]!absc</definedName>
    <definedName name="Y">[26]!absc</definedName>
    <definedName name="y6y6" hidden="1">{"via1",#N/A,TRUE,"general";"via2",#N/A,TRUE,"general";"via3",#N/A,TRUE,"general"}</definedName>
    <definedName name="YA" localSheetId="8">#REF!</definedName>
    <definedName name="YA" localSheetId="7">#REF!</definedName>
    <definedName name="YA">#REF!</definedName>
    <definedName name="yery" hidden="1">{"via1",#N/A,TRUE,"general";"via2",#N/A,TRUE,"general";"via3",#N/A,TRUE,"general"}</definedName>
    <definedName name="YHN" localSheetId="8">#REF!</definedName>
    <definedName name="YHN" localSheetId="7">#REF!</definedName>
    <definedName name="YHN">#REF!</definedName>
    <definedName name="yhy" hidden="1">{"TAB1",#N/A,TRUE,"GENERAL";"TAB2",#N/A,TRUE,"GENERAL";"TAB3",#N/A,TRUE,"GENERAL";"TAB4",#N/A,TRUE,"GENERAL";"TAB5",#N/A,TRUE,"GENERAL"}</definedName>
    <definedName name="YJ" localSheetId="8">#REF!</definedName>
    <definedName name="YJ" localSheetId="7">#REF!</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 localSheetId="8">#REF!</definedName>
    <definedName name="YT" localSheetId="7">#REF!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 localSheetId="8">#REF!</definedName>
    <definedName name="ZDF" localSheetId="7">#REF!</definedName>
    <definedName name="ZDF">#REF!</definedName>
    <definedName name="ZONA1" localSheetId="8">#REF!</definedName>
    <definedName name="ZONA1" localSheetId="7">#REF!</definedName>
    <definedName name="ZONA1">#REF!</definedName>
    <definedName name="ZONA3" localSheetId="8">#REF!</definedName>
    <definedName name="ZONA3" localSheetId="7">#REF!</definedName>
    <definedName name="ZONA3">#REF!</definedName>
    <definedName name="ZONA4" localSheetId="8">#REF!</definedName>
    <definedName name="ZONA4" localSheetId="7">#REF!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8">'[51]A. P. U.'!#REF!</definedName>
    <definedName name="ZZZZZZZZZZZ" localSheetId="7">'[51]A.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42" i="32" l="1"/>
  <c r="K42" i="32" s="1"/>
  <c r="O42" i="32"/>
  <c r="O12" i="32"/>
  <c r="J12" i="32"/>
  <c r="K12" i="32" s="1"/>
  <c r="K57" i="32" l="1"/>
  <c r="O29" i="32"/>
  <c r="J29" i="32" l="1"/>
  <c r="K29" i="32" s="1"/>
  <c r="J28" i="32"/>
  <c r="J39" i="32"/>
  <c r="J38" i="32" l="1"/>
  <c r="K38" i="32" s="1"/>
  <c r="J37" i="32"/>
  <c r="K37" i="32" s="1"/>
  <c r="J36" i="32"/>
  <c r="K36" i="32" s="1"/>
  <c r="K39" i="32"/>
  <c r="J40" i="32"/>
  <c r="K40" i="32" s="1"/>
  <c r="J41" i="32"/>
  <c r="K41" i="32" s="1"/>
  <c r="O21" i="32"/>
  <c r="O22" i="32"/>
  <c r="O23" i="32"/>
  <c r="O24" i="32"/>
  <c r="O25" i="32"/>
  <c r="O26" i="32"/>
  <c r="O27" i="32"/>
  <c r="O28" i="32"/>
  <c r="O30" i="32"/>
  <c r="O31" i="32"/>
  <c r="O32" i="32"/>
  <c r="O33" i="32"/>
  <c r="O34" i="32"/>
  <c r="O35" i="32"/>
  <c r="O36" i="32"/>
  <c r="O37" i="32"/>
  <c r="O38" i="32"/>
  <c r="O39" i="32"/>
  <c r="O40" i="32"/>
  <c r="O41" i="32"/>
  <c r="J33" i="32"/>
  <c r="K33" i="32" s="1"/>
  <c r="J34" i="32"/>
  <c r="K34" i="32" s="1"/>
  <c r="J35" i="32"/>
  <c r="K35" i="32" s="1"/>
  <c r="J24" i="32" l="1"/>
  <c r="K24" i="32" s="1"/>
  <c r="J25" i="32"/>
  <c r="K25" i="32" s="1"/>
  <c r="J26" i="32"/>
  <c r="K26" i="32" s="1"/>
  <c r="J27" i="32"/>
  <c r="K27" i="32" s="1"/>
  <c r="K28" i="32"/>
  <c r="J30" i="32"/>
  <c r="K30" i="32" s="1"/>
  <c r="J31" i="32"/>
  <c r="K31" i="32" s="1"/>
  <c r="J32" i="32"/>
  <c r="K32" i="32" s="1"/>
  <c r="J21" i="32"/>
  <c r="K21" i="32" s="1"/>
  <c r="J22" i="32"/>
  <c r="K22" i="32" s="1"/>
  <c r="J23" i="32"/>
  <c r="K23" i="32" s="1"/>
  <c r="J20" i="32" l="1"/>
  <c r="K20" i="32" s="1"/>
  <c r="O20" i="32"/>
  <c r="J15" i="32"/>
  <c r="K15" i="32" s="1"/>
  <c r="O15" i="32"/>
  <c r="O18" i="32"/>
  <c r="O19" i="32"/>
  <c r="J13" i="32"/>
  <c r="J14" i="32"/>
  <c r="J16" i="32"/>
  <c r="J17" i="32"/>
  <c r="K17" i="32" s="1"/>
  <c r="J18" i="32"/>
  <c r="K18" i="32" s="1"/>
  <c r="J19" i="32"/>
  <c r="K19" i="32" s="1"/>
  <c r="O17" i="32"/>
  <c r="O13" i="32" l="1"/>
  <c r="O14" i="32"/>
  <c r="O16" i="32"/>
  <c r="K13" i="32"/>
  <c r="K14" i="32"/>
  <c r="O43" i="32" l="1"/>
  <c r="J56" i="32"/>
  <c r="K46" i="32" s="1"/>
  <c r="O46" i="32" l="1"/>
  <c r="J55" i="32"/>
  <c r="J54" i="32"/>
  <c r="K16" i="32"/>
  <c r="K43" i="32" s="1"/>
  <c r="K50" i="32" l="1"/>
  <c r="J57" i="32"/>
  <c r="O50" i="32" s="1"/>
  <c r="K80" i="33"/>
  <c r="K82" i="33" s="1"/>
  <c r="K83" i="33" s="1"/>
  <c r="K70" i="33"/>
  <c r="K69" i="33"/>
  <c r="K68" i="33"/>
  <c r="K67" i="33"/>
  <c r="K66" i="33"/>
  <c r="K65" i="33"/>
  <c r="K64" i="33"/>
  <c r="K61" i="33"/>
  <c r="K60" i="33"/>
  <c r="K59" i="33"/>
  <c r="K58" i="33"/>
  <c r="K57" i="33"/>
  <c r="K56" i="33"/>
  <c r="K55" i="33"/>
  <c r="K54" i="33"/>
  <c r="K53" i="33"/>
  <c r="K52" i="33"/>
  <c r="K51" i="33"/>
  <c r="K41" i="33"/>
  <c r="I40" i="33"/>
  <c r="K40" i="33" s="1"/>
  <c r="I39" i="33"/>
  <c r="K39" i="33" s="1"/>
  <c r="K38" i="33"/>
  <c r="K37" i="33"/>
  <c r="I36" i="33"/>
  <c r="K36" i="33" s="1"/>
  <c r="I35" i="33"/>
  <c r="K35" i="33" s="1"/>
  <c r="K32" i="33"/>
  <c r="K31" i="33"/>
  <c r="K30" i="33"/>
  <c r="K29" i="33"/>
  <c r="K28" i="33"/>
  <c r="K27" i="33"/>
  <c r="K26" i="33"/>
  <c r="K25" i="33"/>
  <c r="K24" i="33"/>
  <c r="K23" i="33"/>
  <c r="K22" i="33"/>
  <c r="K20" i="33"/>
  <c r="K19" i="33"/>
  <c r="K18" i="33"/>
  <c r="K17" i="33"/>
  <c r="K16" i="33"/>
  <c r="K15" i="33"/>
  <c r="K14" i="33"/>
  <c r="K13" i="33"/>
  <c r="K12" i="33"/>
  <c r="K42" i="33" l="1"/>
  <c r="K62" i="33"/>
  <c r="K33" i="33"/>
  <c r="K43" i="33" s="1"/>
  <c r="K71" i="33"/>
  <c r="K72" i="33" s="1"/>
  <c r="K84" i="33"/>
  <c r="H30" i="29"/>
  <c r="K79" i="31"/>
  <c r="K73" i="33" l="1"/>
  <c r="K74" i="33"/>
  <c r="K75" i="33"/>
  <c r="K76" i="33" s="1"/>
  <c r="K45" i="33"/>
  <c r="K46" i="33"/>
  <c r="K47" i="33" s="1"/>
  <c r="K44" i="33"/>
  <c r="K48" i="33" l="1"/>
  <c r="K77" i="33"/>
  <c r="K86" i="33" s="1"/>
  <c r="K88" i="33" l="1"/>
  <c r="K63" i="31" l="1"/>
  <c r="K62" i="31"/>
  <c r="K61" i="31"/>
  <c r="K60" i="31"/>
  <c r="K59" i="31"/>
  <c r="K58" i="31"/>
  <c r="K57" i="31"/>
  <c r="K54" i="31"/>
  <c r="K53" i="31"/>
  <c r="K52" i="31"/>
  <c r="K51" i="31"/>
  <c r="K50" i="31"/>
  <c r="K49" i="31"/>
  <c r="K48" i="31"/>
  <c r="K47" i="31"/>
  <c r="K46" i="31"/>
  <c r="K45" i="31"/>
  <c r="K44" i="31"/>
  <c r="K13" i="31"/>
  <c r="K14" i="31"/>
  <c r="K15" i="31"/>
  <c r="K16" i="31"/>
  <c r="K17" i="31"/>
  <c r="K18" i="31"/>
  <c r="K19" i="31"/>
  <c r="K20" i="31"/>
  <c r="K22" i="31"/>
  <c r="K23" i="31"/>
  <c r="K24" i="31"/>
  <c r="K25" i="31"/>
  <c r="K26" i="31"/>
  <c r="K27" i="31"/>
  <c r="K28" i="31"/>
  <c r="K29" i="31"/>
  <c r="K30" i="31"/>
  <c r="K31" i="31"/>
  <c r="K32" i="31"/>
  <c r="K12" i="31"/>
  <c r="I40" i="31"/>
  <c r="K40" i="31" s="1"/>
  <c r="I39" i="31"/>
  <c r="K39" i="31" s="1"/>
  <c r="I36" i="31"/>
  <c r="I35" i="31"/>
  <c r="K35" i="31" s="1"/>
  <c r="K84" i="31"/>
  <c r="K86" i="31" s="1"/>
  <c r="K41" i="31"/>
  <c r="K38" i="31"/>
  <c r="K37" i="31"/>
  <c r="K36" i="31"/>
  <c r="K55" i="31" l="1"/>
  <c r="K42" i="31"/>
  <c r="K87" i="31"/>
  <c r="K88" i="31" s="1"/>
  <c r="K64" i="31"/>
  <c r="K33" i="31"/>
  <c r="K65" i="31" l="1"/>
  <c r="J77" i="31" s="1"/>
  <c r="AD30" i="30"/>
  <c r="AB30" i="30"/>
  <c r="Z30" i="30"/>
  <c r="X30" i="30"/>
  <c r="V30" i="30"/>
  <c r="AS41" i="29"/>
  <c r="AQ12" i="30"/>
  <c r="AQ17" i="30"/>
  <c r="AQ18" i="30"/>
  <c r="AQ20" i="30"/>
  <c r="AQ21" i="30"/>
  <c r="AQ22" i="30"/>
  <c r="AQ23" i="30"/>
  <c r="AQ24" i="30"/>
  <c r="AQ25" i="30"/>
  <c r="AQ30" i="30"/>
  <c r="AQ31" i="30"/>
  <c r="AQ40" i="30"/>
  <c r="AO12" i="30"/>
  <c r="AO17" i="30"/>
  <c r="AO18" i="30"/>
  <c r="AO20" i="30"/>
  <c r="AO21" i="30"/>
  <c r="AO22" i="30"/>
  <c r="AO23" i="30"/>
  <c r="AO24" i="30"/>
  <c r="AO25" i="30"/>
  <c r="AO30" i="30"/>
  <c r="AO31" i="30"/>
  <c r="AO40" i="30"/>
  <c r="AM12" i="30"/>
  <c r="AM17" i="30"/>
  <c r="AM18" i="30"/>
  <c r="AM20" i="30"/>
  <c r="AM21" i="30"/>
  <c r="AM22" i="30"/>
  <c r="AM23" i="30"/>
  <c r="AM24" i="30"/>
  <c r="AM25" i="30"/>
  <c r="AM30" i="30"/>
  <c r="AM31" i="30"/>
  <c r="AM40" i="30"/>
  <c r="AK12" i="30"/>
  <c r="AK17" i="30"/>
  <c r="AK18" i="30"/>
  <c r="AK20" i="30"/>
  <c r="AK21" i="30"/>
  <c r="AK22" i="30"/>
  <c r="AK23" i="30"/>
  <c r="AK24" i="30"/>
  <c r="AK25" i="30"/>
  <c r="AK30" i="30"/>
  <c r="AK31" i="30"/>
  <c r="AK40" i="30"/>
  <c r="AQ41" i="29"/>
  <c r="AS13" i="29"/>
  <c r="AS14" i="29"/>
  <c r="AS16" i="29"/>
  <c r="AS18" i="29"/>
  <c r="AS23" i="29"/>
  <c r="AS9" i="29"/>
  <c r="AQ13" i="29"/>
  <c r="AQ14" i="29"/>
  <c r="AQ16" i="29"/>
  <c r="AQ18" i="29"/>
  <c r="AQ23" i="29"/>
  <c r="AQ9" i="29"/>
  <c r="AO41" i="29"/>
  <c r="AM41" i="29"/>
  <c r="AO13" i="29"/>
  <c r="AO14" i="29"/>
  <c r="AO16" i="29"/>
  <c r="AO18" i="29"/>
  <c r="AO23" i="29"/>
  <c r="AO9" i="29"/>
  <c r="AM13" i="29"/>
  <c r="AM14" i="29"/>
  <c r="AM16" i="29"/>
  <c r="AM18" i="29"/>
  <c r="AM23" i="29"/>
  <c r="AM9" i="29"/>
  <c r="T41" i="28"/>
  <c r="T42" i="28" s="1"/>
  <c r="T43" i="28" s="1"/>
  <c r="T41" i="29"/>
  <c r="T42" i="29" s="1"/>
  <c r="T43" i="29" s="1"/>
  <c r="T10" i="29"/>
  <c r="T11" i="29"/>
  <c r="T12" i="29"/>
  <c r="T13" i="29"/>
  <c r="T14" i="29"/>
  <c r="T15" i="29"/>
  <c r="T16" i="29"/>
  <c r="T17" i="29"/>
  <c r="T18" i="29"/>
  <c r="T19" i="29"/>
  <c r="T20" i="29"/>
  <c r="T21" i="29"/>
  <c r="T22" i="29"/>
  <c r="T23" i="29"/>
  <c r="T24" i="29"/>
  <c r="T29" i="29"/>
  <c r="T9" i="29"/>
  <c r="T10" i="30"/>
  <c r="T11" i="30"/>
  <c r="T12" i="30"/>
  <c r="T13" i="30"/>
  <c r="T14" i="30"/>
  <c r="T15" i="30"/>
  <c r="T16" i="30"/>
  <c r="T17" i="30"/>
  <c r="T18" i="30"/>
  <c r="T19" i="30"/>
  <c r="T20" i="30"/>
  <c r="T21" i="30"/>
  <c r="T22" i="30"/>
  <c r="T23" i="30"/>
  <c r="T24" i="30"/>
  <c r="T25" i="30"/>
  <c r="T26" i="30"/>
  <c r="T27" i="30"/>
  <c r="T28" i="30"/>
  <c r="T29" i="30"/>
  <c r="T30" i="30"/>
  <c r="T31" i="30"/>
  <c r="T32" i="30"/>
  <c r="T33" i="30"/>
  <c r="T34" i="30"/>
  <c r="T35" i="30"/>
  <c r="T37" i="30"/>
  <c r="T39" i="30"/>
  <c r="T40" i="30"/>
  <c r="T43" i="30"/>
  <c r="T9" i="30"/>
  <c r="AQ12" i="16"/>
  <c r="AQ17" i="16"/>
  <c r="AQ18" i="16"/>
  <c r="AQ20" i="16"/>
  <c r="AQ21" i="16"/>
  <c r="AQ22" i="16"/>
  <c r="AQ23" i="16"/>
  <c r="AQ24" i="16"/>
  <c r="AQ25" i="16"/>
  <c r="AQ30" i="16"/>
  <c r="AQ31" i="16"/>
  <c r="AQ40" i="16"/>
  <c r="AO12" i="16"/>
  <c r="AO17" i="16"/>
  <c r="AO18" i="16"/>
  <c r="AO20" i="16"/>
  <c r="AO21" i="16"/>
  <c r="AO22" i="16"/>
  <c r="AO23" i="16"/>
  <c r="AO24" i="16"/>
  <c r="AO25" i="16"/>
  <c r="AO30" i="16"/>
  <c r="AO31" i="16"/>
  <c r="AO40" i="16"/>
  <c r="AM12" i="16"/>
  <c r="AM17" i="16"/>
  <c r="AM18" i="16"/>
  <c r="AM20" i="16"/>
  <c r="AM21" i="16"/>
  <c r="AM22" i="16"/>
  <c r="AM23" i="16"/>
  <c r="AM24" i="16"/>
  <c r="AM25" i="16"/>
  <c r="AM30" i="16"/>
  <c r="AM31" i="16"/>
  <c r="AM40" i="16"/>
  <c r="AK12" i="16"/>
  <c r="AK17" i="16"/>
  <c r="AK18" i="16"/>
  <c r="AK20" i="16"/>
  <c r="AK21" i="16"/>
  <c r="AK22" i="16"/>
  <c r="AK23" i="16"/>
  <c r="AK24" i="16"/>
  <c r="AK25" i="16"/>
  <c r="AK30" i="16"/>
  <c r="AK31" i="16"/>
  <c r="AK40" i="16"/>
  <c r="AQ13" i="28"/>
  <c r="AQ14" i="28"/>
  <c r="AQ16" i="28"/>
  <c r="AQ18" i="28"/>
  <c r="AQ23" i="28"/>
  <c r="AQ9" i="28"/>
  <c r="AR9" i="28" s="1"/>
  <c r="AO13" i="28"/>
  <c r="AO14" i="28"/>
  <c r="AO16" i="28"/>
  <c r="AO18" i="28"/>
  <c r="AO23" i="28"/>
  <c r="AO9" i="28"/>
  <c r="AM13" i="28"/>
  <c r="AM14" i="28"/>
  <c r="AM16" i="28"/>
  <c r="AM18" i="28"/>
  <c r="AM23" i="28"/>
  <c r="AM9" i="28"/>
  <c r="T10" i="16"/>
  <c r="T11" i="16"/>
  <c r="T12" i="16"/>
  <c r="T13" i="16"/>
  <c r="T14" i="16"/>
  <c r="T15" i="16"/>
  <c r="T16" i="16"/>
  <c r="T17" i="16"/>
  <c r="T18" i="16"/>
  <c r="T19" i="16"/>
  <c r="T20" i="16"/>
  <c r="T21" i="16"/>
  <c r="T22" i="16"/>
  <c r="T23" i="16"/>
  <c r="T24" i="16"/>
  <c r="T25" i="16"/>
  <c r="T26" i="16"/>
  <c r="T27" i="16"/>
  <c r="T28" i="16"/>
  <c r="T29" i="16"/>
  <c r="T30" i="16"/>
  <c r="T31" i="16"/>
  <c r="T32" i="16"/>
  <c r="T33" i="16"/>
  <c r="T35" i="16"/>
  <c r="T36" i="16"/>
  <c r="T39" i="16"/>
  <c r="T40" i="16"/>
  <c r="T43" i="16"/>
  <c r="T10" i="28"/>
  <c r="T11" i="28"/>
  <c r="T12" i="28"/>
  <c r="T13" i="28"/>
  <c r="T14" i="28"/>
  <c r="T15" i="28"/>
  <c r="T16" i="28"/>
  <c r="T17" i="28"/>
  <c r="T18" i="28"/>
  <c r="T19" i="28"/>
  <c r="T24" i="28"/>
  <c r="T28" i="28"/>
  <c r="T29" i="28"/>
  <c r="T9" i="28"/>
  <c r="J76" i="31" l="1"/>
  <c r="J78" i="31"/>
  <c r="K69" i="31" s="1"/>
  <c r="T44" i="29"/>
  <c r="T44" i="28"/>
  <c r="H28" i="29"/>
  <c r="T28" i="29" s="1"/>
  <c r="AV46" i="29"/>
  <c r="H38" i="30"/>
  <c r="T38" i="30" s="1"/>
  <c r="H36" i="30"/>
  <c r="T36" i="30" s="1"/>
  <c r="T44" i="30" s="1"/>
  <c r="AJ43" i="30"/>
  <c r="AH43" i="30"/>
  <c r="AE43" i="30"/>
  <c r="AD43" i="30"/>
  <c r="AB43" i="30"/>
  <c r="Z43" i="30"/>
  <c r="X43" i="30"/>
  <c r="V43" i="30"/>
  <c r="R43" i="30"/>
  <c r="P43" i="30"/>
  <c r="N43" i="30"/>
  <c r="L43" i="30"/>
  <c r="J43" i="30"/>
  <c r="AE42" i="30"/>
  <c r="H42" i="30"/>
  <c r="T42" i="30" s="1"/>
  <c r="AE41" i="30"/>
  <c r="AF41" i="30" s="1"/>
  <c r="H41" i="30"/>
  <c r="T41" i="30" s="1"/>
  <c r="AR40" i="30"/>
  <c r="AP40" i="30"/>
  <c r="AN40" i="30"/>
  <c r="AL40" i="30"/>
  <c r="AJ40" i="30"/>
  <c r="AH40" i="30"/>
  <c r="AF40" i="30"/>
  <c r="AD40" i="30"/>
  <c r="AB40" i="30"/>
  <c r="Z40" i="30"/>
  <c r="X40" i="30"/>
  <c r="V40" i="30"/>
  <c r="R40" i="30"/>
  <c r="P40" i="30"/>
  <c r="N40" i="30"/>
  <c r="L40" i="30"/>
  <c r="J40" i="30"/>
  <c r="AI39" i="30"/>
  <c r="AH39" i="30"/>
  <c r="AF39" i="30"/>
  <c r="AD39" i="30"/>
  <c r="AB39" i="30"/>
  <c r="Z39" i="30"/>
  <c r="X39" i="30"/>
  <c r="V39" i="30"/>
  <c r="R39" i="30"/>
  <c r="P39" i="30"/>
  <c r="N39" i="30"/>
  <c r="L39" i="30"/>
  <c r="J39" i="30"/>
  <c r="AI38" i="30"/>
  <c r="AE38" i="30"/>
  <c r="AI37" i="30"/>
  <c r="AE37" i="30"/>
  <c r="AF37" i="30" s="1"/>
  <c r="AD37" i="30"/>
  <c r="V37" i="30"/>
  <c r="L37" i="30"/>
  <c r="AI36" i="30"/>
  <c r="AH36" i="30"/>
  <c r="AE36" i="30"/>
  <c r="AB36" i="30"/>
  <c r="R36" i="30"/>
  <c r="J36" i="30"/>
  <c r="AI35" i="30"/>
  <c r="AJ35" i="30" s="1"/>
  <c r="AH35" i="30"/>
  <c r="AF35" i="30"/>
  <c r="AD35" i="30"/>
  <c r="AB35" i="30"/>
  <c r="Z35" i="30"/>
  <c r="X35" i="30"/>
  <c r="V35" i="30"/>
  <c r="R35" i="30"/>
  <c r="P35" i="30"/>
  <c r="N35" i="30"/>
  <c r="L35" i="30"/>
  <c r="J35" i="30"/>
  <c r="AI34" i="30"/>
  <c r="AJ34" i="30" s="1"/>
  <c r="AH34" i="30"/>
  <c r="AE34" i="30"/>
  <c r="AB34" i="30"/>
  <c r="X34" i="30"/>
  <c r="R34" i="30"/>
  <c r="N34" i="30"/>
  <c r="J34" i="30"/>
  <c r="AD34" i="30"/>
  <c r="AI33" i="30"/>
  <c r="AJ33" i="30" s="1"/>
  <c r="AH33" i="30"/>
  <c r="AE33" i="30"/>
  <c r="AD33" i="30"/>
  <c r="AB33" i="30"/>
  <c r="Z33" i="30"/>
  <c r="X33" i="30"/>
  <c r="V33" i="30"/>
  <c r="R33" i="30"/>
  <c r="P33" i="30"/>
  <c r="N33" i="30"/>
  <c r="L33" i="30"/>
  <c r="J33" i="30"/>
  <c r="AJ32" i="30"/>
  <c r="AH32" i="30"/>
  <c r="AF32" i="30"/>
  <c r="AD32" i="30"/>
  <c r="AB32" i="30"/>
  <c r="Z32" i="30"/>
  <c r="X32" i="30"/>
  <c r="V32" i="30"/>
  <c r="R32" i="30"/>
  <c r="P32" i="30"/>
  <c r="N32" i="30"/>
  <c r="L32" i="30"/>
  <c r="J32" i="30"/>
  <c r="AR31" i="30"/>
  <c r="AP31" i="30"/>
  <c r="AN31" i="30"/>
  <c r="AL31" i="30"/>
  <c r="AJ31" i="30"/>
  <c r="AH31" i="30"/>
  <c r="AF31" i="30"/>
  <c r="AD31" i="30"/>
  <c r="AB31" i="30"/>
  <c r="Z31" i="30"/>
  <c r="X31" i="30"/>
  <c r="V31" i="30"/>
  <c r="R31" i="30"/>
  <c r="P31" i="30"/>
  <c r="N31" i="30"/>
  <c r="L31" i="30"/>
  <c r="J31" i="30"/>
  <c r="AR30" i="30"/>
  <c r="AP30" i="30"/>
  <c r="AN30" i="30"/>
  <c r="AL30" i="30"/>
  <c r="AJ30" i="30"/>
  <c r="AH30" i="30"/>
  <c r="AF30" i="30"/>
  <c r="R30" i="30"/>
  <c r="P30" i="30"/>
  <c r="N30" i="30"/>
  <c r="L30" i="30"/>
  <c r="J30" i="30"/>
  <c r="AJ29" i="30"/>
  <c r="AH29" i="30"/>
  <c r="AF29" i="30"/>
  <c r="AE29" i="30"/>
  <c r="AD29" i="30"/>
  <c r="AB29" i="30"/>
  <c r="Z29" i="30"/>
  <c r="X29" i="30"/>
  <c r="V29" i="30"/>
  <c r="R29" i="30"/>
  <c r="P29" i="30"/>
  <c r="N29" i="30"/>
  <c r="L29" i="30"/>
  <c r="J29" i="30"/>
  <c r="AJ28" i="30"/>
  <c r="AG28" i="30"/>
  <c r="AF28" i="30"/>
  <c r="AD28" i="30"/>
  <c r="AB28" i="30"/>
  <c r="Z28" i="30"/>
  <c r="X28" i="30"/>
  <c r="V28" i="30"/>
  <c r="R28" i="30"/>
  <c r="P28" i="30"/>
  <c r="N28" i="30"/>
  <c r="L28" i="30"/>
  <c r="J28" i="30"/>
  <c r="AJ27" i="30"/>
  <c r="AG27" i="30"/>
  <c r="AF27" i="30"/>
  <c r="AD27" i="30"/>
  <c r="AB27" i="30"/>
  <c r="Z27" i="30"/>
  <c r="X27" i="30"/>
  <c r="V27" i="30"/>
  <c r="R27" i="30"/>
  <c r="P27" i="30"/>
  <c r="N27" i="30"/>
  <c r="L27" i="30"/>
  <c r="J27" i="30"/>
  <c r="AJ26" i="30"/>
  <c r="AG26" i="30"/>
  <c r="AH26" i="30" s="1"/>
  <c r="AE26" i="30"/>
  <c r="AD26" i="30"/>
  <c r="AB26" i="30"/>
  <c r="Z26" i="30"/>
  <c r="X26" i="30"/>
  <c r="V26" i="30"/>
  <c r="R26" i="30"/>
  <c r="P26" i="30"/>
  <c r="N26" i="30"/>
  <c r="L26" i="30"/>
  <c r="J26" i="30"/>
  <c r="AR25" i="30"/>
  <c r="AP25" i="30"/>
  <c r="AN25" i="30"/>
  <c r="AL25" i="30"/>
  <c r="AJ25" i="30"/>
  <c r="AH25" i="30"/>
  <c r="AF25" i="30"/>
  <c r="AD25" i="30"/>
  <c r="AB25" i="30"/>
  <c r="Z25" i="30"/>
  <c r="X25" i="30"/>
  <c r="V25" i="30"/>
  <c r="R25" i="30"/>
  <c r="P25" i="30"/>
  <c r="N25" i="30"/>
  <c r="L25" i="30"/>
  <c r="J25" i="30"/>
  <c r="AR24" i="30"/>
  <c r="AP24" i="30"/>
  <c r="AN24" i="30"/>
  <c r="AL24" i="30"/>
  <c r="AJ24" i="30"/>
  <c r="AH24" i="30"/>
  <c r="AF24" i="30"/>
  <c r="AD24" i="30"/>
  <c r="AB24" i="30"/>
  <c r="Z24" i="30"/>
  <c r="X24" i="30"/>
  <c r="V24" i="30"/>
  <c r="R24" i="30"/>
  <c r="P24" i="30"/>
  <c r="N24" i="30"/>
  <c r="L24" i="30"/>
  <c r="J24" i="30"/>
  <c r="AR23" i="30"/>
  <c r="AP23" i="30"/>
  <c r="AN23" i="30"/>
  <c r="AL23" i="30"/>
  <c r="AJ23" i="30"/>
  <c r="AH23" i="30"/>
  <c r="AF23" i="30"/>
  <c r="AD23" i="30"/>
  <c r="AB23" i="30"/>
  <c r="Z23" i="30"/>
  <c r="X23" i="30"/>
  <c r="V23" i="30"/>
  <c r="R23" i="30"/>
  <c r="P23" i="30"/>
  <c r="N23" i="30"/>
  <c r="L23" i="30"/>
  <c r="J23" i="30"/>
  <c r="AR22" i="30"/>
  <c r="AP22" i="30"/>
  <c r="AN22" i="30"/>
  <c r="AL22" i="30"/>
  <c r="AJ22" i="30"/>
  <c r="AH22" i="30"/>
  <c r="AF22" i="30"/>
  <c r="AD22" i="30"/>
  <c r="AB22" i="30"/>
  <c r="Z22" i="30"/>
  <c r="X22" i="30"/>
  <c r="V22" i="30"/>
  <c r="R22" i="30"/>
  <c r="P22" i="30"/>
  <c r="N22" i="30"/>
  <c r="L22" i="30"/>
  <c r="J22" i="30"/>
  <c r="AR21" i="30"/>
  <c r="AP21" i="30"/>
  <c r="AN21" i="30"/>
  <c r="AL21" i="30"/>
  <c r="AJ21" i="30"/>
  <c r="AH21" i="30"/>
  <c r="AF21" i="30"/>
  <c r="AD21" i="30"/>
  <c r="AB21" i="30"/>
  <c r="Z21" i="30"/>
  <c r="X21" i="30"/>
  <c r="V21" i="30"/>
  <c r="R21" i="30"/>
  <c r="P21" i="30"/>
  <c r="N21" i="30"/>
  <c r="L21" i="30"/>
  <c r="J21" i="30"/>
  <c r="AR20" i="30"/>
  <c r="AP20" i="30"/>
  <c r="AN20" i="30"/>
  <c r="AL20" i="30"/>
  <c r="AJ20" i="30"/>
  <c r="AH20" i="30"/>
  <c r="AF20" i="30"/>
  <c r="AD20" i="30"/>
  <c r="AB20" i="30"/>
  <c r="Z20" i="30"/>
  <c r="X20" i="30"/>
  <c r="V20" i="30"/>
  <c r="R20" i="30"/>
  <c r="P20" i="30"/>
  <c r="N20" i="30"/>
  <c r="L20" i="30"/>
  <c r="J20" i="30"/>
  <c r="AJ19" i="30"/>
  <c r="AH19" i="30"/>
  <c r="AF19" i="30"/>
  <c r="AD19" i="30"/>
  <c r="AB19" i="30"/>
  <c r="Z19" i="30"/>
  <c r="X19" i="30"/>
  <c r="V19" i="30"/>
  <c r="R19" i="30"/>
  <c r="P19" i="30"/>
  <c r="N19" i="30"/>
  <c r="L19" i="30"/>
  <c r="J19" i="30"/>
  <c r="AR18" i="30"/>
  <c r="AP18" i="30"/>
  <c r="AN18" i="30"/>
  <c r="AL18" i="30"/>
  <c r="AJ18" i="30"/>
  <c r="AH18" i="30"/>
  <c r="AF18" i="30"/>
  <c r="AD18" i="30"/>
  <c r="AB18" i="30"/>
  <c r="Z18" i="30"/>
  <c r="X18" i="30"/>
  <c r="V18" i="30"/>
  <c r="R18" i="30"/>
  <c r="P18" i="30"/>
  <c r="N18" i="30"/>
  <c r="L18" i="30"/>
  <c r="J18" i="30"/>
  <c r="AR17" i="30"/>
  <c r="AP17" i="30"/>
  <c r="AN17" i="30"/>
  <c r="AL17" i="30"/>
  <c r="AJ17" i="30"/>
  <c r="AH17" i="30"/>
  <c r="AF17" i="30"/>
  <c r="AD17" i="30"/>
  <c r="AB17" i="30"/>
  <c r="Z17" i="30"/>
  <c r="X17" i="30"/>
  <c r="V17" i="30"/>
  <c r="R17" i="30"/>
  <c r="P17" i="30"/>
  <c r="N17" i="30"/>
  <c r="L17" i="30"/>
  <c r="J17" i="30"/>
  <c r="AJ16" i="30"/>
  <c r="AG16" i="30"/>
  <c r="AH16" i="30" s="1"/>
  <c r="AE16" i="30"/>
  <c r="AD16" i="30"/>
  <c r="AB16" i="30"/>
  <c r="Z16" i="30"/>
  <c r="X16" i="30"/>
  <c r="V16" i="30"/>
  <c r="R16" i="30"/>
  <c r="P16" i="30"/>
  <c r="N16" i="30"/>
  <c r="L16" i="30"/>
  <c r="J16" i="30"/>
  <c r="AJ15" i="30"/>
  <c r="AH15" i="30"/>
  <c r="AE15" i="30"/>
  <c r="AD15" i="30"/>
  <c r="AB15" i="30"/>
  <c r="Z15" i="30"/>
  <c r="X15" i="30"/>
  <c r="V15" i="30"/>
  <c r="R15" i="30"/>
  <c r="P15" i="30"/>
  <c r="N15" i="30"/>
  <c r="L15" i="30"/>
  <c r="J15" i="30"/>
  <c r="AJ14" i="30"/>
  <c r="AH14" i="30"/>
  <c r="AE14" i="30"/>
  <c r="AD14" i="30"/>
  <c r="AB14" i="30"/>
  <c r="Z14" i="30"/>
  <c r="X14" i="30"/>
  <c r="V14" i="30"/>
  <c r="R14" i="30"/>
  <c r="P14" i="30"/>
  <c r="N14" i="30"/>
  <c r="L14" i="30"/>
  <c r="J14" i="30"/>
  <c r="AJ13" i="30"/>
  <c r="AH13" i="30"/>
  <c r="AF13" i="30"/>
  <c r="AD13" i="30"/>
  <c r="AB13" i="30"/>
  <c r="Z13" i="30"/>
  <c r="X13" i="30"/>
  <c r="V13" i="30"/>
  <c r="R13" i="30"/>
  <c r="P13" i="30"/>
  <c r="N13" i="30"/>
  <c r="L13" i="30"/>
  <c r="J13" i="30"/>
  <c r="AR12" i="30"/>
  <c r="AP12" i="30"/>
  <c r="AN12" i="30"/>
  <c r="AL12" i="30"/>
  <c r="AJ12" i="30"/>
  <c r="AH12" i="30"/>
  <c r="AF12" i="30"/>
  <c r="AD12" i="30"/>
  <c r="AB12" i="30"/>
  <c r="Z12" i="30"/>
  <c r="X12" i="30"/>
  <c r="V12" i="30"/>
  <c r="R12" i="30"/>
  <c r="P12" i="30"/>
  <c r="N12" i="30"/>
  <c r="L12" i="30"/>
  <c r="J12" i="30"/>
  <c r="AJ11" i="30"/>
  <c r="AH11" i="30"/>
  <c r="AE11" i="30"/>
  <c r="AD11" i="30"/>
  <c r="AB11" i="30"/>
  <c r="Z11" i="30"/>
  <c r="X11" i="30"/>
  <c r="V11" i="30"/>
  <c r="R11" i="30"/>
  <c r="P11" i="30"/>
  <c r="N11" i="30"/>
  <c r="L11" i="30"/>
  <c r="J11" i="30"/>
  <c r="AJ10" i="30"/>
  <c r="AG10" i="30"/>
  <c r="AH10" i="30" s="1"/>
  <c r="AE10" i="30"/>
  <c r="AD10" i="30"/>
  <c r="AB10" i="30"/>
  <c r="Z10" i="30"/>
  <c r="X10" i="30"/>
  <c r="V10" i="30"/>
  <c r="R10" i="30"/>
  <c r="P10" i="30"/>
  <c r="N10" i="30"/>
  <c r="L10" i="30"/>
  <c r="J10" i="30"/>
  <c r="AE9" i="30"/>
  <c r="AT41" i="29"/>
  <c r="AT42" i="29" s="1"/>
  <c r="AU42" i="29" s="1"/>
  <c r="AR41" i="29"/>
  <c r="AR42" i="29" s="1"/>
  <c r="AP41" i="29"/>
  <c r="AP42" i="29" s="1"/>
  <c r="AN41" i="29"/>
  <c r="AN42" i="29" s="1"/>
  <c r="AJ41" i="29"/>
  <c r="AJ42" i="29" s="1"/>
  <c r="AJ43" i="29" s="1"/>
  <c r="AH41" i="29"/>
  <c r="AH42" i="29" s="1"/>
  <c r="AF41" i="29"/>
  <c r="AF42" i="29" s="1"/>
  <c r="AD41" i="29"/>
  <c r="AD42" i="29" s="1"/>
  <c r="AB41" i="29"/>
  <c r="AB42" i="29" s="1"/>
  <c r="AB43" i="29" s="1"/>
  <c r="Z41" i="29"/>
  <c r="Z42" i="29" s="1"/>
  <c r="X41" i="29"/>
  <c r="X42" i="29" s="1"/>
  <c r="V41" i="29"/>
  <c r="V42" i="29" s="1"/>
  <c r="R41" i="29"/>
  <c r="R42" i="29" s="1"/>
  <c r="R43" i="29" s="1"/>
  <c r="P41" i="29"/>
  <c r="P42" i="29" s="1"/>
  <c r="N41" i="29"/>
  <c r="N42" i="29" s="1"/>
  <c r="L41" i="29"/>
  <c r="L42" i="29" s="1"/>
  <c r="J41" i="29"/>
  <c r="AL41" i="29" s="1"/>
  <c r="AL42" i="29" s="1"/>
  <c r="AI31" i="29"/>
  <c r="AG31" i="29"/>
  <c r="AE31" i="29"/>
  <c r="AI30" i="29"/>
  <c r="AG30" i="29"/>
  <c r="AE30" i="29"/>
  <c r="T30" i="29"/>
  <c r="AI29" i="29"/>
  <c r="AJ29" i="29" s="1"/>
  <c r="AG29" i="29"/>
  <c r="AH29" i="29" s="1"/>
  <c r="AE29" i="29"/>
  <c r="AD29" i="29"/>
  <c r="AB29" i="29"/>
  <c r="Z29" i="29"/>
  <c r="X29" i="29"/>
  <c r="V29" i="29"/>
  <c r="R29" i="29"/>
  <c r="P29" i="29"/>
  <c r="N29" i="29"/>
  <c r="L29" i="29"/>
  <c r="J29" i="29"/>
  <c r="AI28" i="29"/>
  <c r="AG28" i="29"/>
  <c r="AE28" i="29"/>
  <c r="AI27" i="29"/>
  <c r="AG27" i="29"/>
  <c r="AE27" i="29"/>
  <c r="H27" i="29"/>
  <c r="AI26" i="29"/>
  <c r="AG26" i="29"/>
  <c r="AE26" i="29"/>
  <c r="H26" i="29"/>
  <c r="AI25" i="29"/>
  <c r="AG25" i="29"/>
  <c r="AE25" i="29"/>
  <c r="AJ24" i="29"/>
  <c r="AH24" i="29"/>
  <c r="AF24" i="29"/>
  <c r="AD24" i="29"/>
  <c r="AB24" i="29"/>
  <c r="Z24" i="29"/>
  <c r="X24" i="29"/>
  <c r="V24" i="29"/>
  <c r="R24" i="29"/>
  <c r="P24" i="29"/>
  <c r="N24" i="29"/>
  <c r="L24" i="29"/>
  <c r="J24" i="29"/>
  <c r="AT23" i="29"/>
  <c r="AR23" i="29"/>
  <c r="AP23" i="29"/>
  <c r="AN23" i="29"/>
  <c r="AJ23" i="29"/>
  <c r="AF23" i="29"/>
  <c r="AB23" i="29"/>
  <c r="X23" i="29"/>
  <c r="R23" i="29"/>
  <c r="N23" i="29"/>
  <c r="J23" i="29"/>
  <c r="AH23" i="29"/>
  <c r="AI22" i="29"/>
  <c r="AJ22" i="29" s="1"/>
  <c r="AH22" i="29"/>
  <c r="AE22" i="29"/>
  <c r="AB22" i="29"/>
  <c r="X22" i="29"/>
  <c r="R22" i="29"/>
  <c r="N22" i="29"/>
  <c r="J22" i="29"/>
  <c r="AD22" i="29"/>
  <c r="AI21" i="29"/>
  <c r="AD21" i="29"/>
  <c r="V21" i="29"/>
  <c r="L21" i="29"/>
  <c r="AI20" i="29"/>
  <c r="AF20" i="29"/>
  <c r="AB20" i="29"/>
  <c r="X20" i="29"/>
  <c r="R20" i="29"/>
  <c r="N20" i="29"/>
  <c r="J20" i="29"/>
  <c r="AJ19" i="29"/>
  <c r="AH19" i="29"/>
  <c r="AE19" i="29"/>
  <c r="AF19" i="29" s="1"/>
  <c r="AD19" i="29"/>
  <c r="AB19" i="29"/>
  <c r="Z19" i="29"/>
  <c r="X19" i="29"/>
  <c r="V19" i="29"/>
  <c r="R19" i="29"/>
  <c r="P19" i="29"/>
  <c r="N19" i="29"/>
  <c r="L19" i="29"/>
  <c r="J19" i="29"/>
  <c r="AT18" i="29"/>
  <c r="AR18" i="29"/>
  <c r="AP18" i="29"/>
  <c r="AN18" i="29"/>
  <c r="AJ18" i="29"/>
  <c r="AH18" i="29"/>
  <c r="AF18" i="29"/>
  <c r="AD18" i="29"/>
  <c r="AB18" i="29"/>
  <c r="Z18" i="29"/>
  <c r="X18" i="29"/>
  <c r="V18" i="29"/>
  <c r="R18" i="29"/>
  <c r="P18" i="29"/>
  <c r="N18" i="29"/>
  <c r="L18" i="29"/>
  <c r="J18" i="29"/>
  <c r="AJ17" i="29"/>
  <c r="AH17" i="29"/>
  <c r="AE17" i="29"/>
  <c r="AD17" i="29"/>
  <c r="AB17" i="29"/>
  <c r="Z17" i="29"/>
  <c r="X17" i="29"/>
  <c r="V17" i="29"/>
  <c r="R17" i="29"/>
  <c r="P17" i="29"/>
  <c r="N17" i="29"/>
  <c r="L17" i="29"/>
  <c r="J17" i="29"/>
  <c r="AT16" i="29"/>
  <c r="AR16" i="29"/>
  <c r="AP16" i="29"/>
  <c r="AN16" i="29"/>
  <c r="AJ16" i="29"/>
  <c r="AH16" i="29"/>
  <c r="AF16" i="29"/>
  <c r="AD16" i="29"/>
  <c r="AB16" i="29"/>
  <c r="Z16" i="29"/>
  <c r="X16" i="29"/>
  <c r="V16" i="29"/>
  <c r="R16" i="29"/>
  <c r="P16" i="29"/>
  <c r="N16" i="29"/>
  <c r="L16" i="29"/>
  <c r="J16" i="29"/>
  <c r="AJ15" i="29"/>
  <c r="AH15" i="29"/>
  <c r="AE15" i="29"/>
  <c r="AF15" i="29" s="1"/>
  <c r="AD15" i="29"/>
  <c r="AB15" i="29"/>
  <c r="Z15" i="29"/>
  <c r="X15" i="29"/>
  <c r="V15" i="29"/>
  <c r="R15" i="29"/>
  <c r="P15" i="29"/>
  <c r="N15" i="29"/>
  <c r="L15" i="29"/>
  <c r="J15" i="29"/>
  <c r="AT14" i="29"/>
  <c r="AR14" i="29"/>
  <c r="AP14" i="29"/>
  <c r="AN14" i="29"/>
  <c r="AJ14" i="29"/>
  <c r="AH14" i="29"/>
  <c r="AF14" i="29"/>
  <c r="AD14" i="29"/>
  <c r="AB14" i="29"/>
  <c r="Z14" i="29"/>
  <c r="X14" i="29"/>
  <c r="V14" i="29"/>
  <c r="R14" i="29"/>
  <c r="P14" i="29"/>
  <c r="N14" i="29"/>
  <c r="L14" i="29"/>
  <c r="J14" i="29"/>
  <c r="AT13" i="29"/>
  <c r="AR13" i="29"/>
  <c r="AP13" i="29"/>
  <c r="AN13" i="29"/>
  <c r="AJ13" i="29"/>
  <c r="AH13" i="29"/>
  <c r="AF13" i="29"/>
  <c r="AD13" i="29"/>
  <c r="AB13" i="29"/>
  <c r="Z13" i="29"/>
  <c r="X13" i="29"/>
  <c r="V13" i="29"/>
  <c r="R13" i="29"/>
  <c r="P13" i="29"/>
  <c r="N13" i="29"/>
  <c r="L13" i="29"/>
  <c r="J13" i="29"/>
  <c r="AJ12" i="29"/>
  <c r="AH12" i="29"/>
  <c r="AE12" i="29"/>
  <c r="AD12" i="29"/>
  <c r="AB12" i="29"/>
  <c r="Z12" i="29"/>
  <c r="X12" i="29"/>
  <c r="V12" i="29"/>
  <c r="R12" i="29"/>
  <c r="P12" i="29"/>
  <c r="N12" i="29"/>
  <c r="L12" i="29"/>
  <c r="J12" i="29"/>
  <c r="AJ11" i="29"/>
  <c r="AI11" i="29"/>
  <c r="AH11" i="29"/>
  <c r="AF11" i="29"/>
  <c r="AD11" i="29"/>
  <c r="AB11" i="29"/>
  <c r="Z11" i="29"/>
  <c r="X11" i="29"/>
  <c r="V11" i="29"/>
  <c r="R11" i="29"/>
  <c r="P11" i="29"/>
  <c r="N11" i="29"/>
  <c r="L11" i="29"/>
  <c r="J11" i="29"/>
  <c r="AI10" i="29"/>
  <c r="AJ10" i="29" s="1"/>
  <c r="AH10" i="29"/>
  <c r="AE10" i="29"/>
  <c r="AD10" i="29"/>
  <c r="AB10" i="29"/>
  <c r="Z10" i="29"/>
  <c r="X10" i="29"/>
  <c r="V10" i="29"/>
  <c r="R10" i="29"/>
  <c r="P10" i="29"/>
  <c r="N10" i="29"/>
  <c r="L10" i="29"/>
  <c r="J10" i="29"/>
  <c r="AR9" i="29"/>
  <c r="AN9" i="29"/>
  <c r="AL9" i="29"/>
  <c r="AL32" i="29" s="1"/>
  <c r="AJ9" i="29"/>
  <c r="AH9" i="29"/>
  <c r="AF9" i="29"/>
  <c r="AD9" i="29"/>
  <c r="AB9" i="29"/>
  <c r="Z9" i="29"/>
  <c r="X9" i="29"/>
  <c r="V9" i="29"/>
  <c r="R9" i="29"/>
  <c r="P9" i="29"/>
  <c r="N9" i="29"/>
  <c r="L9" i="29"/>
  <c r="J9" i="29"/>
  <c r="AL12" i="16"/>
  <c r="AN12" i="16"/>
  <c r="AP12" i="16"/>
  <c r="AR12" i="16"/>
  <c r="AL17" i="16"/>
  <c r="AN17" i="16"/>
  <c r="AP17" i="16"/>
  <c r="AR17" i="16"/>
  <c r="AL18" i="16"/>
  <c r="AN18" i="16"/>
  <c r="AP18" i="16"/>
  <c r="AR18" i="16"/>
  <c r="AL20" i="16"/>
  <c r="AN20" i="16"/>
  <c r="AP20" i="16"/>
  <c r="AR20" i="16"/>
  <c r="AL21" i="16"/>
  <c r="AN21" i="16"/>
  <c r="AP21" i="16"/>
  <c r="AR21" i="16"/>
  <c r="AL22" i="16"/>
  <c r="AN22" i="16"/>
  <c r="AP22" i="16"/>
  <c r="AR22" i="16"/>
  <c r="AL23" i="16"/>
  <c r="AN23" i="16"/>
  <c r="AP23" i="16"/>
  <c r="AR23" i="16"/>
  <c r="AL24" i="16"/>
  <c r="AN24" i="16"/>
  <c r="AP24" i="16"/>
  <c r="AR24" i="16"/>
  <c r="AL25" i="16"/>
  <c r="AN25" i="16"/>
  <c r="AP25" i="16"/>
  <c r="AR25" i="16"/>
  <c r="AL30" i="16"/>
  <c r="AN30" i="16"/>
  <c r="AP30" i="16"/>
  <c r="AR30" i="16"/>
  <c r="AL31" i="16"/>
  <c r="AN31" i="16"/>
  <c r="AP31" i="16"/>
  <c r="AR31" i="16"/>
  <c r="AL40" i="16"/>
  <c r="AN40" i="16"/>
  <c r="AP40" i="16"/>
  <c r="AR40" i="16"/>
  <c r="AS41" i="28"/>
  <c r="AT41" i="28" s="1"/>
  <c r="AT42" i="28" s="1"/>
  <c r="AT43" i="28" s="1"/>
  <c r="AQ41" i="28"/>
  <c r="AR41" i="28" s="1"/>
  <c r="AR42" i="28" s="1"/>
  <c r="AO41" i="28"/>
  <c r="AP41" i="28" s="1"/>
  <c r="AP42" i="28" s="1"/>
  <c r="AP43" i="28" s="1"/>
  <c r="AP44" i="28" s="1"/>
  <c r="AM41" i="28"/>
  <c r="AN41" i="28" s="1"/>
  <c r="AN42" i="28" s="1"/>
  <c r="AN43" i="28" s="1"/>
  <c r="AN13" i="28"/>
  <c r="AP13" i="28"/>
  <c r="AR13" i="28"/>
  <c r="AN14" i="28"/>
  <c r="AP14" i="28"/>
  <c r="AR14" i="28"/>
  <c r="AN16" i="28"/>
  <c r="AP16" i="28"/>
  <c r="AR16" i="28"/>
  <c r="AN18" i="28"/>
  <c r="AP18" i="28"/>
  <c r="AR18" i="28"/>
  <c r="AP9" i="28"/>
  <c r="AN9" i="28"/>
  <c r="AS25" i="30" l="1"/>
  <c r="L36" i="30"/>
  <c r="V36" i="30"/>
  <c r="AD36" i="30"/>
  <c r="AJ36" i="30"/>
  <c r="N36" i="30"/>
  <c r="X36" i="30"/>
  <c r="J79" i="31"/>
  <c r="K68" i="31" s="1"/>
  <c r="K72" i="31" s="1"/>
  <c r="K90" i="31" s="1"/>
  <c r="P36" i="30"/>
  <c r="Z36" i="30"/>
  <c r="AF36" i="30"/>
  <c r="AR43" i="28"/>
  <c r="AR44" i="28" s="1"/>
  <c r="T47" i="30"/>
  <c r="T48" i="30" s="1"/>
  <c r="T46" i="30"/>
  <c r="T49" i="30" s="1"/>
  <c r="T45" i="30"/>
  <c r="AS10" i="29"/>
  <c r="AQ10" i="29"/>
  <c r="AR10" i="29" s="1"/>
  <c r="AO10" i="29"/>
  <c r="AM10" i="29"/>
  <c r="AS11" i="29"/>
  <c r="AT11" i="29" s="1"/>
  <c r="AQ11" i="29"/>
  <c r="AO11" i="29"/>
  <c r="AM11" i="29"/>
  <c r="AS12" i="29"/>
  <c r="AT12" i="29" s="1"/>
  <c r="AQ12" i="29"/>
  <c r="AO12" i="29"/>
  <c r="AM12" i="29"/>
  <c r="AS15" i="29"/>
  <c r="AT15" i="29" s="1"/>
  <c r="AQ15" i="29"/>
  <c r="AO15" i="29"/>
  <c r="AM15" i="29"/>
  <c r="AJ20" i="29"/>
  <c r="AS20" i="29"/>
  <c r="AQ20" i="29"/>
  <c r="AO20" i="29"/>
  <c r="AM20" i="29"/>
  <c r="AS21" i="29"/>
  <c r="AQ21" i="29"/>
  <c r="AO21" i="29"/>
  <c r="AM21" i="29"/>
  <c r="AS25" i="29"/>
  <c r="AQ25" i="29"/>
  <c r="AO25" i="29"/>
  <c r="AM25" i="29"/>
  <c r="AS26" i="29"/>
  <c r="AQ26" i="29"/>
  <c r="AO26" i="29"/>
  <c r="AM26" i="29"/>
  <c r="AN26" i="29" s="1"/>
  <c r="AS27" i="29"/>
  <c r="AQ27" i="29"/>
  <c r="AO27" i="29"/>
  <c r="AM27" i="29"/>
  <c r="AF29" i="29"/>
  <c r="AS29" i="29"/>
  <c r="AQ29" i="29"/>
  <c r="AO29" i="29"/>
  <c r="AP29" i="29" s="1"/>
  <c r="AM29" i="29"/>
  <c r="AS30" i="29"/>
  <c r="AQ30" i="29"/>
  <c r="AO30" i="29"/>
  <c r="AM30" i="29"/>
  <c r="AQ10" i="30"/>
  <c r="AR10" i="30" s="1"/>
  <c r="AO10" i="30"/>
  <c r="AP10" i="30" s="1"/>
  <c r="AM10" i="30"/>
  <c r="AN10" i="30" s="1"/>
  <c r="AK10" i="30"/>
  <c r="AL10" i="30" s="1"/>
  <c r="AF14" i="30"/>
  <c r="AQ14" i="30"/>
  <c r="AO14" i="30"/>
  <c r="AP14" i="30" s="1"/>
  <c r="AM14" i="30"/>
  <c r="AN14" i="30" s="1"/>
  <c r="AK14" i="30"/>
  <c r="AL14" i="30" s="1"/>
  <c r="AQ16" i="30"/>
  <c r="AO16" i="30"/>
  <c r="AM16" i="30"/>
  <c r="AK16" i="30"/>
  <c r="AQ26" i="30"/>
  <c r="AO26" i="30"/>
  <c r="AM26" i="30"/>
  <c r="AN26" i="30" s="1"/>
  <c r="AK26" i="30"/>
  <c r="AQ27" i="30"/>
  <c r="AO27" i="30"/>
  <c r="AP27" i="30" s="1"/>
  <c r="AM27" i="30"/>
  <c r="AK27" i="30"/>
  <c r="AQ36" i="30"/>
  <c r="AO36" i="30"/>
  <c r="AM36" i="30"/>
  <c r="AK36" i="30"/>
  <c r="L41" i="30"/>
  <c r="AD41" i="30"/>
  <c r="J42" i="30"/>
  <c r="R42" i="30"/>
  <c r="AB42" i="30"/>
  <c r="AH42" i="30"/>
  <c r="AF12" i="29"/>
  <c r="AF17" i="29"/>
  <c r="AS17" i="29"/>
  <c r="AQ17" i="29"/>
  <c r="AR17" i="29" s="1"/>
  <c r="AO17" i="29"/>
  <c r="AM17" i="29"/>
  <c r="AN17" i="29" s="1"/>
  <c r="AS19" i="29"/>
  <c r="AT19" i="29" s="1"/>
  <c r="AQ19" i="29"/>
  <c r="AO19" i="29"/>
  <c r="AP19" i="29" s="1"/>
  <c r="AM19" i="29"/>
  <c r="AS22" i="29"/>
  <c r="AQ22" i="29"/>
  <c r="AR22" i="29" s="1"/>
  <c r="AO22" i="29"/>
  <c r="AM22" i="29"/>
  <c r="AS28" i="29"/>
  <c r="AQ28" i="29"/>
  <c r="AO28" i="29"/>
  <c r="AP28" i="29" s="1"/>
  <c r="AM28" i="29"/>
  <c r="AS31" i="29"/>
  <c r="AQ31" i="29"/>
  <c r="AO31" i="29"/>
  <c r="AM31" i="29"/>
  <c r="J42" i="29"/>
  <c r="J43" i="29" s="1"/>
  <c r="AQ9" i="30"/>
  <c r="AO9" i="30"/>
  <c r="AP9" i="30" s="1"/>
  <c r="AM9" i="30"/>
  <c r="AK9" i="30"/>
  <c r="AF10" i="30"/>
  <c r="AF11" i="30"/>
  <c r="AQ11" i="30"/>
  <c r="AO11" i="30"/>
  <c r="AM11" i="30"/>
  <c r="AK11" i="30"/>
  <c r="AL11" i="30" s="1"/>
  <c r="AF15" i="30"/>
  <c r="AQ15" i="30"/>
  <c r="AO15" i="30"/>
  <c r="AP15" i="30" s="1"/>
  <c r="AM15" i="30"/>
  <c r="AK15" i="30"/>
  <c r="AQ28" i="30"/>
  <c r="AO28" i="30"/>
  <c r="AM28" i="30"/>
  <c r="AK28" i="30"/>
  <c r="AQ29" i="30"/>
  <c r="AR29" i="30" s="1"/>
  <c r="AO29" i="30"/>
  <c r="AM29" i="30"/>
  <c r="AK29" i="30"/>
  <c r="AQ33" i="30"/>
  <c r="AO33" i="30"/>
  <c r="AP33" i="30" s="1"/>
  <c r="AM33" i="30"/>
  <c r="AK33" i="30"/>
  <c r="AQ34" i="30"/>
  <c r="AR34" i="30" s="1"/>
  <c r="AO34" i="30"/>
  <c r="AM34" i="30"/>
  <c r="AK34" i="30"/>
  <c r="AQ35" i="30"/>
  <c r="AR35" i="30" s="1"/>
  <c r="AO35" i="30"/>
  <c r="AP35" i="30" s="1"/>
  <c r="AM35" i="30"/>
  <c r="AK35" i="30"/>
  <c r="AQ37" i="30"/>
  <c r="AR37" i="30" s="1"/>
  <c r="AO37" i="30"/>
  <c r="AM37" i="30"/>
  <c r="AK37" i="30"/>
  <c r="AL37" i="30" s="1"/>
  <c r="AQ38" i="30"/>
  <c r="AO38" i="30"/>
  <c r="AP38" i="30" s="1"/>
  <c r="AM38" i="30"/>
  <c r="AK38" i="30"/>
  <c r="AQ39" i="30"/>
  <c r="AR39" i="30" s="1"/>
  <c r="AO39" i="30"/>
  <c r="AM39" i="30"/>
  <c r="AK39" i="30"/>
  <c r="V41" i="30"/>
  <c r="AQ41" i="30"/>
  <c r="AR41" i="30" s="1"/>
  <c r="AO41" i="30"/>
  <c r="AM41" i="30"/>
  <c r="AK41" i="30"/>
  <c r="AL41" i="30" s="1"/>
  <c r="N42" i="30"/>
  <c r="X42" i="30"/>
  <c r="AQ42" i="30"/>
  <c r="AO42" i="30"/>
  <c r="AM42" i="30"/>
  <c r="AN42" i="30" s="1"/>
  <c r="AK42" i="30"/>
  <c r="AL42" i="30" s="1"/>
  <c r="AQ43" i="30"/>
  <c r="AO43" i="30"/>
  <c r="AP43" i="30" s="1"/>
  <c r="AM43" i="30"/>
  <c r="AN43" i="30" s="1"/>
  <c r="AK43" i="30"/>
  <c r="AD28" i="29"/>
  <c r="AH28" i="29"/>
  <c r="L28" i="29"/>
  <c r="V28" i="29"/>
  <c r="P28" i="29"/>
  <c r="Z28" i="29"/>
  <c r="J28" i="29"/>
  <c r="N28" i="29"/>
  <c r="R28" i="29"/>
  <c r="X28" i="29"/>
  <c r="AB28" i="29"/>
  <c r="AF28" i="29"/>
  <c r="AJ28" i="29"/>
  <c r="X26" i="29"/>
  <c r="T26" i="29"/>
  <c r="H25" i="29"/>
  <c r="X25" i="29" s="1"/>
  <c r="T27" i="29"/>
  <c r="AH9" i="30"/>
  <c r="AB9" i="30"/>
  <c r="X9" i="30"/>
  <c r="R9" i="30"/>
  <c r="N9" i="30"/>
  <c r="J9" i="30"/>
  <c r="P9" i="30"/>
  <c r="Z9" i="30"/>
  <c r="AJ9" i="30"/>
  <c r="AR9" i="30"/>
  <c r="AN11" i="30"/>
  <c r="AR11" i="30"/>
  <c r="AN15" i="30"/>
  <c r="AR15" i="30"/>
  <c r="AR28" i="30"/>
  <c r="AP28" i="30"/>
  <c r="AN28" i="30"/>
  <c r="AL28" i="30"/>
  <c r="AH28" i="30"/>
  <c r="AN36" i="30"/>
  <c r="AR36" i="30"/>
  <c r="AH38" i="30"/>
  <c r="AB38" i="30"/>
  <c r="X38" i="30"/>
  <c r="R38" i="30"/>
  <c r="N38" i="30"/>
  <c r="J38" i="30"/>
  <c r="P38" i="30"/>
  <c r="Z38" i="30"/>
  <c r="AJ38" i="30"/>
  <c r="AN38" i="30"/>
  <c r="AR38" i="30"/>
  <c r="L9" i="30"/>
  <c r="V9" i="30"/>
  <c r="AD9" i="30"/>
  <c r="AF9" i="30"/>
  <c r="AP11" i="30"/>
  <c r="AR14" i="30"/>
  <c r="AL15" i="30"/>
  <c r="AR16" i="30"/>
  <c r="AP16" i="30"/>
  <c r="AN16" i="30"/>
  <c r="AL16" i="30"/>
  <c r="AF16" i="30"/>
  <c r="AR26" i="30"/>
  <c r="AP26" i="30"/>
  <c r="AL26" i="30"/>
  <c r="AF26" i="30"/>
  <c r="AR27" i="30"/>
  <c r="AN27" i="30"/>
  <c r="AL27" i="30"/>
  <c r="AH27" i="30"/>
  <c r="AR33" i="30"/>
  <c r="AN33" i="30"/>
  <c r="AL33" i="30"/>
  <c r="AF33" i="30"/>
  <c r="AP34" i="30"/>
  <c r="AN34" i="30"/>
  <c r="AL34" i="30"/>
  <c r="AF34" i="30"/>
  <c r="AL36" i="30"/>
  <c r="AP36" i="30"/>
  <c r="AP37" i="30"/>
  <c r="AH37" i="30"/>
  <c r="AB37" i="30"/>
  <c r="X37" i="30"/>
  <c r="R37" i="30"/>
  <c r="N37" i="30"/>
  <c r="J37" i="30"/>
  <c r="P37" i="30"/>
  <c r="Z37" i="30"/>
  <c r="AJ37" i="30"/>
  <c r="AN37" i="30"/>
  <c r="L38" i="30"/>
  <c r="V38" i="30"/>
  <c r="AD38" i="30"/>
  <c r="AF38" i="30"/>
  <c r="AL38" i="30"/>
  <c r="AP39" i="30"/>
  <c r="AN39" i="30"/>
  <c r="AL39" i="30"/>
  <c r="AJ39" i="30"/>
  <c r="AF42" i="30"/>
  <c r="AR42" i="30"/>
  <c r="AF43" i="30"/>
  <c r="AL43" i="30"/>
  <c r="AR43" i="30"/>
  <c r="AL9" i="30"/>
  <c r="AN9" i="30"/>
  <c r="AL29" i="30"/>
  <c r="AN29" i="30"/>
  <c r="AP29" i="30"/>
  <c r="L34" i="30"/>
  <c r="P34" i="30"/>
  <c r="V34" i="30"/>
  <c r="Z34" i="30"/>
  <c r="AL35" i="30"/>
  <c r="AN35" i="30"/>
  <c r="AH41" i="30"/>
  <c r="AB41" i="30"/>
  <c r="X41" i="30"/>
  <c r="R41" i="30"/>
  <c r="N41" i="30"/>
  <c r="J41" i="30"/>
  <c r="P41" i="30"/>
  <c r="Z41" i="30"/>
  <c r="AJ41" i="30"/>
  <c r="AN41" i="30"/>
  <c r="AP41" i="30"/>
  <c r="L42" i="30"/>
  <c r="P42" i="30"/>
  <c r="V42" i="30"/>
  <c r="Z42" i="30"/>
  <c r="AD42" i="30"/>
  <c r="AJ42" i="30"/>
  <c r="AP42" i="30"/>
  <c r="AB26" i="29"/>
  <c r="AH26" i="29"/>
  <c r="J26" i="29"/>
  <c r="R26" i="29"/>
  <c r="N26" i="29"/>
  <c r="AF26" i="29"/>
  <c r="AJ26" i="29"/>
  <c r="AT10" i="29"/>
  <c r="AP10" i="29"/>
  <c r="AN10" i="29"/>
  <c r="AF10" i="29"/>
  <c r="AT22" i="29"/>
  <c r="AP22" i="29"/>
  <c r="AN22" i="29"/>
  <c r="AF22" i="29"/>
  <c r="AL35" i="29"/>
  <c r="AL36" i="29" s="1"/>
  <c r="AL34" i="29"/>
  <c r="AL33" i="29"/>
  <c r="AP9" i="29"/>
  <c r="AT9" i="29"/>
  <c r="AP17" i="29"/>
  <c r="AT17" i="29"/>
  <c r="AT20" i="29"/>
  <c r="AN20" i="29"/>
  <c r="AF21" i="29"/>
  <c r="AB21" i="29"/>
  <c r="X21" i="29"/>
  <c r="R21" i="29"/>
  <c r="N21" i="29"/>
  <c r="J21" i="29"/>
  <c r="P21" i="29"/>
  <c r="Z21" i="29"/>
  <c r="AH21" i="29"/>
  <c r="AJ21" i="29"/>
  <c r="AT21" i="29"/>
  <c r="AB25" i="29"/>
  <c r="AT26" i="29"/>
  <c r="H31" i="29"/>
  <c r="AT27" i="29"/>
  <c r="L27" i="29"/>
  <c r="P27" i="29"/>
  <c r="V27" i="29"/>
  <c r="Z27" i="29"/>
  <c r="AD27" i="29"/>
  <c r="AF27" i="29"/>
  <c r="AH27" i="29"/>
  <c r="AJ27" i="29"/>
  <c r="AT28" i="29"/>
  <c r="AN29" i="29"/>
  <c r="AR29" i="29"/>
  <c r="AB30" i="29"/>
  <c r="X30" i="29"/>
  <c r="R30" i="29"/>
  <c r="N30" i="29"/>
  <c r="J30" i="29"/>
  <c r="P30" i="29"/>
  <c r="Z30" i="29"/>
  <c r="N43" i="29"/>
  <c r="N44" i="29" s="1"/>
  <c r="X43" i="29"/>
  <c r="X44" i="29" s="1"/>
  <c r="AF43" i="29"/>
  <c r="AF44" i="29" s="1"/>
  <c r="AN11" i="29"/>
  <c r="AP11" i="29"/>
  <c r="AR11" i="29"/>
  <c r="AN12" i="29"/>
  <c r="AP12" i="29"/>
  <c r="AR12" i="29"/>
  <c r="AN15" i="29"/>
  <c r="AP15" i="29"/>
  <c r="AR15" i="29"/>
  <c r="AN19" i="29"/>
  <c r="AR19" i="29"/>
  <c r="L20" i="29"/>
  <c r="P20" i="29"/>
  <c r="V20" i="29"/>
  <c r="Z20" i="29"/>
  <c r="AD20" i="29"/>
  <c r="AH20" i="29"/>
  <c r="AP20" i="29"/>
  <c r="AR20" i="29"/>
  <c r="AN21" i="29"/>
  <c r="AP21" i="29"/>
  <c r="AR21" i="29"/>
  <c r="L22" i="29"/>
  <c r="P22" i="29"/>
  <c r="V22" i="29"/>
  <c r="Z22" i="29"/>
  <c r="L23" i="29"/>
  <c r="P23" i="29"/>
  <c r="V23" i="29"/>
  <c r="Z23" i="29"/>
  <c r="AD23" i="29"/>
  <c r="L26" i="29"/>
  <c r="P26" i="29"/>
  <c r="V26" i="29"/>
  <c r="Z26" i="29"/>
  <c r="AD26" i="29"/>
  <c r="AP26" i="29"/>
  <c r="AR26" i="29"/>
  <c r="J27" i="29"/>
  <c r="N27" i="29"/>
  <c r="R27" i="29"/>
  <c r="X27" i="29"/>
  <c r="AB27" i="29"/>
  <c r="AN27" i="29"/>
  <c r="AP27" i="29"/>
  <c r="AR27" i="29"/>
  <c r="AN28" i="29"/>
  <c r="AR28" i="29"/>
  <c r="AT29" i="29"/>
  <c r="L30" i="29"/>
  <c r="V30" i="29"/>
  <c r="AD30" i="29"/>
  <c r="AF30" i="29"/>
  <c r="AH30" i="29"/>
  <c r="AJ30" i="29"/>
  <c r="AT30" i="29"/>
  <c r="AN43" i="29"/>
  <c r="AN44" i="29" s="1"/>
  <c r="AR43" i="29"/>
  <c r="AR44" i="29" s="1"/>
  <c r="AN30" i="29"/>
  <c r="AP30" i="29"/>
  <c r="AR30" i="29"/>
  <c r="L44" i="29"/>
  <c r="L43" i="29"/>
  <c r="P44" i="29"/>
  <c r="P43" i="29"/>
  <c r="V43" i="29"/>
  <c r="V44" i="29" s="1"/>
  <c r="Z43" i="29"/>
  <c r="Z44" i="29" s="1"/>
  <c r="AD44" i="29"/>
  <c r="AD43" i="29"/>
  <c r="AH44" i="29"/>
  <c r="AH43" i="29"/>
  <c r="J44" i="29"/>
  <c r="R44" i="29"/>
  <c r="AB44" i="29"/>
  <c r="AJ44" i="29"/>
  <c r="AL44" i="29"/>
  <c r="AL43" i="29"/>
  <c r="AP44" i="29"/>
  <c r="AP43" i="29"/>
  <c r="AT43" i="29"/>
  <c r="AU43" i="29" s="1"/>
  <c r="AT44" i="28"/>
  <c r="AN44" i="28"/>
  <c r="AD33" i="16"/>
  <c r="AB33" i="16"/>
  <c r="Z33" i="16"/>
  <c r="X33" i="16"/>
  <c r="V33" i="16"/>
  <c r="AD31" i="16"/>
  <c r="AB31" i="16"/>
  <c r="Z31" i="16"/>
  <c r="X31" i="16"/>
  <c r="V31" i="16"/>
  <c r="AD30" i="16"/>
  <c r="AB30" i="16"/>
  <c r="Z30" i="16"/>
  <c r="X30" i="16"/>
  <c r="V30" i="16"/>
  <c r="AD28" i="16"/>
  <c r="AB28" i="16"/>
  <c r="Z28" i="16"/>
  <c r="X28" i="16"/>
  <c r="V28" i="16"/>
  <c r="V17" i="16"/>
  <c r="AD11" i="16"/>
  <c r="AD12" i="16"/>
  <c r="AD13" i="16"/>
  <c r="AD14" i="16"/>
  <c r="AD15" i="16"/>
  <c r="AD16" i="16"/>
  <c r="AD17" i="16"/>
  <c r="AD18" i="16"/>
  <c r="AD19" i="16"/>
  <c r="AD20" i="16"/>
  <c r="AD21" i="16"/>
  <c r="AD22" i="16"/>
  <c r="AD23" i="16"/>
  <c r="AD24" i="16"/>
  <c r="AD25" i="16"/>
  <c r="AD26" i="16"/>
  <c r="AD27" i="16"/>
  <c r="AD29" i="16"/>
  <c r="AD32" i="16"/>
  <c r="AD35" i="16"/>
  <c r="AD36" i="16"/>
  <c r="AD39" i="16"/>
  <c r="AD40" i="16"/>
  <c r="AD43" i="16"/>
  <c r="AB11" i="16"/>
  <c r="AB12" i="16"/>
  <c r="AB13" i="16"/>
  <c r="AB14" i="16"/>
  <c r="AB15" i="16"/>
  <c r="AB16" i="16"/>
  <c r="AB17" i="16"/>
  <c r="AB18" i="16"/>
  <c r="AB19" i="16"/>
  <c r="AB20" i="16"/>
  <c r="AB21" i="16"/>
  <c r="AB22" i="16"/>
  <c r="AB23" i="16"/>
  <c r="AB24" i="16"/>
  <c r="AB25" i="16"/>
  <c r="AB26" i="16"/>
  <c r="AB27" i="16"/>
  <c r="AB29" i="16"/>
  <c r="AB32" i="16"/>
  <c r="AB35" i="16"/>
  <c r="AB36" i="16"/>
  <c r="AB39" i="16"/>
  <c r="AB40" i="16"/>
  <c r="AB43" i="16"/>
  <c r="Z11" i="16"/>
  <c r="Z12" i="16"/>
  <c r="Z13" i="16"/>
  <c r="Z14" i="16"/>
  <c r="Z15" i="16"/>
  <c r="Z16" i="16"/>
  <c r="Z17" i="16"/>
  <c r="Z18" i="16"/>
  <c r="Z19" i="16"/>
  <c r="Z20" i="16"/>
  <c r="Z21" i="16"/>
  <c r="Z22" i="16"/>
  <c r="Z23" i="16"/>
  <c r="Z24" i="16"/>
  <c r="Z25" i="16"/>
  <c r="Z26" i="16"/>
  <c r="Z27" i="16"/>
  <c r="Z29" i="16"/>
  <c r="Z32" i="16"/>
  <c r="Z35" i="16"/>
  <c r="Z36" i="16"/>
  <c r="Z39" i="16"/>
  <c r="Z40" i="16"/>
  <c r="Z43" i="16"/>
  <c r="X11" i="16"/>
  <c r="X12" i="16"/>
  <c r="X13" i="16"/>
  <c r="X14" i="16"/>
  <c r="X15" i="16"/>
  <c r="X16" i="16"/>
  <c r="X17" i="16"/>
  <c r="X18" i="16"/>
  <c r="X19" i="16"/>
  <c r="X20" i="16"/>
  <c r="X21" i="16"/>
  <c r="X22" i="16"/>
  <c r="X23" i="16"/>
  <c r="X24" i="16"/>
  <c r="X25" i="16"/>
  <c r="X26" i="16"/>
  <c r="X27" i="16"/>
  <c r="X29" i="16"/>
  <c r="X32" i="16"/>
  <c r="X35" i="16"/>
  <c r="X36" i="16"/>
  <c r="X39" i="16"/>
  <c r="X40" i="16"/>
  <c r="X43" i="16"/>
  <c r="AD10" i="16"/>
  <c r="AB10" i="16"/>
  <c r="Z10" i="16"/>
  <c r="X10" i="16"/>
  <c r="V10" i="16"/>
  <c r="AJ10" i="16"/>
  <c r="AJ11" i="16"/>
  <c r="AJ12" i="16"/>
  <c r="AJ13" i="16"/>
  <c r="AJ14" i="16"/>
  <c r="AJ15" i="16"/>
  <c r="AJ16" i="16"/>
  <c r="AJ17" i="16"/>
  <c r="AJ18" i="16"/>
  <c r="AJ19" i="16"/>
  <c r="AJ20" i="16"/>
  <c r="AJ21" i="16"/>
  <c r="AJ22" i="16"/>
  <c r="AJ23" i="16"/>
  <c r="AJ24" i="16"/>
  <c r="AJ25" i="16"/>
  <c r="AJ26" i="16"/>
  <c r="AJ27" i="16"/>
  <c r="AJ28" i="16"/>
  <c r="AJ29" i="16"/>
  <c r="AJ30" i="16"/>
  <c r="AJ31" i="16"/>
  <c r="AJ32" i="16"/>
  <c r="AJ40" i="16"/>
  <c r="AJ43" i="16"/>
  <c r="AI39" i="16"/>
  <c r="AI38" i="16"/>
  <c r="AI37" i="16"/>
  <c r="AI36" i="16"/>
  <c r="AJ36" i="16" s="1"/>
  <c r="AI35" i="16"/>
  <c r="AI34" i="16"/>
  <c r="AI33" i="16"/>
  <c r="AJ33" i="16" s="1"/>
  <c r="AT44" i="29" l="1"/>
  <c r="AU44" i="29" s="1"/>
  <c r="AJ35" i="16"/>
  <c r="AQ35" i="16"/>
  <c r="AR35" i="16" s="1"/>
  <c r="AO35" i="16"/>
  <c r="AP35" i="16" s="1"/>
  <c r="AM35" i="16"/>
  <c r="AN35" i="16" s="1"/>
  <c r="AK35" i="16"/>
  <c r="AL35" i="16" s="1"/>
  <c r="AJ39" i="16"/>
  <c r="AQ39" i="16"/>
  <c r="AR39" i="16" s="1"/>
  <c r="AO39" i="16"/>
  <c r="AP39" i="16" s="1"/>
  <c r="AM39" i="16"/>
  <c r="AN39" i="16" s="1"/>
  <c r="AK39" i="16"/>
  <c r="AL39" i="16" s="1"/>
  <c r="AF25" i="29"/>
  <c r="AN25" i="29"/>
  <c r="P25" i="29"/>
  <c r="J25" i="29"/>
  <c r="AR25" i="29"/>
  <c r="Z25" i="29"/>
  <c r="AJ25" i="29"/>
  <c r="R25" i="29"/>
  <c r="AP25" i="29"/>
  <c r="V25" i="29"/>
  <c r="AD25" i="29"/>
  <c r="AH25" i="29"/>
  <c r="AT25" i="29"/>
  <c r="N25" i="29"/>
  <c r="AH31" i="29"/>
  <c r="T31" i="29"/>
  <c r="L25" i="29"/>
  <c r="T25" i="29"/>
  <c r="T32" i="29" s="1"/>
  <c r="AL37" i="29"/>
  <c r="AL46" i="29" s="1"/>
  <c r="J44" i="30"/>
  <c r="J45" i="30" s="1"/>
  <c r="R44" i="30"/>
  <c r="R47" i="30" s="1"/>
  <c r="R48" i="30" s="1"/>
  <c r="AB44" i="30"/>
  <c r="AB45" i="30" s="1"/>
  <c r="AP44" i="30"/>
  <c r="AP45" i="30" s="1"/>
  <c r="AN44" i="30"/>
  <c r="AF44" i="30"/>
  <c r="V44" i="30"/>
  <c r="Z44" i="30"/>
  <c r="J46" i="30"/>
  <c r="AL44" i="30"/>
  <c r="AD44" i="30"/>
  <c r="L44" i="30"/>
  <c r="AR44" i="30"/>
  <c r="AJ44" i="30"/>
  <c r="P44" i="30"/>
  <c r="N44" i="30"/>
  <c r="X44" i="30"/>
  <c r="AH44" i="30"/>
  <c r="AF31" i="29"/>
  <c r="AF32" i="29" s="1"/>
  <c r="AF35" i="29" s="1"/>
  <c r="AF36" i="29" s="1"/>
  <c r="AN31" i="29"/>
  <c r="AJ31" i="29"/>
  <c r="AT31" i="29"/>
  <c r="AR31" i="29"/>
  <c r="AP31" i="29"/>
  <c r="AD31" i="29"/>
  <c r="Z31" i="29"/>
  <c r="V31" i="29"/>
  <c r="P31" i="29"/>
  <c r="L31" i="29"/>
  <c r="X31" i="29"/>
  <c r="X32" i="29" s="1"/>
  <c r="N31" i="29"/>
  <c r="AB31" i="29"/>
  <c r="AB32" i="29" s="1"/>
  <c r="R31" i="29"/>
  <c r="R32" i="29" s="1"/>
  <c r="J31" i="29"/>
  <c r="V11" i="16"/>
  <c r="V12" i="16"/>
  <c r="V13" i="16"/>
  <c r="V14" i="16"/>
  <c r="V15" i="16"/>
  <c r="V16" i="16"/>
  <c r="V18" i="16"/>
  <c r="V19" i="16"/>
  <c r="V20" i="16"/>
  <c r="V21" i="16"/>
  <c r="V22" i="16"/>
  <c r="V23" i="16"/>
  <c r="V24" i="16"/>
  <c r="V25" i="16"/>
  <c r="V26" i="16"/>
  <c r="V27" i="16"/>
  <c r="V29" i="16"/>
  <c r="V32" i="16"/>
  <c r="V35" i="16"/>
  <c r="V36" i="16"/>
  <c r="V39" i="16"/>
  <c r="V40" i="16"/>
  <c r="V43" i="16"/>
  <c r="AG27" i="16"/>
  <c r="AG10" i="16"/>
  <c r="AH10" i="16" s="1"/>
  <c r="AG26" i="16"/>
  <c r="AH26" i="16" s="1"/>
  <c r="AI10" i="28"/>
  <c r="AI11" i="28"/>
  <c r="AJ11" i="28" s="1"/>
  <c r="AG28" i="16"/>
  <c r="AH11" i="16"/>
  <c r="AH12" i="16"/>
  <c r="AH13" i="16"/>
  <c r="AH14" i="16"/>
  <c r="AH15" i="16"/>
  <c r="AH17" i="16"/>
  <c r="AH18" i="16"/>
  <c r="AH19" i="16"/>
  <c r="AH20" i="16"/>
  <c r="AH21" i="16"/>
  <c r="AH22" i="16"/>
  <c r="AH23" i="16"/>
  <c r="AH24" i="16"/>
  <c r="AH25" i="16"/>
  <c r="AH28" i="16"/>
  <c r="AH29" i="16"/>
  <c r="AH30" i="16"/>
  <c r="AH31" i="16"/>
  <c r="AH32" i="16"/>
  <c r="AH33" i="16"/>
  <c r="AH35" i="16"/>
  <c r="AH36" i="16"/>
  <c r="AH39" i="16"/>
  <c r="AH40" i="16"/>
  <c r="AH43" i="16"/>
  <c r="AG16" i="16"/>
  <c r="AH16" i="16" s="1"/>
  <c r="AE16" i="16"/>
  <c r="AI22" i="28"/>
  <c r="AI21" i="28"/>
  <c r="AI20" i="28"/>
  <c r="AJ41" i="28"/>
  <c r="AJ42" i="28" s="1"/>
  <c r="AI31" i="28"/>
  <c r="AI30" i="28"/>
  <c r="AI29" i="28"/>
  <c r="AJ29" i="28" s="1"/>
  <c r="AI28" i="28"/>
  <c r="AI27" i="28"/>
  <c r="AI26" i="28"/>
  <c r="AI25" i="28"/>
  <c r="AG25" i="28"/>
  <c r="AJ10" i="28"/>
  <c r="AJ12" i="28"/>
  <c r="AJ13" i="28"/>
  <c r="AJ14" i="28"/>
  <c r="AJ15" i="28"/>
  <c r="AJ16" i="28"/>
  <c r="AJ17" i="28"/>
  <c r="AJ18" i="28"/>
  <c r="AJ19" i="28"/>
  <c r="AJ24" i="28"/>
  <c r="AJ28" i="28"/>
  <c r="AH41" i="28"/>
  <c r="AH42" i="28" s="1"/>
  <c r="AF41" i="28"/>
  <c r="AF42" i="28" s="1"/>
  <c r="AD41" i="28"/>
  <c r="AD42" i="28" s="1"/>
  <c r="AB41" i="28"/>
  <c r="AB42" i="28" s="1"/>
  <c r="AH10" i="28"/>
  <c r="AH11" i="28"/>
  <c r="AH12" i="28"/>
  <c r="AH13" i="28"/>
  <c r="AH14" i="28"/>
  <c r="AH15" i="28"/>
  <c r="AH16" i="28"/>
  <c r="AH17" i="28"/>
  <c r="AH18" i="28"/>
  <c r="AH19" i="28"/>
  <c r="AH24" i="28"/>
  <c r="AG26" i="28"/>
  <c r="AG27" i="28"/>
  <c r="AG28" i="28"/>
  <c r="AH28" i="28" s="1"/>
  <c r="AG29" i="28"/>
  <c r="AH29" i="28" s="1"/>
  <c r="AG30" i="28"/>
  <c r="AG31" i="28"/>
  <c r="AE31" i="28"/>
  <c r="AE15" i="28"/>
  <c r="AE29" i="16"/>
  <c r="AF29" i="16" s="1"/>
  <c r="AE33" i="16"/>
  <c r="AE41" i="16"/>
  <c r="AE42" i="16"/>
  <c r="AE43" i="16"/>
  <c r="AE38" i="16"/>
  <c r="AE10" i="16"/>
  <c r="AE36" i="16"/>
  <c r="AE37" i="16"/>
  <c r="AE34" i="16"/>
  <c r="AE26" i="16"/>
  <c r="AE15" i="16"/>
  <c r="AE14" i="16"/>
  <c r="AE9" i="16"/>
  <c r="AE11" i="16"/>
  <c r="AF11" i="16" s="1"/>
  <c r="AF12" i="16"/>
  <c r="AF13" i="16"/>
  <c r="AF16" i="16"/>
  <c r="AF17" i="16"/>
  <c r="AF18" i="16"/>
  <c r="AF19" i="16"/>
  <c r="AF20" i="16"/>
  <c r="AF21" i="16"/>
  <c r="AF22" i="16"/>
  <c r="AF23" i="16"/>
  <c r="AF24" i="16"/>
  <c r="AF25" i="16"/>
  <c r="AF27" i="16"/>
  <c r="AF28" i="16"/>
  <c r="AF30" i="16"/>
  <c r="AF31" i="16"/>
  <c r="AF32" i="16"/>
  <c r="AF33" i="16"/>
  <c r="AF35" i="16"/>
  <c r="AF36" i="16"/>
  <c r="AF39" i="16"/>
  <c r="AF40" i="16"/>
  <c r="AE10" i="28"/>
  <c r="AE12" i="28"/>
  <c r="AE17" i="28"/>
  <c r="AE19" i="28"/>
  <c r="AE22" i="28"/>
  <c r="R41" i="28"/>
  <c r="R42" i="28" s="1"/>
  <c r="R10" i="16"/>
  <c r="R11" i="16"/>
  <c r="R12" i="16"/>
  <c r="R13" i="16"/>
  <c r="R14" i="16"/>
  <c r="R15" i="16"/>
  <c r="R16" i="16"/>
  <c r="R17" i="16"/>
  <c r="R18" i="16"/>
  <c r="R19" i="16"/>
  <c r="R20" i="16"/>
  <c r="R21" i="16"/>
  <c r="R22" i="16"/>
  <c r="R23" i="16"/>
  <c r="R24" i="16"/>
  <c r="R25" i="16"/>
  <c r="R26" i="16"/>
  <c r="R27" i="16"/>
  <c r="R28" i="16"/>
  <c r="R29" i="16"/>
  <c r="R30" i="16"/>
  <c r="R31" i="16"/>
  <c r="R32" i="16"/>
  <c r="R33" i="16"/>
  <c r="R35" i="16"/>
  <c r="R36" i="16"/>
  <c r="R39" i="16"/>
  <c r="R40" i="16"/>
  <c r="R43" i="16"/>
  <c r="R10" i="28"/>
  <c r="R11" i="28"/>
  <c r="R12" i="28"/>
  <c r="AS12" i="28" s="1"/>
  <c r="AT12" i="28" s="1"/>
  <c r="R13" i="28"/>
  <c r="AS13" i="28" s="1"/>
  <c r="AT13" i="28" s="1"/>
  <c r="R14" i="28"/>
  <c r="AS14" i="28" s="1"/>
  <c r="AT14" i="28" s="1"/>
  <c r="R15" i="28"/>
  <c r="AS15" i="28" s="1"/>
  <c r="AT15" i="28" s="1"/>
  <c r="R16" i="28"/>
  <c r="AS16" i="28" s="1"/>
  <c r="AT16" i="28" s="1"/>
  <c r="R17" i="28"/>
  <c r="AS17" i="28" s="1"/>
  <c r="AT17" i="28" s="1"/>
  <c r="R18" i="28"/>
  <c r="AS18" i="28" s="1"/>
  <c r="AT18" i="28" s="1"/>
  <c r="R19" i="28"/>
  <c r="R24" i="28"/>
  <c r="R28" i="28"/>
  <c r="R29" i="28"/>
  <c r="R9" i="28"/>
  <c r="AS9" i="28" s="1"/>
  <c r="AT9" i="28" s="1"/>
  <c r="J47" i="30" l="1"/>
  <c r="J48" i="30" s="1"/>
  <c r="AP46" i="30"/>
  <c r="AS10" i="28"/>
  <c r="AT10" i="28" s="1"/>
  <c r="J32" i="29"/>
  <c r="AB46" i="30"/>
  <c r="AN32" i="29"/>
  <c r="AB47" i="30"/>
  <c r="AB48" i="30" s="1"/>
  <c r="AS19" i="28"/>
  <c r="AT19" i="28" s="1"/>
  <c r="AS11" i="28"/>
  <c r="AT11" i="28" s="1"/>
  <c r="R43" i="28"/>
  <c r="R44" i="28" s="1"/>
  <c r="AQ19" i="28"/>
  <c r="AR19" i="28" s="1"/>
  <c r="AO19" i="28"/>
  <c r="AP19" i="28" s="1"/>
  <c r="AM19" i="28"/>
  <c r="AN19" i="28" s="1"/>
  <c r="AQ12" i="28"/>
  <c r="AR12" i="28" s="1"/>
  <c r="AO12" i="28"/>
  <c r="AP12" i="28" s="1"/>
  <c r="AM12" i="28"/>
  <c r="AN12" i="28" s="1"/>
  <c r="AQ31" i="28"/>
  <c r="AO31" i="28"/>
  <c r="AM31" i="28"/>
  <c r="AD43" i="28"/>
  <c r="AD44" i="28" s="1"/>
  <c r="AH43" i="28"/>
  <c r="AH44" i="28" s="1"/>
  <c r="AQ20" i="28"/>
  <c r="AO20" i="28"/>
  <c r="AM20" i="28"/>
  <c r="AQ11" i="28"/>
  <c r="AR11" i="28" s="1"/>
  <c r="AO11" i="28"/>
  <c r="AP11" i="28" s="1"/>
  <c r="AM11" i="28"/>
  <c r="AN11" i="28" s="1"/>
  <c r="AQ22" i="28"/>
  <c r="AO22" i="28"/>
  <c r="AM22" i="28"/>
  <c r="AQ17" i="28"/>
  <c r="AR17" i="28" s="1"/>
  <c r="AO17" i="28"/>
  <c r="AP17" i="28" s="1"/>
  <c r="AM17" i="28"/>
  <c r="AN17" i="28" s="1"/>
  <c r="AQ10" i="28"/>
  <c r="AR10" i="28" s="1"/>
  <c r="AO10" i="28"/>
  <c r="AP10" i="28" s="1"/>
  <c r="AM10" i="28"/>
  <c r="AN10" i="28" s="1"/>
  <c r="AQ15" i="28"/>
  <c r="AR15" i="28" s="1"/>
  <c r="AO15" i="28"/>
  <c r="AP15" i="28" s="1"/>
  <c r="AM15" i="28"/>
  <c r="AN15" i="28" s="1"/>
  <c r="AB43" i="28"/>
  <c r="AB44" i="28" s="1"/>
  <c r="AF43" i="28"/>
  <c r="AF44" i="28"/>
  <c r="AJ43" i="28"/>
  <c r="AJ44" i="28" s="1"/>
  <c r="AQ21" i="28"/>
  <c r="AO21" i="28"/>
  <c r="AM21" i="28"/>
  <c r="AJ32" i="29"/>
  <c r="AJ34" i="29" s="1"/>
  <c r="AQ9" i="16"/>
  <c r="AO9" i="16"/>
  <c r="AM9" i="16"/>
  <c r="AK9" i="16"/>
  <c r="AQ15" i="16"/>
  <c r="AR15" i="16" s="1"/>
  <c r="AO15" i="16"/>
  <c r="AP15" i="16" s="1"/>
  <c r="AM15" i="16"/>
  <c r="AN15" i="16" s="1"/>
  <c r="AK15" i="16"/>
  <c r="AL15" i="16" s="1"/>
  <c r="AQ34" i="16"/>
  <c r="AO34" i="16"/>
  <c r="AM34" i="16"/>
  <c r="AK34" i="16"/>
  <c r="AQ36" i="16"/>
  <c r="AR36" i="16" s="1"/>
  <c r="AO36" i="16"/>
  <c r="AP36" i="16" s="1"/>
  <c r="AM36" i="16"/>
  <c r="AN36" i="16" s="1"/>
  <c r="AK36" i="16"/>
  <c r="AL36" i="16" s="1"/>
  <c r="AQ38" i="16"/>
  <c r="AO38" i="16"/>
  <c r="AM38" i="16"/>
  <c r="AK38" i="16"/>
  <c r="AQ42" i="16"/>
  <c r="AO42" i="16"/>
  <c r="AM42" i="16"/>
  <c r="AK42" i="16"/>
  <c r="AQ33" i="16"/>
  <c r="AR33" i="16" s="1"/>
  <c r="AO33" i="16"/>
  <c r="AP33" i="16" s="1"/>
  <c r="AM33" i="16"/>
  <c r="AN33" i="16" s="1"/>
  <c r="AK33" i="16"/>
  <c r="AL33" i="16" s="1"/>
  <c r="AQ16" i="16"/>
  <c r="AR16" i="16" s="1"/>
  <c r="AO16" i="16"/>
  <c r="AP16" i="16" s="1"/>
  <c r="AM16" i="16"/>
  <c r="AN16" i="16" s="1"/>
  <c r="AK16" i="16"/>
  <c r="AL16" i="16" s="1"/>
  <c r="AQ27" i="16"/>
  <c r="AR27" i="16" s="1"/>
  <c r="AO27" i="16"/>
  <c r="AP27" i="16" s="1"/>
  <c r="AM27" i="16"/>
  <c r="AN27" i="16" s="1"/>
  <c r="AK27" i="16"/>
  <c r="AL27" i="16" s="1"/>
  <c r="AF15" i="16"/>
  <c r="AQ11" i="16"/>
  <c r="AR11" i="16" s="1"/>
  <c r="AO11" i="16"/>
  <c r="AP11" i="16" s="1"/>
  <c r="AM11" i="16"/>
  <c r="AN11" i="16" s="1"/>
  <c r="AK11" i="16"/>
  <c r="AL11" i="16" s="1"/>
  <c r="AF14" i="16"/>
  <c r="AQ14" i="16"/>
  <c r="AR14" i="16" s="1"/>
  <c r="AO14" i="16"/>
  <c r="AP14" i="16" s="1"/>
  <c r="AM14" i="16"/>
  <c r="AN14" i="16" s="1"/>
  <c r="AK14" i="16"/>
  <c r="AL14" i="16" s="1"/>
  <c r="AF26" i="16"/>
  <c r="AQ26" i="16"/>
  <c r="AR26" i="16" s="1"/>
  <c r="AO26" i="16"/>
  <c r="AP26" i="16" s="1"/>
  <c r="AM26" i="16"/>
  <c r="AN26" i="16" s="1"/>
  <c r="AK26" i="16"/>
  <c r="AL26" i="16" s="1"/>
  <c r="AQ37" i="16"/>
  <c r="AO37" i="16"/>
  <c r="AM37" i="16"/>
  <c r="AK37" i="16"/>
  <c r="AF10" i="16"/>
  <c r="AQ10" i="16"/>
  <c r="AR10" i="16" s="1"/>
  <c r="AO10" i="16"/>
  <c r="AP10" i="16" s="1"/>
  <c r="AM10" i="16"/>
  <c r="AN10" i="16" s="1"/>
  <c r="AK10" i="16"/>
  <c r="AL10" i="16" s="1"/>
  <c r="AF43" i="16"/>
  <c r="AQ43" i="16"/>
  <c r="AR43" i="16" s="1"/>
  <c r="AO43" i="16"/>
  <c r="AP43" i="16" s="1"/>
  <c r="AM43" i="16"/>
  <c r="AN43" i="16" s="1"/>
  <c r="AK43" i="16"/>
  <c r="AL43" i="16" s="1"/>
  <c r="AQ41" i="16"/>
  <c r="AO41" i="16"/>
  <c r="AM41" i="16"/>
  <c r="AK41" i="16"/>
  <c r="AQ29" i="16"/>
  <c r="AR29" i="16" s="1"/>
  <c r="AO29" i="16"/>
  <c r="AP29" i="16" s="1"/>
  <c r="AM29" i="16"/>
  <c r="AN29" i="16" s="1"/>
  <c r="AK29" i="16"/>
  <c r="AL29" i="16" s="1"/>
  <c r="AH27" i="16"/>
  <c r="AQ28" i="16"/>
  <c r="AR28" i="16" s="1"/>
  <c r="AO28" i="16"/>
  <c r="AP28" i="16" s="1"/>
  <c r="AM28" i="16"/>
  <c r="AN28" i="16" s="1"/>
  <c r="AK28" i="16"/>
  <c r="AL28" i="16" s="1"/>
  <c r="P32" i="29"/>
  <c r="P35" i="29" s="1"/>
  <c r="P36" i="29" s="1"/>
  <c r="AP32" i="29"/>
  <c r="AP34" i="29" s="1"/>
  <c r="AT32" i="29"/>
  <c r="AU32" i="29" s="1"/>
  <c r="L32" i="29"/>
  <c r="L34" i="29" s="1"/>
  <c r="AD32" i="29"/>
  <c r="AD34" i="29" s="1"/>
  <c r="AR32" i="29"/>
  <c r="AR34" i="29" s="1"/>
  <c r="AH32" i="29"/>
  <c r="AH35" i="29" s="1"/>
  <c r="AH36" i="29" s="1"/>
  <c r="Z32" i="29"/>
  <c r="Z34" i="29" s="1"/>
  <c r="N32" i="29"/>
  <c r="N35" i="29" s="1"/>
  <c r="N36" i="29" s="1"/>
  <c r="V32" i="29"/>
  <c r="V34" i="29" s="1"/>
  <c r="T34" i="29"/>
  <c r="T33" i="29"/>
  <c r="T35" i="29"/>
  <c r="T36" i="29" s="1"/>
  <c r="AF33" i="29"/>
  <c r="R45" i="30"/>
  <c r="AP47" i="30"/>
  <c r="AP48" i="30" s="1"/>
  <c r="AB49" i="30"/>
  <c r="R46" i="30"/>
  <c r="J49" i="30"/>
  <c r="X47" i="30"/>
  <c r="X48" i="30" s="1"/>
  <c r="X45" i="30"/>
  <c r="X46" i="30"/>
  <c r="P46" i="30"/>
  <c r="P45" i="30"/>
  <c r="P47" i="30"/>
  <c r="P48" i="30" s="1"/>
  <c r="AR47" i="30"/>
  <c r="AR48" i="30" s="1"/>
  <c r="AR45" i="30"/>
  <c r="AR46" i="30"/>
  <c r="AD46" i="30"/>
  <c r="AD47" i="30"/>
  <c r="AD48" i="30" s="1"/>
  <c r="AD45" i="30"/>
  <c r="Z46" i="30"/>
  <c r="Z45" i="30"/>
  <c r="Z47" i="30"/>
  <c r="Z48" i="30" s="1"/>
  <c r="AF47" i="30"/>
  <c r="AF48" i="30" s="1"/>
  <c r="AF45" i="30"/>
  <c r="AF46" i="30"/>
  <c r="AH46" i="30"/>
  <c r="AH45" i="30"/>
  <c r="AH47" i="30"/>
  <c r="AH48" i="30" s="1"/>
  <c r="N47" i="30"/>
  <c r="N48" i="30" s="1"/>
  <c r="N45" i="30"/>
  <c r="N46" i="30"/>
  <c r="AJ47" i="30"/>
  <c r="AJ48" i="30" s="1"/>
  <c r="AJ45" i="30"/>
  <c r="AJ46" i="30"/>
  <c r="L46" i="30"/>
  <c r="L47" i="30"/>
  <c r="L48" i="30" s="1"/>
  <c r="L45" i="30"/>
  <c r="AL46" i="30"/>
  <c r="AL47" i="30"/>
  <c r="AL48" i="30" s="1"/>
  <c r="AL45" i="30"/>
  <c r="V46" i="30"/>
  <c r="V47" i="30"/>
  <c r="V48" i="30" s="1"/>
  <c r="V45" i="30"/>
  <c r="AN47" i="30"/>
  <c r="AN48" i="30" s="1"/>
  <c r="AN45" i="30"/>
  <c r="AN46" i="30"/>
  <c r="AF34" i="29"/>
  <c r="AN33" i="29"/>
  <c r="AN35" i="29"/>
  <c r="AN36" i="29" s="1"/>
  <c r="AN34" i="29"/>
  <c r="AJ35" i="29"/>
  <c r="AJ36" i="29" s="1"/>
  <c r="AJ33" i="29"/>
  <c r="R34" i="29"/>
  <c r="R35" i="29"/>
  <c r="R36" i="29" s="1"/>
  <c r="R33" i="29"/>
  <c r="L35" i="29"/>
  <c r="L36" i="29" s="1"/>
  <c r="J34" i="29"/>
  <c r="J33" i="29"/>
  <c r="J35" i="29"/>
  <c r="J36" i="29" s="1"/>
  <c r="AB34" i="29"/>
  <c r="AB35" i="29"/>
  <c r="AB36" i="29" s="1"/>
  <c r="AB33" i="29"/>
  <c r="X35" i="29"/>
  <c r="X36" i="29" s="1"/>
  <c r="X33" i="29"/>
  <c r="X34" i="29"/>
  <c r="AT34" i="29"/>
  <c r="AU34" i="29" s="1"/>
  <c r="AP35" i="29" l="1"/>
  <c r="AP36" i="29" s="1"/>
  <c r="R49" i="30"/>
  <c r="Z35" i="29"/>
  <c r="Z36" i="29" s="1"/>
  <c r="V33" i="29"/>
  <c r="Z33" i="29"/>
  <c r="Z37" i="29" s="1"/>
  <c r="Z46" i="29" s="1"/>
  <c r="P34" i="29"/>
  <c r="AR35" i="29"/>
  <c r="AR36" i="29" s="1"/>
  <c r="L33" i="29"/>
  <c r="L37" i="29" s="1"/>
  <c r="L46" i="29" s="1"/>
  <c r="AT33" i="29"/>
  <c r="AU33" i="29" s="1"/>
  <c r="AT35" i="29"/>
  <c r="AU35" i="29" s="1"/>
  <c r="P33" i="29"/>
  <c r="AR33" i="29"/>
  <c r="V35" i="29"/>
  <c r="V36" i="29" s="1"/>
  <c r="AT36" i="29"/>
  <c r="AU36" i="29" s="1"/>
  <c r="AP33" i="29"/>
  <c r="AD33" i="29"/>
  <c r="AF37" i="29"/>
  <c r="AF46" i="29" s="1"/>
  <c r="AD35" i="29"/>
  <c r="AD36" i="29" s="1"/>
  <c r="AH33" i="29"/>
  <c r="AH34" i="29"/>
  <c r="T37" i="29"/>
  <c r="T46" i="29" s="1"/>
  <c r="N33" i="29"/>
  <c r="N34" i="29"/>
  <c r="AN37" i="29"/>
  <c r="AN46" i="29" s="1"/>
  <c r="AP49" i="30"/>
  <c r="AN49" i="30"/>
  <c r="AL49" i="30"/>
  <c r="N49" i="30"/>
  <c r="AF49" i="30"/>
  <c r="V49" i="30"/>
  <c r="L49" i="30"/>
  <c r="AJ49" i="30"/>
  <c r="AD49" i="30"/>
  <c r="AR49" i="30"/>
  <c r="X49" i="30"/>
  <c r="AH49" i="30"/>
  <c r="Z49" i="30"/>
  <c r="P49" i="30"/>
  <c r="AJ37" i="29"/>
  <c r="AJ46" i="29" s="1"/>
  <c r="J37" i="29"/>
  <c r="J46" i="29" s="1"/>
  <c r="X37" i="29"/>
  <c r="X46" i="29" s="1"/>
  <c r="AB37" i="29"/>
  <c r="AB46" i="29" s="1"/>
  <c r="R37" i="29"/>
  <c r="R46" i="29" s="1"/>
  <c r="AP37" i="29" l="1"/>
  <c r="AP46" i="29" s="1"/>
  <c r="AN50" i="30" s="1"/>
  <c r="AR37" i="29"/>
  <c r="AR46" i="29" s="1"/>
  <c r="P37" i="29"/>
  <c r="P46" i="29" s="1"/>
  <c r="V37" i="29"/>
  <c r="V46" i="29" s="1"/>
  <c r="N37" i="29"/>
  <c r="N46" i="29" s="1"/>
  <c r="AT37" i="29"/>
  <c r="AT46" i="29" s="1"/>
  <c r="AH37" i="29"/>
  <c r="AH46" i="29" s="1"/>
  <c r="AD37" i="29"/>
  <c r="AD46" i="29" s="1"/>
  <c r="AL50" i="30"/>
  <c r="AP50" i="30"/>
  <c r="AN47" i="29"/>
  <c r="AR47" i="29"/>
  <c r="AE25" i="28"/>
  <c r="AF10" i="28"/>
  <c r="AF11" i="28"/>
  <c r="AF12" i="28"/>
  <c r="AF13" i="28"/>
  <c r="AF14" i="28"/>
  <c r="AF15" i="28"/>
  <c r="AF16" i="28"/>
  <c r="AF17" i="28"/>
  <c r="AF18" i="28"/>
  <c r="AF19" i="28"/>
  <c r="AF24" i="28"/>
  <c r="AE30" i="28"/>
  <c r="AE29" i="28"/>
  <c r="AE28" i="28"/>
  <c r="AE27" i="28"/>
  <c r="AE26" i="28"/>
  <c r="AU37" i="29" l="1"/>
  <c r="AU46" i="29" s="1"/>
  <c r="AP47" i="29"/>
  <c r="AQ27" i="28"/>
  <c r="AO27" i="28"/>
  <c r="AM27" i="28"/>
  <c r="AQ26" i="28"/>
  <c r="AO26" i="28"/>
  <c r="AM26" i="28"/>
  <c r="AQ28" i="28"/>
  <c r="AR28" i="28" s="1"/>
  <c r="AO28" i="28"/>
  <c r="AP28" i="28" s="1"/>
  <c r="AM28" i="28"/>
  <c r="AN28" i="28" s="1"/>
  <c r="AS28" i="28"/>
  <c r="AT28" i="28" s="1"/>
  <c r="AQ30" i="28"/>
  <c r="AO30" i="28"/>
  <c r="AM30" i="28"/>
  <c r="AF28" i="28"/>
  <c r="AQ29" i="28"/>
  <c r="AR29" i="28" s="1"/>
  <c r="AO29" i="28"/>
  <c r="AP29" i="28" s="1"/>
  <c r="AM29" i="28"/>
  <c r="AN29" i="28" s="1"/>
  <c r="AS29" i="28"/>
  <c r="AT29" i="28" s="1"/>
  <c r="AF29" i="28"/>
  <c r="AQ25" i="28"/>
  <c r="AO25" i="28"/>
  <c r="AM25" i="28"/>
  <c r="AR50" i="30"/>
  <c r="AT47" i="29"/>
  <c r="AV44" i="29" s="1"/>
  <c r="AD12" i="28" l="1"/>
  <c r="AB12" i="28"/>
  <c r="Z12" i="28"/>
  <c r="X12" i="28"/>
  <c r="V12" i="28"/>
  <c r="AD10" i="28" l="1"/>
  <c r="AD11" i="28"/>
  <c r="AD13" i="28"/>
  <c r="AD14" i="28"/>
  <c r="AD15" i="28"/>
  <c r="AD16" i="28"/>
  <c r="AD17" i="28"/>
  <c r="AD18" i="28"/>
  <c r="AD19" i="28"/>
  <c r="AD24" i="28"/>
  <c r="AD28" i="28"/>
  <c r="AD29" i="28"/>
  <c r="AB10" i="28"/>
  <c r="AB11" i="28"/>
  <c r="AB13" i="28"/>
  <c r="AB14" i="28"/>
  <c r="AB15" i="28"/>
  <c r="AB16" i="28"/>
  <c r="AB17" i="28"/>
  <c r="AB18" i="28"/>
  <c r="AB19" i="28"/>
  <c r="AB24" i="28"/>
  <c r="AB28" i="28"/>
  <c r="AB29" i="28"/>
  <c r="Z11" i="28" l="1"/>
  <c r="X11" i="28"/>
  <c r="V11" i="28"/>
  <c r="Z41" i="28"/>
  <c r="Z42" i="28" s="1"/>
  <c r="Z10" i="28"/>
  <c r="Z13" i="28"/>
  <c r="Z14" i="28"/>
  <c r="Z15" i="28"/>
  <c r="Z16" i="28"/>
  <c r="Z17" i="28"/>
  <c r="Z18" i="28"/>
  <c r="Z19" i="28"/>
  <c r="Z24" i="28"/>
  <c r="Z28" i="28"/>
  <c r="Z29" i="28"/>
  <c r="X41" i="28"/>
  <c r="X42" i="28" s="1"/>
  <c r="X10" i="28"/>
  <c r="X13" i="28"/>
  <c r="X14" i="28"/>
  <c r="X15" i="28"/>
  <c r="X16" i="28"/>
  <c r="X17" i="28"/>
  <c r="X18" i="28"/>
  <c r="X19" i="28"/>
  <c r="X24" i="28"/>
  <c r="X28" i="28"/>
  <c r="X29" i="28"/>
  <c r="V41" i="28"/>
  <c r="V42" i="28" s="1"/>
  <c r="V10" i="28"/>
  <c r="V13" i="28"/>
  <c r="V14" i="28"/>
  <c r="V15" i="28"/>
  <c r="V16" i="28"/>
  <c r="V17" i="28"/>
  <c r="V18" i="28"/>
  <c r="V19" i="28"/>
  <c r="V24" i="28"/>
  <c r="V28" i="28"/>
  <c r="V29" i="28"/>
  <c r="P41" i="28"/>
  <c r="P42" i="28" s="1"/>
  <c r="P43" i="28" l="1"/>
  <c r="P44" i="28" s="1"/>
  <c r="V43" i="28"/>
  <c r="V44" i="28" s="1"/>
  <c r="Z43" i="28"/>
  <c r="Z44" i="28" s="1"/>
  <c r="X43" i="28"/>
  <c r="X44" i="28" s="1"/>
  <c r="P10" i="28"/>
  <c r="P11" i="28"/>
  <c r="P12" i="28"/>
  <c r="P13" i="28"/>
  <c r="P14" i="28"/>
  <c r="P15" i="28"/>
  <c r="P16" i="28"/>
  <c r="P17" i="28"/>
  <c r="P18" i="28"/>
  <c r="P19" i="28"/>
  <c r="P24" i="28"/>
  <c r="P28" i="28"/>
  <c r="P29" i="28"/>
  <c r="P10" i="16"/>
  <c r="P11" i="16"/>
  <c r="P12" i="16"/>
  <c r="P13" i="16"/>
  <c r="P14" i="16"/>
  <c r="P15" i="16"/>
  <c r="P16" i="16"/>
  <c r="P17" i="16"/>
  <c r="P18" i="16"/>
  <c r="P19" i="16"/>
  <c r="P20" i="16"/>
  <c r="P21" i="16"/>
  <c r="P22" i="16"/>
  <c r="P23" i="16"/>
  <c r="P24" i="16"/>
  <c r="P25" i="16"/>
  <c r="P26" i="16"/>
  <c r="P27" i="16"/>
  <c r="P28" i="16"/>
  <c r="P29" i="16"/>
  <c r="P30" i="16"/>
  <c r="P31" i="16"/>
  <c r="P32" i="16"/>
  <c r="P33" i="16"/>
  <c r="P35" i="16"/>
  <c r="P36" i="16"/>
  <c r="P39" i="16"/>
  <c r="P40" i="16"/>
  <c r="P43" i="16"/>
  <c r="N10" i="28"/>
  <c r="N11" i="28"/>
  <c r="N12" i="28"/>
  <c r="N13" i="28"/>
  <c r="N14" i="28"/>
  <c r="N15" i="28"/>
  <c r="N16" i="28"/>
  <c r="N17" i="28"/>
  <c r="N18" i="28"/>
  <c r="N19" i="28"/>
  <c r="N24" i="28"/>
  <c r="N28" i="28"/>
  <c r="N29" i="28"/>
  <c r="N10" i="16"/>
  <c r="N11" i="16"/>
  <c r="N12" i="16"/>
  <c r="N13" i="16"/>
  <c r="N14" i="16"/>
  <c r="N15" i="16"/>
  <c r="N16" i="16"/>
  <c r="N17" i="16"/>
  <c r="N18" i="16"/>
  <c r="N19" i="16"/>
  <c r="N20" i="16"/>
  <c r="N21" i="16"/>
  <c r="N22" i="16"/>
  <c r="N23" i="16"/>
  <c r="N24" i="16"/>
  <c r="N25" i="16"/>
  <c r="N26" i="16"/>
  <c r="N27" i="16"/>
  <c r="N28" i="16"/>
  <c r="N29" i="16"/>
  <c r="N30" i="16"/>
  <c r="N31" i="16"/>
  <c r="N32" i="16"/>
  <c r="N33" i="16"/>
  <c r="N35" i="16"/>
  <c r="N36" i="16"/>
  <c r="N39" i="16"/>
  <c r="N40" i="16"/>
  <c r="N43" i="16"/>
  <c r="N41" i="28" l="1"/>
  <c r="N42" i="28" s="1"/>
  <c r="L41" i="28"/>
  <c r="L42" i="28" s="1"/>
  <c r="L43" i="28" s="1"/>
  <c r="L44" i="28" s="1"/>
  <c r="N43" i="28" l="1"/>
  <c r="N44" i="28" s="1"/>
  <c r="L10" i="28"/>
  <c r="L11" i="28"/>
  <c r="L12" i="28"/>
  <c r="L13" i="28"/>
  <c r="L14" i="28"/>
  <c r="L15" i="28"/>
  <c r="L16" i="28"/>
  <c r="L17" i="28"/>
  <c r="L18" i="28"/>
  <c r="L19" i="28"/>
  <c r="L24" i="28"/>
  <c r="L28" i="28"/>
  <c r="L29" i="28"/>
  <c r="L10" i="16" l="1"/>
  <c r="L11" i="16"/>
  <c r="L12" i="16"/>
  <c r="L13" i="16"/>
  <c r="L14" i="16"/>
  <c r="L15" i="16"/>
  <c r="L16" i="16"/>
  <c r="L17" i="16"/>
  <c r="L18" i="16"/>
  <c r="L19" i="16"/>
  <c r="L20" i="16"/>
  <c r="L21" i="16"/>
  <c r="L22" i="16"/>
  <c r="L23" i="16"/>
  <c r="L24" i="16"/>
  <c r="L25" i="16"/>
  <c r="L26" i="16"/>
  <c r="L27" i="16"/>
  <c r="L28" i="16"/>
  <c r="L29" i="16"/>
  <c r="L30" i="16"/>
  <c r="L31" i="16"/>
  <c r="L32" i="16"/>
  <c r="L33" i="16"/>
  <c r="L35" i="16"/>
  <c r="L36" i="16"/>
  <c r="L39" i="16"/>
  <c r="L40" i="16"/>
  <c r="L43" i="16"/>
  <c r="J41" i="28"/>
  <c r="AL41" i="28" s="1"/>
  <c r="AL42" i="28" s="1"/>
  <c r="H30" i="28"/>
  <c r="H27" i="28"/>
  <c r="H25" i="28" s="1"/>
  <c r="J25" i="28" s="1"/>
  <c r="H26" i="28"/>
  <c r="H23" i="28"/>
  <c r="J23" i="28" s="1"/>
  <c r="H22" i="28"/>
  <c r="H21" i="28"/>
  <c r="J21" i="28" s="1"/>
  <c r="H20" i="28"/>
  <c r="J10" i="28"/>
  <c r="J11" i="28"/>
  <c r="J12" i="28"/>
  <c r="J13" i="28"/>
  <c r="J14" i="28"/>
  <c r="J15" i="28"/>
  <c r="J16" i="28"/>
  <c r="J17" i="28"/>
  <c r="J18" i="28"/>
  <c r="J19" i="28"/>
  <c r="J24" i="28"/>
  <c r="J28" i="28"/>
  <c r="J29" i="28"/>
  <c r="J10" i="16"/>
  <c r="J11" i="16"/>
  <c r="J12" i="16"/>
  <c r="J13" i="16"/>
  <c r="J14" i="16"/>
  <c r="J15" i="16"/>
  <c r="J16" i="16"/>
  <c r="J17" i="16"/>
  <c r="J18" i="16"/>
  <c r="J19" i="16"/>
  <c r="J20" i="16"/>
  <c r="J21" i="16"/>
  <c r="J22" i="16"/>
  <c r="J23" i="16"/>
  <c r="J24" i="16"/>
  <c r="J25" i="16"/>
  <c r="J26" i="16"/>
  <c r="J27" i="16"/>
  <c r="J28" i="16"/>
  <c r="J29" i="16"/>
  <c r="J30" i="16"/>
  <c r="J31" i="16"/>
  <c r="J32" i="16"/>
  <c r="J33" i="16"/>
  <c r="J35" i="16"/>
  <c r="J36" i="16"/>
  <c r="J39" i="16"/>
  <c r="J40" i="16"/>
  <c r="J43" i="16"/>
  <c r="H42" i="16"/>
  <c r="H41" i="16"/>
  <c r="H38" i="16"/>
  <c r="H37" i="16"/>
  <c r="H34" i="16"/>
  <c r="AL9" i="28"/>
  <c r="AL32" i="28" s="1"/>
  <c r="AJ9" i="28"/>
  <c r="AH9" i="28"/>
  <c r="AF9" i="28"/>
  <c r="AD9" i="28"/>
  <c r="H9" i="16"/>
  <c r="T21" i="28" l="1"/>
  <c r="AP21" i="28"/>
  <c r="AR21" i="28"/>
  <c r="AJ21" i="28"/>
  <c r="AH21" i="28"/>
  <c r="R21" i="28"/>
  <c r="AS21" i="28" s="1"/>
  <c r="AT21" i="28" s="1"/>
  <c r="AN21" i="28"/>
  <c r="AF21" i="28"/>
  <c r="AD21" i="28"/>
  <c r="AB21" i="28"/>
  <c r="X21" i="28"/>
  <c r="Z21" i="28"/>
  <c r="V21" i="28"/>
  <c r="P21" i="28"/>
  <c r="N21" i="28"/>
  <c r="L21" i="28"/>
  <c r="T23" i="28"/>
  <c r="AP23" i="28"/>
  <c r="AN23" i="28"/>
  <c r="AR23" i="28"/>
  <c r="AJ23" i="28"/>
  <c r="AH23" i="28"/>
  <c r="R23" i="28"/>
  <c r="AS23" i="28" s="1"/>
  <c r="AT23" i="28" s="1"/>
  <c r="AF23" i="28"/>
  <c r="AD23" i="28"/>
  <c r="AB23" i="28"/>
  <c r="X23" i="28"/>
  <c r="Z23" i="28"/>
  <c r="V23" i="28"/>
  <c r="P23" i="28"/>
  <c r="N23" i="28"/>
  <c r="L23" i="28"/>
  <c r="J26" i="28"/>
  <c r="T26" i="28"/>
  <c r="AP26" i="28"/>
  <c r="AR26" i="28"/>
  <c r="AJ26" i="28"/>
  <c r="R26" i="28"/>
  <c r="AS26" i="28" s="1"/>
  <c r="AT26" i="28" s="1"/>
  <c r="AH26" i="28"/>
  <c r="AF26" i="28"/>
  <c r="AN26" i="28"/>
  <c r="AD26" i="28"/>
  <c r="AB26" i="28"/>
  <c r="X26" i="28"/>
  <c r="Z26" i="28"/>
  <c r="V26" i="28"/>
  <c r="P26" i="28"/>
  <c r="N26" i="28"/>
  <c r="L26" i="28"/>
  <c r="J30" i="28"/>
  <c r="T30" i="28"/>
  <c r="AP30" i="28"/>
  <c r="AR30" i="28"/>
  <c r="AJ30" i="28"/>
  <c r="R30" i="28"/>
  <c r="AS30" i="28" s="1"/>
  <c r="AT30" i="28" s="1"/>
  <c r="AH30" i="28"/>
  <c r="AF30" i="28"/>
  <c r="AN30" i="28"/>
  <c r="AD30" i="28"/>
  <c r="AB30" i="28"/>
  <c r="Z30" i="28"/>
  <c r="V30" i="28"/>
  <c r="X30" i="28"/>
  <c r="P30" i="28"/>
  <c r="N30" i="28"/>
  <c r="L30" i="28"/>
  <c r="J42" i="28"/>
  <c r="J20" i="28"/>
  <c r="T20" i="28"/>
  <c r="AP20" i="28"/>
  <c r="AR20" i="28"/>
  <c r="AJ20" i="28"/>
  <c r="AH20" i="28"/>
  <c r="R20" i="28"/>
  <c r="AN20" i="28"/>
  <c r="AF20" i="28"/>
  <c r="AD20" i="28"/>
  <c r="AB20" i="28"/>
  <c r="Z20" i="28"/>
  <c r="V20" i="28"/>
  <c r="X20" i="28"/>
  <c r="P20" i="28"/>
  <c r="N20" i="28"/>
  <c r="L20" i="28"/>
  <c r="J22" i="28"/>
  <c r="T22" i="28"/>
  <c r="AP22" i="28"/>
  <c r="AR22" i="28"/>
  <c r="AJ22" i="28"/>
  <c r="AH22" i="28"/>
  <c r="R22" i="28"/>
  <c r="AS22" i="28" s="1"/>
  <c r="AT22" i="28" s="1"/>
  <c r="AN22" i="28"/>
  <c r="AF22" i="28"/>
  <c r="AD22" i="28"/>
  <c r="AB22" i="28"/>
  <c r="Z22" i="28"/>
  <c r="V22" i="28"/>
  <c r="X22" i="28"/>
  <c r="P22" i="28"/>
  <c r="N22" i="28"/>
  <c r="L22" i="28"/>
  <c r="T25" i="28"/>
  <c r="AP25" i="28"/>
  <c r="AR25" i="28"/>
  <c r="AJ25" i="28"/>
  <c r="AH25" i="28"/>
  <c r="R25" i="28"/>
  <c r="AS25" i="28" s="1"/>
  <c r="AT25" i="28" s="1"/>
  <c r="AF25" i="28"/>
  <c r="AD25" i="28"/>
  <c r="Z25" i="28"/>
  <c r="V25" i="28"/>
  <c r="AB25" i="28"/>
  <c r="X25" i="28"/>
  <c r="AN25" i="28"/>
  <c r="P25" i="28"/>
  <c r="N25" i="28"/>
  <c r="L25" i="28"/>
  <c r="H31" i="28"/>
  <c r="T27" i="28"/>
  <c r="AP27" i="28"/>
  <c r="AR27" i="28"/>
  <c r="AJ27" i="28"/>
  <c r="R27" i="28"/>
  <c r="AS27" i="28" s="1"/>
  <c r="AT27" i="28" s="1"/>
  <c r="AH27" i="28"/>
  <c r="AB27" i="28"/>
  <c r="X27" i="28"/>
  <c r="AD27" i="28"/>
  <c r="Z27" i="28"/>
  <c r="V27" i="28"/>
  <c r="AF27" i="28"/>
  <c r="AN27" i="28"/>
  <c r="P27" i="28"/>
  <c r="N27" i="28"/>
  <c r="L27" i="28"/>
  <c r="AL43" i="28"/>
  <c r="AL44" i="28" s="1"/>
  <c r="T37" i="16"/>
  <c r="AN37" i="16"/>
  <c r="AR37" i="16"/>
  <c r="AP37" i="16"/>
  <c r="AL37" i="16"/>
  <c r="T41" i="16"/>
  <c r="AN41" i="16"/>
  <c r="AR41" i="16"/>
  <c r="AP41" i="16"/>
  <c r="AD41" i="16"/>
  <c r="Z41" i="16"/>
  <c r="V41" i="16"/>
  <c r="AB41" i="16"/>
  <c r="X41" i="16"/>
  <c r="AL41" i="16"/>
  <c r="T9" i="16"/>
  <c r="AP9" i="16"/>
  <c r="AR9" i="16"/>
  <c r="AN9" i="16"/>
  <c r="AL9" i="16"/>
  <c r="T34" i="16"/>
  <c r="AN34" i="16"/>
  <c r="AR34" i="16"/>
  <c r="AP34" i="16"/>
  <c r="AL34" i="16"/>
  <c r="T38" i="16"/>
  <c r="AN38" i="16"/>
  <c r="AR38" i="16"/>
  <c r="AP38" i="16"/>
  <c r="AL38" i="16"/>
  <c r="T42" i="16"/>
  <c r="AN42" i="16"/>
  <c r="AR42" i="16"/>
  <c r="AP42" i="16"/>
  <c r="AB42" i="16"/>
  <c r="X42" i="16"/>
  <c r="AD42" i="16"/>
  <c r="Z42" i="16"/>
  <c r="V42" i="16"/>
  <c r="AL42" i="16"/>
  <c r="AL35" i="28"/>
  <c r="AL36" i="28" s="1"/>
  <c r="AL33" i="28"/>
  <c r="AL34" i="28"/>
  <c r="L9" i="16"/>
  <c r="AD9" i="16"/>
  <c r="Z9" i="16"/>
  <c r="V9" i="16"/>
  <c r="AB9" i="16"/>
  <c r="X9" i="16"/>
  <c r="AD34" i="16"/>
  <c r="Z34" i="16"/>
  <c r="AB34" i="16"/>
  <c r="X34" i="16"/>
  <c r="AD38" i="16"/>
  <c r="Z38" i="16"/>
  <c r="AB38" i="16"/>
  <c r="X38" i="16"/>
  <c r="AB37" i="16"/>
  <c r="X37" i="16"/>
  <c r="AD37" i="16"/>
  <c r="Z37" i="16"/>
  <c r="AJ37" i="16"/>
  <c r="AF37" i="16"/>
  <c r="R37" i="16"/>
  <c r="V37" i="16"/>
  <c r="AH37" i="16"/>
  <c r="P37" i="16"/>
  <c r="N37" i="16"/>
  <c r="AJ41" i="16"/>
  <c r="AF41" i="16"/>
  <c r="R41" i="16"/>
  <c r="AH41" i="16"/>
  <c r="P41" i="16"/>
  <c r="N41" i="16"/>
  <c r="J41" i="16"/>
  <c r="J37" i="16"/>
  <c r="L41" i="16"/>
  <c r="L37" i="16"/>
  <c r="AJ34" i="16"/>
  <c r="V34" i="16"/>
  <c r="AH34" i="16"/>
  <c r="AF34" i="16"/>
  <c r="R34" i="16"/>
  <c r="P34" i="16"/>
  <c r="N34" i="16"/>
  <c r="AJ38" i="16"/>
  <c r="V38" i="16"/>
  <c r="AH38" i="16"/>
  <c r="AF38" i="16"/>
  <c r="R38" i="16"/>
  <c r="P38" i="16"/>
  <c r="N38" i="16"/>
  <c r="AJ42" i="16"/>
  <c r="AH42" i="16"/>
  <c r="AF42" i="16"/>
  <c r="R42" i="16"/>
  <c r="P42" i="16"/>
  <c r="N42" i="16"/>
  <c r="J42" i="16"/>
  <c r="J38" i="16"/>
  <c r="J34" i="16"/>
  <c r="L42" i="16"/>
  <c r="L38" i="16"/>
  <c r="L34" i="16"/>
  <c r="J27" i="28"/>
  <c r="L9" i="28"/>
  <c r="P9" i="28"/>
  <c r="X9" i="28"/>
  <c r="AB9" i="28"/>
  <c r="J9" i="28"/>
  <c r="N9" i="28"/>
  <c r="V9" i="28"/>
  <c r="Z9" i="28"/>
  <c r="J43" i="28" l="1"/>
  <c r="J44" i="28" s="1"/>
  <c r="J31" i="28"/>
  <c r="J32" i="28" s="1"/>
  <c r="T31" i="28"/>
  <c r="AP31" i="28"/>
  <c r="AP32" i="28" s="1"/>
  <c r="AR31" i="28"/>
  <c r="AR32" i="28" s="1"/>
  <c r="AJ31" i="28"/>
  <c r="AJ32" i="28" s="1"/>
  <c r="R31" i="28"/>
  <c r="AS31" i="28" s="1"/>
  <c r="AT31" i="28" s="1"/>
  <c r="AH31" i="28"/>
  <c r="AH32" i="28" s="1"/>
  <c r="AN31" i="28"/>
  <c r="AN32" i="28" s="1"/>
  <c r="AF31" i="28"/>
  <c r="AF32" i="28" s="1"/>
  <c r="AD31" i="28"/>
  <c r="AD32" i="28" s="1"/>
  <c r="AB31" i="28"/>
  <c r="AB32" i="28" s="1"/>
  <c r="X31" i="28"/>
  <c r="X32" i="28" s="1"/>
  <c r="Z31" i="28"/>
  <c r="Z32" i="28" s="1"/>
  <c r="V31" i="28"/>
  <c r="V32" i="28" s="1"/>
  <c r="P31" i="28"/>
  <c r="P32" i="28" s="1"/>
  <c r="N31" i="28"/>
  <c r="N32" i="28" s="1"/>
  <c r="L31" i="28"/>
  <c r="L32" i="28" s="1"/>
  <c r="AS20" i="28"/>
  <c r="AT20" i="28" s="1"/>
  <c r="T32" i="28"/>
  <c r="AN44" i="16"/>
  <c r="AP44" i="16"/>
  <c r="AR44" i="16"/>
  <c r="T44" i="16"/>
  <c r="AL37" i="28"/>
  <c r="AL46" i="28" s="1"/>
  <c r="AD44" i="16"/>
  <c r="AD45" i="16" s="1"/>
  <c r="L44" i="16"/>
  <c r="L47" i="16" s="1"/>
  <c r="L48" i="16" s="1"/>
  <c r="V34" i="28" l="1"/>
  <c r="V33" i="28"/>
  <c r="V35" i="28"/>
  <c r="V36" i="28" s="1"/>
  <c r="L34" i="28"/>
  <c r="L35" i="28"/>
  <c r="L36" i="28" s="1"/>
  <c r="L33" i="28"/>
  <c r="L37" i="28"/>
  <c r="L46" i="28" s="1"/>
  <c r="P34" i="28"/>
  <c r="P35" i="28"/>
  <c r="P36" i="28" s="1"/>
  <c r="P33" i="28"/>
  <c r="Z35" i="28"/>
  <c r="Z36" i="28" s="1"/>
  <c r="Z34" i="28"/>
  <c r="Z33" i="28"/>
  <c r="AB34" i="28"/>
  <c r="AB33" i="28"/>
  <c r="AB35" i="28"/>
  <c r="AB36" i="28" s="1"/>
  <c r="AF35" i="28"/>
  <c r="AF36" i="28" s="1"/>
  <c r="AF34" i="28"/>
  <c r="AF33" i="28"/>
  <c r="AF37" i="28" s="1"/>
  <c r="AF46" i="28" s="1"/>
  <c r="AH34" i="28"/>
  <c r="AH33" i="28"/>
  <c r="AH35" i="28"/>
  <c r="AH36" i="28" s="1"/>
  <c r="AJ35" i="28"/>
  <c r="AJ36" i="28" s="1"/>
  <c r="AJ34" i="28"/>
  <c r="AJ33" i="28"/>
  <c r="AP34" i="28"/>
  <c r="AP33" i="28"/>
  <c r="AP37" i="28" s="1"/>
  <c r="AP46" i="28" s="1"/>
  <c r="AP35" i="28"/>
  <c r="AP36" i="28" s="1"/>
  <c r="J35" i="28"/>
  <c r="J36" i="28" s="1"/>
  <c r="J33" i="28"/>
  <c r="J34" i="28"/>
  <c r="N34" i="28"/>
  <c r="N35" i="28"/>
  <c r="N36" i="28" s="1"/>
  <c r="N33" i="28"/>
  <c r="N37" i="28" s="1"/>
  <c r="N46" i="28" s="1"/>
  <c r="X34" i="28"/>
  <c r="X33" i="28"/>
  <c r="X35" i="28"/>
  <c r="X36" i="28" s="1"/>
  <c r="AD35" i="28"/>
  <c r="AD36" i="28" s="1"/>
  <c r="AD34" i="28"/>
  <c r="AD33" i="28"/>
  <c r="AN33" i="28"/>
  <c r="AN34" i="28"/>
  <c r="AN35" i="28"/>
  <c r="AN36" i="28" s="1"/>
  <c r="AR33" i="28"/>
  <c r="AR34" i="28"/>
  <c r="AR35" i="28"/>
  <c r="AR36" i="28" s="1"/>
  <c r="AT32" i="28"/>
  <c r="L45" i="16"/>
  <c r="L49" i="16" s="1"/>
  <c r="T35" i="28"/>
  <c r="T36" i="28" s="1"/>
  <c r="T34" i="28"/>
  <c r="T33" i="28"/>
  <c r="L46" i="16"/>
  <c r="R32" i="28"/>
  <c r="AR46" i="16"/>
  <c r="AR47" i="16"/>
  <c r="AR48" i="16" s="1"/>
  <c r="AR45" i="16"/>
  <c r="AN46" i="16"/>
  <c r="AN47" i="16"/>
  <c r="AN48" i="16" s="1"/>
  <c r="AN45" i="16"/>
  <c r="T45" i="16"/>
  <c r="T47" i="16"/>
  <c r="T48" i="16" s="1"/>
  <c r="T46" i="16"/>
  <c r="AP45" i="16"/>
  <c r="AP46" i="16"/>
  <c r="AP47" i="16"/>
  <c r="AP48" i="16" s="1"/>
  <c r="AB37" i="28"/>
  <c r="AB46" i="28" s="1"/>
  <c r="AD46" i="16"/>
  <c r="AD47" i="16"/>
  <c r="AD48" i="16" s="1"/>
  <c r="V37" i="28"/>
  <c r="V46" i="28" s="1"/>
  <c r="Z37" i="28"/>
  <c r="Z46" i="28" s="1"/>
  <c r="X37" i="28"/>
  <c r="X46" i="28" s="1"/>
  <c r="AR49" i="16" l="1"/>
  <c r="AD37" i="28"/>
  <c r="AD46" i="28" s="1"/>
  <c r="AN37" i="28"/>
  <c r="AN46" i="28" s="1"/>
  <c r="AH37" i="28"/>
  <c r="AH46" i="28" s="1"/>
  <c r="AR37" i="28"/>
  <c r="AR46" i="28" s="1"/>
  <c r="T37" i="28"/>
  <c r="T46" i="28" s="1"/>
  <c r="AJ37" i="28"/>
  <c r="AJ46" i="28" s="1"/>
  <c r="AN49" i="16"/>
  <c r="R33" i="28"/>
  <c r="R37" i="28" s="1"/>
  <c r="R46" i="28" s="1"/>
  <c r="R34" i="28"/>
  <c r="R35" i="28"/>
  <c r="R36" i="28" s="1"/>
  <c r="J37" i="28"/>
  <c r="J46" i="28" s="1"/>
  <c r="P37" i="28"/>
  <c r="P46" i="28" s="1"/>
  <c r="AT33" i="28"/>
  <c r="AT34" i="28"/>
  <c r="AT35" i="28"/>
  <c r="AT36" i="28" s="1"/>
  <c r="AP49" i="16"/>
  <c r="AD49" i="16"/>
  <c r="T49" i="16"/>
  <c r="AJ9" i="16"/>
  <c r="AJ44" i="16" s="1"/>
  <c r="AH9" i="16"/>
  <c r="AH44" i="16" s="1"/>
  <c r="AF9" i="16"/>
  <c r="AB44" i="16"/>
  <c r="Z44" i="16"/>
  <c r="X44" i="16"/>
  <c r="R9" i="16"/>
  <c r="R44" i="16" s="1"/>
  <c r="P9" i="16"/>
  <c r="P44" i="16" s="1"/>
  <c r="N9" i="16"/>
  <c r="N44" i="16" s="1"/>
  <c r="J9" i="16"/>
  <c r="J44" i="16" s="1"/>
  <c r="AT37" i="28" l="1"/>
  <c r="AT46" i="28" s="1"/>
  <c r="AJ47" i="16"/>
  <c r="AJ48" i="16" s="1"/>
  <c r="AJ45" i="16"/>
  <c r="AJ46" i="16"/>
  <c r="N47" i="16"/>
  <c r="N48" i="16" s="1"/>
  <c r="N45" i="16"/>
  <c r="N46" i="16"/>
  <c r="X47" i="16"/>
  <c r="X48" i="16" s="1"/>
  <c r="X45" i="16"/>
  <c r="X46" i="16"/>
  <c r="AB47" i="16"/>
  <c r="AB48" i="16" s="1"/>
  <c r="AB45" i="16"/>
  <c r="AB46" i="16"/>
  <c r="AH46" i="16"/>
  <c r="AH47" i="16"/>
  <c r="AH48" i="16" s="1"/>
  <c r="AH45" i="16"/>
  <c r="P46" i="16"/>
  <c r="P47" i="16"/>
  <c r="P48" i="16" s="1"/>
  <c r="P45" i="16"/>
  <c r="Z47" i="16"/>
  <c r="Z48" i="16" s="1"/>
  <c r="Z45" i="16"/>
  <c r="Z46" i="16"/>
  <c r="R46" i="16"/>
  <c r="R47" i="16"/>
  <c r="R48" i="16" s="1"/>
  <c r="R45" i="16"/>
  <c r="J46" i="16"/>
  <c r="J47" i="16"/>
  <c r="J48" i="16" s="1"/>
  <c r="J45" i="16"/>
  <c r="AF44" i="16"/>
  <c r="V44" i="16"/>
  <c r="J49" i="16" l="1"/>
  <c r="AJ49" i="16"/>
  <c r="AH49" i="16"/>
  <c r="AB49" i="16"/>
  <c r="N49" i="16"/>
  <c r="AF46" i="16"/>
  <c r="AF47" i="16"/>
  <c r="AF48" i="16" s="1"/>
  <c r="AF45" i="16"/>
  <c r="Z49" i="16"/>
  <c r="P49" i="16"/>
  <c r="X49" i="16"/>
  <c r="V47" i="16"/>
  <c r="V48" i="16" s="1"/>
  <c r="V45" i="16"/>
  <c r="V46" i="16"/>
  <c r="R49" i="16"/>
  <c r="AL44" i="16"/>
  <c r="AL47" i="16" l="1"/>
  <c r="AL48" i="16" s="1"/>
  <c r="AL45" i="16"/>
  <c r="AL46" i="16"/>
  <c r="V49" i="16"/>
  <c r="AF49" i="16"/>
  <c r="AL49" i="16" l="1"/>
  <c r="P9" i="15"/>
  <c r="P10" i="15"/>
  <c r="P11" i="15"/>
  <c r="P12" i="15"/>
  <c r="P13" i="15"/>
  <c r="M14" i="15"/>
  <c r="O14" i="15"/>
  <c r="P14" i="15"/>
  <c r="Q14" i="15" s="1"/>
  <c r="M15" i="15"/>
  <c r="O15" i="15"/>
  <c r="P15" i="15"/>
  <c r="Q15" i="15" s="1"/>
  <c r="M16" i="15"/>
  <c r="O16" i="15"/>
  <c r="P16" i="15"/>
  <c r="Q16" i="15" s="1"/>
  <c r="M17" i="15"/>
  <c r="O17" i="15"/>
  <c r="P17" i="15"/>
  <c r="Q17" i="15" s="1"/>
  <c r="M18" i="15"/>
  <c r="O18" i="15"/>
  <c r="P18" i="15"/>
  <c r="Q18" i="15" s="1"/>
  <c r="P19" i="15"/>
  <c r="P20" i="15"/>
  <c r="M21" i="15"/>
  <c r="O21" i="15"/>
  <c r="P21" i="15"/>
  <c r="Q21" i="15" s="1"/>
  <c r="M22" i="15"/>
  <c r="O22" i="15"/>
  <c r="P22" i="15"/>
  <c r="Q22" i="15" s="1"/>
  <c r="M23" i="15"/>
  <c r="O23" i="15"/>
  <c r="P23" i="15"/>
  <c r="Q23" i="15" s="1"/>
  <c r="M24" i="15"/>
  <c r="O24" i="15"/>
  <c r="P24" i="15"/>
  <c r="Q24" i="15" s="1"/>
  <c r="M25" i="15"/>
  <c r="O25" i="15"/>
  <c r="P25" i="15"/>
  <c r="Q25" i="15" s="1"/>
  <c r="P26" i="15"/>
  <c r="M27" i="15"/>
  <c r="O27" i="15"/>
  <c r="P27" i="15"/>
  <c r="Q27" i="15" s="1"/>
  <c r="P28" i="15"/>
  <c r="P29" i="15"/>
  <c r="M30" i="15"/>
  <c r="O30" i="15"/>
  <c r="P30" i="15"/>
  <c r="Q30" i="15" s="1"/>
  <c r="P31" i="15"/>
  <c r="M32" i="15"/>
  <c r="O32" i="15"/>
  <c r="P32" i="15"/>
  <c r="Q32" i="15" s="1"/>
  <c r="P33" i="15"/>
  <c r="M34" i="15"/>
  <c r="O34" i="15"/>
  <c r="P34" i="15"/>
  <c r="Q34" i="15" s="1"/>
  <c r="P35" i="15"/>
  <c r="M36" i="15"/>
  <c r="O36" i="15"/>
  <c r="P36" i="15"/>
  <c r="Q36" i="15" s="1"/>
  <c r="M37" i="15"/>
  <c r="O37" i="15"/>
  <c r="P37" i="15"/>
  <c r="Q37" i="15" s="1"/>
  <c r="M38" i="15"/>
  <c r="O38" i="15"/>
  <c r="P38" i="15"/>
  <c r="Q38" i="15" s="1"/>
  <c r="P39" i="15"/>
  <c r="M40" i="15"/>
  <c r="O40" i="15"/>
  <c r="P40" i="15"/>
  <c r="Q40" i="15" s="1"/>
  <c r="P41" i="15"/>
  <c r="M42" i="15"/>
  <c r="O42" i="15"/>
  <c r="P42" i="15"/>
  <c r="Q42" i="15" s="1"/>
  <c r="M43" i="15"/>
  <c r="O43" i="15"/>
  <c r="P43" i="15"/>
  <c r="Q43" i="15" s="1"/>
  <c r="P8" i="15"/>
  <c r="L9" i="11"/>
  <c r="N9" i="11"/>
  <c r="O9" i="11"/>
  <c r="P9" i="11" s="1"/>
  <c r="L10" i="11"/>
  <c r="N10" i="11"/>
  <c r="O10" i="11"/>
  <c r="P10" i="11" s="1"/>
  <c r="L11" i="11"/>
  <c r="N11" i="11"/>
  <c r="O11" i="11"/>
  <c r="P11" i="11" s="1"/>
  <c r="L12" i="11"/>
  <c r="N12" i="11"/>
  <c r="O12" i="11"/>
  <c r="P12" i="11" s="1"/>
  <c r="L13" i="11"/>
  <c r="N13" i="11"/>
  <c r="O13" i="11"/>
  <c r="P13" i="11" s="1"/>
  <c r="L14" i="11"/>
  <c r="N14" i="11"/>
  <c r="O14" i="11"/>
  <c r="P14" i="11" s="1"/>
  <c r="O15" i="11"/>
  <c r="O16" i="11"/>
  <c r="O17" i="11"/>
  <c r="L18" i="11"/>
  <c r="N18" i="11"/>
  <c r="O18" i="11"/>
  <c r="P18" i="11" s="1"/>
  <c r="L19" i="11"/>
  <c r="N19" i="11"/>
  <c r="O19" i="11"/>
  <c r="P19" i="11" s="1"/>
  <c r="L20" i="11"/>
  <c r="N20" i="11"/>
  <c r="O20" i="11"/>
  <c r="P20" i="11" s="1"/>
  <c r="L21" i="11"/>
  <c r="N21" i="11"/>
  <c r="O21" i="11"/>
  <c r="P21" i="11" s="1"/>
  <c r="L22" i="11"/>
  <c r="N22" i="11"/>
  <c r="O22" i="11"/>
  <c r="P22" i="11" s="1"/>
  <c r="L23" i="11"/>
  <c r="N23" i="11"/>
  <c r="O23" i="11"/>
  <c r="P23" i="11" s="1"/>
  <c r="L24" i="11"/>
  <c r="N24" i="11"/>
  <c r="O24" i="11"/>
  <c r="P24" i="11" s="1"/>
  <c r="O8" i="11"/>
  <c r="L9" i="12"/>
  <c r="N9" i="12"/>
  <c r="O9" i="12"/>
  <c r="P9" i="12" s="1"/>
  <c r="L10" i="12"/>
  <c r="N10" i="12"/>
  <c r="O10" i="12"/>
  <c r="P10" i="12" s="1"/>
  <c r="L11" i="12"/>
  <c r="N11" i="12"/>
  <c r="O11" i="12"/>
  <c r="P11" i="12" s="1"/>
  <c r="L12" i="12"/>
  <c r="N12" i="12"/>
  <c r="O12" i="12"/>
  <c r="P12" i="12" s="1"/>
  <c r="L13" i="12"/>
  <c r="N13" i="12"/>
  <c r="O13" i="12"/>
  <c r="P13" i="12" s="1"/>
  <c r="O8" i="12"/>
  <c r="O8" i="10"/>
  <c r="P8" i="10" s="1"/>
  <c r="L9" i="10"/>
  <c r="N9" i="10"/>
  <c r="O9" i="10"/>
  <c r="P9" i="10" s="1"/>
  <c r="N8" i="10"/>
  <c r="N10" i="10" s="1"/>
  <c r="N13" i="10" s="1"/>
  <c r="N14" i="10" s="1"/>
  <c r="L8" i="10"/>
  <c r="L10" i="10" s="1"/>
  <c r="L13" i="10" s="1"/>
  <c r="L14" i="10" s="1"/>
  <c r="J8" i="10"/>
  <c r="P10" i="10" l="1"/>
  <c r="P12" i="10" s="1"/>
  <c r="N11" i="10"/>
  <c r="N12" i="10"/>
  <c r="L11" i="10"/>
  <c r="L12" i="10"/>
  <c r="O9" i="8"/>
  <c r="O10" i="8"/>
  <c r="O11" i="8"/>
  <c r="O12" i="8"/>
  <c r="O13" i="8"/>
  <c r="O14" i="8"/>
  <c r="P14" i="8" s="1"/>
  <c r="O15" i="8"/>
  <c r="O16" i="8"/>
  <c r="O17" i="8"/>
  <c r="O18" i="8"/>
  <c r="P18" i="8" s="1"/>
  <c r="O19" i="8"/>
  <c r="P19" i="8" s="1"/>
  <c r="O20" i="8"/>
  <c r="P20" i="8" s="1"/>
  <c r="O21" i="8"/>
  <c r="P21" i="8" s="1"/>
  <c r="O22" i="8"/>
  <c r="P22" i="8" s="1"/>
  <c r="O23" i="8"/>
  <c r="P23" i="8" s="1"/>
  <c r="O24" i="8"/>
  <c r="P24" i="8" s="1"/>
  <c r="O25" i="8"/>
  <c r="O26" i="8"/>
  <c r="O27" i="8"/>
  <c r="P27" i="8" s="1"/>
  <c r="O28" i="8"/>
  <c r="P28" i="8" s="1"/>
  <c r="O29" i="8"/>
  <c r="P29" i="8" s="1"/>
  <c r="O30" i="8"/>
  <c r="P30" i="8" s="1"/>
  <c r="O31" i="8"/>
  <c r="P31" i="8" s="1"/>
  <c r="O32" i="8"/>
  <c r="O33" i="8"/>
  <c r="P33" i="8" s="1"/>
  <c r="O34" i="8"/>
  <c r="P34" i="8" s="1"/>
  <c r="O35" i="8"/>
  <c r="O36" i="8"/>
  <c r="O37" i="8"/>
  <c r="O38" i="8"/>
  <c r="P38" i="8" s="1"/>
  <c r="O39" i="8"/>
  <c r="P39" i="8" s="1"/>
  <c r="O40" i="8"/>
  <c r="P40" i="8" s="1"/>
  <c r="O41" i="8"/>
  <c r="P41" i="8" s="1"/>
  <c r="O42" i="8"/>
  <c r="P42" i="8" s="1"/>
  <c r="O43" i="8"/>
  <c r="P43" i="8" s="1"/>
  <c r="O44" i="8"/>
  <c r="P44" i="8" s="1"/>
  <c r="O45" i="8"/>
  <c r="P45" i="8" s="1"/>
  <c r="O46" i="8"/>
  <c r="P46" i="8" s="1"/>
  <c r="O47" i="8"/>
  <c r="P47" i="8" s="1"/>
  <c r="O48" i="8"/>
  <c r="P48" i="8" s="1"/>
  <c r="O49" i="8"/>
  <c r="P49" i="8" s="1"/>
  <c r="O50" i="8"/>
  <c r="P50" i="8" s="1"/>
  <c r="N14" i="8"/>
  <c r="N18" i="8"/>
  <c r="N19" i="8"/>
  <c r="N20" i="8"/>
  <c r="N21" i="8"/>
  <c r="N22" i="8"/>
  <c r="N23" i="8"/>
  <c r="N24" i="8"/>
  <c r="N27" i="8"/>
  <c r="N28" i="8"/>
  <c r="N29" i="8"/>
  <c r="N30" i="8"/>
  <c r="N31" i="8"/>
  <c r="N33" i="8"/>
  <c r="N34" i="8"/>
  <c r="N38" i="8"/>
  <c r="N39" i="8"/>
  <c r="N40" i="8"/>
  <c r="N41" i="8"/>
  <c r="N42" i="8"/>
  <c r="N43" i="8"/>
  <c r="N44" i="8"/>
  <c r="N45" i="8"/>
  <c r="N46" i="8"/>
  <c r="N47" i="8"/>
  <c r="N48" i="8"/>
  <c r="N49" i="8"/>
  <c r="N50" i="8"/>
  <c r="L14" i="8"/>
  <c r="L18" i="8"/>
  <c r="L19" i="8"/>
  <c r="L20" i="8"/>
  <c r="L21" i="8"/>
  <c r="L22" i="8"/>
  <c r="L23" i="8"/>
  <c r="L24" i="8"/>
  <c r="L27" i="8"/>
  <c r="L28" i="8"/>
  <c r="L29" i="8"/>
  <c r="L30" i="8"/>
  <c r="L31" i="8"/>
  <c r="L33" i="8"/>
  <c r="L34" i="8"/>
  <c r="L38" i="8"/>
  <c r="L39" i="8"/>
  <c r="L40" i="8"/>
  <c r="L41" i="8"/>
  <c r="L42" i="8"/>
  <c r="L43" i="8"/>
  <c r="L44" i="8"/>
  <c r="L45" i="8"/>
  <c r="L46" i="8"/>
  <c r="L47" i="8"/>
  <c r="L48" i="8"/>
  <c r="L49" i="8"/>
  <c r="L50" i="8"/>
  <c r="O8" i="8"/>
  <c r="P11" i="10" l="1"/>
  <c r="P15" i="10" s="1"/>
  <c r="P13" i="10"/>
  <c r="P14" i="10" s="1"/>
  <c r="N15" i="10"/>
  <c r="L15" i="10"/>
  <c r="K30" i="15" l="1"/>
  <c r="K32" i="15"/>
  <c r="K34" i="15"/>
  <c r="K36" i="15"/>
  <c r="K37" i="15"/>
  <c r="K38" i="15"/>
  <c r="K40" i="15"/>
  <c r="K42" i="15"/>
  <c r="K43" i="15"/>
  <c r="K27" i="15"/>
  <c r="K25" i="15"/>
  <c r="K23" i="15"/>
  <c r="J24" i="11" l="1"/>
  <c r="J23" i="11"/>
  <c r="I39" i="15"/>
  <c r="I35" i="15"/>
  <c r="I33" i="15"/>
  <c r="I31" i="15"/>
  <c r="I28" i="15"/>
  <c r="I26" i="15"/>
  <c r="J21" i="11"/>
  <c r="H17" i="11"/>
  <c r="H16" i="11"/>
  <c r="J16" i="11"/>
  <c r="J19" i="11"/>
  <c r="J18" i="11"/>
  <c r="J14" i="11"/>
  <c r="K14" i="15"/>
  <c r="K15" i="15"/>
  <c r="K16" i="15"/>
  <c r="K17" i="15"/>
  <c r="K18" i="15"/>
  <c r="H36" i="8"/>
  <c r="H17" i="8"/>
  <c r="H37" i="8"/>
  <c r="J50" i="8"/>
  <c r="J49" i="8"/>
  <c r="J48" i="8"/>
  <c r="J47" i="8"/>
  <c r="J29" i="8"/>
  <c r="J45" i="8"/>
  <c r="J46" i="8"/>
  <c r="J34" i="8"/>
  <c r="H25" i="8"/>
  <c r="H32" i="8"/>
  <c r="H26" i="8"/>
  <c r="J14" i="8"/>
  <c r="J18" i="8"/>
  <c r="J19" i="8"/>
  <c r="J20" i="8"/>
  <c r="J21" i="8"/>
  <c r="J22" i="8"/>
  <c r="J23" i="8"/>
  <c r="J24" i="8"/>
  <c r="J27" i="8"/>
  <c r="J28" i="8"/>
  <c r="J30" i="8"/>
  <c r="J31" i="8"/>
  <c r="J38" i="8"/>
  <c r="J39" i="8"/>
  <c r="J40" i="8"/>
  <c r="J41" i="8"/>
  <c r="J42" i="8"/>
  <c r="J43" i="8"/>
  <c r="J44" i="8"/>
  <c r="H35" i="8"/>
  <c r="H8" i="8"/>
  <c r="H15" i="8"/>
  <c r="J15" i="8" s="1"/>
  <c r="H13" i="8"/>
  <c r="H12" i="8"/>
  <c r="J12" i="8" s="1"/>
  <c r="H11" i="8"/>
  <c r="J11" i="8"/>
  <c r="H16" i="8"/>
  <c r="J33" i="8"/>
  <c r="J9" i="10"/>
  <c r="H9" i="8"/>
  <c r="J9" i="8" s="1"/>
  <c r="I20" i="15"/>
  <c r="I19" i="15"/>
  <c r="I13" i="15"/>
  <c r="I12" i="15"/>
  <c r="I11" i="15"/>
  <c r="I10" i="15"/>
  <c r="I9" i="15"/>
  <c r="K9" i="15"/>
  <c r="I8" i="15"/>
  <c r="G20" i="15"/>
  <c r="G19" i="15"/>
  <c r="H8" i="12"/>
  <c r="H8" i="11"/>
  <c r="K24" i="15"/>
  <c r="K22" i="15"/>
  <c r="K21" i="15"/>
  <c r="J13" i="12"/>
  <c r="J12" i="12"/>
  <c r="U11" i="12"/>
  <c r="J11" i="12"/>
  <c r="J10" i="12"/>
  <c r="J9" i="12"/>
  <c r="J22" i="11"/>
  <c r="J20" i="11"/>
  <c r="J13" i="11"/>
  <c r="J12" i="11"/>
  <c r="J11" i="11"/>
  <c r="J10" i="11"/>
  <c r="J9" i="11"/>
  <c r="J10" i="10"/>
  <c r="U19" i="8"/>
  <c r="M9" i="15" l="1"/>
  <c r="O9" i="15"/>
  <c r="Q9" i="15"/>
  <c r="K13" i="15"/>
  <c r="M13" i="15"/>
  <c r="O13" i="15"/>
  <c r="Q13" i="15"/>
  <c r="J13" i="8"/>
  <c r="L13" i="8"/>
  <c r="N13" i="8"/>
  <c r="P13" i="8"/>
  <c r="J35" i="8"/>
  <c r="N35" i="8"/>
  <c r="L35" i="8"/>
  <c r="P35" i="8"/>
  <c r="J26" i="8"/>
  <c r="L26" i="8"/>
  <c r="N26" i="8"/>
  <c r="P26" i="8"/>
  <c r="J17" i="8"/>
  <c r="N17" i="8"/>
  <c r="L17" i="8"/>
  <c r="P17" i="8"/>
  <c r="L16" i="11"/>
  <c r="N16" i="11"/>
  <c r="P16" i="11"/>
  <c r="K28" i="15"/>
  <c r="O28" i="15"/>
  <c r="M28" i="15"/>
  <c r="Q28" i="15"/>
  <c r="K39" i="15"/>
  <c r="M39" i="15"/>
  <c r="O39" i="15"/>
  <c r="Q39" i="15"/>
  <c r="K12" i="15"/>
  <c r="O12" i="15"/>
  <c r="M12" i="15"/>
  <c r="Q12" i="15"/>
  <c r="J16" i="8"/>
  <c r="N16" i="8"/>
  <c r="L16" i="8"/>
  <c r="P16" i="8"/>
  <c r="H10" i="8"/>
  <c r="N12" i="8"/>
  <c r="L12" i="8"/>
  <c r="P12" i="8"/>
  <c r="J8" i="8"/>
  <c r="L8" i="8"/>
  <c r="N8" i="8"/>
  <c r="P8" i="8"/>
  <c r="J37" i="8"/>
  <c r="L37" i="8"/>
  <c r="N37" i="8"/>
  <c r="P37" i="8"/>
  <c r="K26" i="15"/>
  <c r="M26" i="15"/>
  <c r="O26" i="15"/>
  <c r="Q26" i="15"/>
  <c r="K35" i="15"/>
  <c r="M35" i="15"/>
  <c r="O35" i="15"/>
  <c r="Q35" i="15"/>
  <c r="J8" i="11"/>
  <c r="L8" i="11"/>
  <c r="N8" i="11"/>
  <c r="P8" i="11"/>
  <c r="K10" i="15"/>
  <c r="M10" i="15"/>
  <c r="O10" i="15"/>
  <c r="Q10" i="15"/>
  <c r="K19" i="15"/>
  <c r="M19" i="15"/>
  <c r="O19" i="15"/>
  <c r="Q19" i="15"/>
  <c r="N9" i="8"/>
  <c r="L9" i="8"/>
  <c r="P9" i="8"/>
  <c r="J32" i="8"/>
  <c r="N32" i="8"/>
  <c r="L32" i="8"/>
  <c r="P32" i="8"/>
  <c r="J36" i="8"/>
  <c r="N36" i="8"/>
  <c r="L36" i="8"/>
  <c r="P36" i="8"/>
  <c r="J17" i="11"/>
  <c r="L17" i="11"/>
  <c r="N17" i="11"/>
  <c r="P17" i="11"/>
  <c r="K31" i="15"/>
  <c r="M31" i="15"/>
  <c r="O31" i="15"/>
  <c r="Q31" i="15"/>
  <c r="L8" i="12"/>
  <c r="L14" i="12" s="1"/>
  <c r="J8" i="12"/>
  <c r="J14" i="12" s="1"/>
  <c r="J16" i="12" s="1"/>
  <c r="N8" i="12"/>
  <c r="N14" i="12" s="1"/>
  <c r="P8" i="12"/>
  <c r="P14" i="12" s="1"/>
  <c r="O8" i="15"/>
  <c r="M8" i="15"/>
  <c r="K8" i="15"/>
  <c r="Q8" i="15"/>
  <c r="K11" i="15"/>
  <c r="M11" i="15"/>
  <c r="O11" i="15"/>
  <c r="Q11" i="15"/>
  <c r="K20" i="15"/>
  <c r="O20" i="15"/>
  <c r="M20" i="15"/>
  <c r="Q20" i="15"/>
  <c r="N11" i="8"/>
  <c r="L11" i="8"/>
  <c r="P11" i="8"/>
  <c r="N15" i="8"/>
  <c r="L15" i="8"/>
  <c r="P15" i="8"/>
  <c r="J25" i="8"/>
  <c r="N25" i="8"/>
  <c r="L25" i="8"/>
  <c r="P25" i="8"/>
  <c r="K33" i="15"/>
  <c r="M33" i="15"/>
  <c r="O33" i="15"/>
  <c r="Q33" i="15"/>
  <c r="I29" i="15"/>
  <c r="H15" i="11"/>
  <c r="J13" i="10"/>
  <c r="J14" i="10" s="1"/>
  <c r="J11" i="10"/>
  <c r="J12" i="10"/>
  <c r="I41" i="15"/>
  <c r="K29" i="15" l="1"/>
  <c r="M29" i="15"/>
  <c r="O29" i="15"/>
  <c r="Q29" i="15"/>
  <c r="Q44" i="15" s="1"/>
  <c r="K41" i="15"/>
  <c r="K44" i="15" s="1"/>
  <c r="M41" i="15"/>
  <c r="O41" i="15"/>
  <c r="O44" i="15" s="1"/>
  <c r="Q41" i="15"/>
  <c r="P17" i="12"/>
  <c r="P18" i="12" s="1"/>
  <c r="P15" i="12"/>
  <c r="P16" i="12"/>
  <c r="L17" i="12"/>
  <c r="L18" i="12" s="1"/>
  <c r="L16" i="12"/>
  <c r="L15" i="12"/>
  <c r="N16" i="12"/>
  <c r="N15" i="12"/>
  <c r="N17" i="12"/>
  <c r="N18" i="12" s="1"/>
  <c r="J15" i="11"/>
  <c r="J25" i="11" s="1"/>
  <c r="J28" i="11" s="1"/>
  <c r="J29" i="11" s="1"/>
  <c r="L15" i="11"/>
  <c r="L25" i="11" s="1"/>
  <c r="N15" i="11"/>
  <c r="N25" i="11" s="1"/>
  <c r="P15" i="11"/>
  <c r="P25" i="11" s="1"/>
  <c r="M44" i="15"/>
  <c r="M47" i="15" s="1"/>
  <c r="M48" i="15" s="1"/>
  <c r="J10" i="8"/>
  <c r="J51" i="8" s="1"/>
  <c r="J53" i="8" s="1"/>
  <c r="L10" i="8"/>
  <c r="L51" i="8" s="1"/>
  <c r="N10" i="8"/>
  <c r="N51" i="8" s="1"/>
  <c r="P10" i="8"/>
  <c r="P51" i="8" s="1"/>
  <c r="K47" i="15"/>
  <c r="K48" i="15" s="1"/>
  <c r="K45" i="15"/>
  <c r="K46" i="15"/>
  <c r="J17" i="12"/>
  <c r="J18" i="12" s="1"/>
  <c r="J15" i="12"/>
  <c r="J15" i="10"/>
  <c r="J54" i="8"/>
  <c r="J55" i="8" s="1"/>
  <c r="J19" i="12" l="1"/>
  <c r="P19" i="12"/>
  <c r="L19" i="12"/>
  <c r="N19" i="12"/>
  <c r="O47" i="15"/>
  <c r="O48" i="15" s="1"/>
  <c r="O45" i="15"/>
  <c r="O46" i="15"/>
  <c r="P53" i="8"/>
  <c r="P54" i="8"/>
  <c r="P55" i="8" s="1"/>
  <c r="P52" i="8"/>
  <c r="P28" i="11"/>
  <c r="P29" i="11" s="1"/>
  <c r="P26" i="11"/>
  <c r="P27" i="11"/>
  <c r="L54" i="8"/>
  <c r="L55" i="8" s="1"/>
  <c r="L53" i="8"/>
  <c r="L52" i="8"/>
  <c r="J52" i="8"/>
  <c r="N28" i="11"/>
  <c r="N29" i="11" s="1"/>
  <c r="N27" i="11"/>
  <c r="N26" i="11"/>
  <c r="N53" i="8"/>
  <c r="N54" i="8"/>
  <c r="N55" i="8" s="1"/>
  <c r="N52" i="8"/>
  <c r="L28" i="11"/>
  <c r="L29" i="11" s="1"/>
  <c r="L26" i="11"/>
  <c r="L27" i="11"/>
  <c r="J26" i="11"/>
  <c r="J27" i="11"/>
  <c r="M46" i="15"/>
  <c r="M45" i="15"/>
  <c r="M49" i="15" s="1"/>
  <c r="Q46" i="15"/>
  <c r="Q47" i="15"/>
  <c r="Q48" i="15" s="1"/>
  <c r="Q45" i="15"/>
  <c r="K49" i="15"/>
  <c r="J56" i="8"/>
  <c r="O49" i="15" l="1"/>
  <c r="Q49" i="15"/>
  <c r="P30" i="11"/>
  <c r="P56" i="8"/>
  <c r="J30" i="11"/>
  <c r="N56" i="8"/>
  <c r="N30" i="11"/>
  <c r="L30" i="11"/>
  <c r="L56" i="8"/>
</calcChain>
</file>

<file path=xl/sharedStrings.xml><?xml version="1.0" encoding="utf-8"?>
<sst xmlns="http://schemas.openxmlformats.org/spreadsheetml/2006/main" count="1743" uniqueCount="294">
  <si>
    <t>FORMATO</t>
  </si>
  <si>
    <t>UNIDAD</t>
  </si>
  <si>
    <t>CANTIDAD</t>
  </si>
  <si>
    <t>IVA</t>
  </si>
  <si>
    <t>TOTAL PROYECTO</t>
  </si>
  <si>
    <t xml:space="preserve">VALOR PARCIAL </t>
  </si>
  <si>
    <t>VALOR UNITARIO</t>
  </si>
  <si>
    <t>COSTOS TOTALES</t>
  </si>
  <si>
    <t>DESCRIPCIÓN</t>
  </si>
  <si>
    <t>ÍTEM</t>
  </si>
  <si>
    <r>
      <t xml:space="preserve">Versión: </t>
    </r>
    <r>
      <rPr>
        <sz val="10"/>
        <rFont val="Arial"/>
        <family val="2"/>
      </rPr>
      <t>01</t>
    </r>
  </si>
  <si>
    <t>Clave: GCON-1.0-12-112</t>
  </si>
  <si>
    <t>Página: 1 de 1</t>
  </si>
  <si>
    <t>FORMATO 7 PROPUESTA ECONÓMICA</t>
  </si>
  <si>
    <r>
      <t xml:space="preserve">Fecha: </t>
    </r>
    <r>
      <rPr>
        <sz val="10"/>
        <rFont val="Arial"/>
        <family val="2"/>
      </rPr>
      <t>28/10/2019</t>
    </r>
  </si>
  <si>
    <t>Principio de Procedencia:
1201.092</t>
  </si>
  <si>
    <t>Mantenimiento de zonas verdes. 1. Roceria: zonas de seguridad y demás áreas del aeropuerto. Debe incluir  la limpieza de las áreas perimetrales internas (desde las zonas de seguridad hasta el cerramiento). Consistente en desmonte y limpieza de zonas no boscosas. Incluye Aplicación de matamatelezas (combatran, randall o similar) a todas las zonas de seguridad incluida la base del cerramiento. 2. Limpieza manual del cerramiento (mallas), retirando todo elemento orgánico e inorgánico. Se hará además  la  fumigación con un herbicida químico. Incluye Cargue y disposición de material sobrante al botadero autorizado</t>
  </si>
  <si>
    <t>Limpieza (desmalezado y evacuación sedimentos) en canales (en tierra o en concreto) de evacuación aguas, retiro y disposición de material sobrante a cualquier distancia en botadero autorizado. Consistente en mantenimiento de taludes, reconstrucción de canales y limpieza de cauce a cualquier ancho de canal. Se debe garantizar por el tiempo de duración del contrato el caudal natural de las aguas retirando todo elemento que le impida al agua su curso normal.</t>
  </si>
  <si>
    <t>Ha</t>
  </si>
  <si>
    <t>m</t>
  </si>
  <si>
    <t>Excavación manual (concreto ciclopeo, pie de amigo y pedestales).</t>
  </si>
  <si>
    <t>Viga de amarre concreto 3000PSI Incluye refuerzo.</t>
  </si>
  <si>
    <t>Cimiento pie amigo concreto 3000 PSI. Cimiento pedestal concreto 3000 PSI.</t>
  </si>
  <si>
    <t>Mortero 1:4. para pie de amigo</t>
  </si>
  <si>
    <t>Suministro e instalación cerramiento tipo I en malla eslabonada con recubrimiento en PVC, calibre 8" incluyendo el recubrimiento, Incluye tuberia (Poste, Pie de apoyo y pie de amigo). Cuatro hilos de alambre de pua y accesorios.</t>
  </si>
  <si>
    <t>Desmonte de cerramiento en mal estado</t>
  </si>
  <si>
    <t>Cimiento concreto ciclópeo</t>
  </si>
  <si>
    <t>Resane y vinilo sobre muros interiores (tres manos)</t>
  </si>
  <si>
    <t>Resane y Koraza sobre muro exterior (tres manos)</t>
  </si>
  <si>
    <t>ADMINISTRACIÓN</t>
  </si>
  <si>
    <t>IMPREVISTOS</t>
  </si>
  <si>
    <t>UTILIDAD</t>
  </si>
  <si>
    <t>20%</t>
  </si>
  <si>
    <t>1%</t>
  </si>
  <si>
    <t>5%</t>
  </si>
  <si>
    <t>19%</t>
  </si>
  <si>
    <t>m3</t>
  </si>
  <si>
    <t>m2</t>
  </si>
  <si>
    <t>und</t>
  </si>
  <si>
    <t>Entresuelo en piedra, E= 10 cm. incluye recebo compactado en arenila E= 5 cm., Incluye acomodamiento y nivelación de piedra de entresuelo.</t>
  </si>
  <si>
    <t>Construcción de  señalización  de  mangaveletas  en  concreto ciclopeo,  forma: (anillo circular) donde su radio mayor es 7,5 m y su radio menor  es 6 m,  espesor  e = 0,07 m,   ancho = 1,50 m.   juntas de madera cada 1,50 m.   incluye pintura a base de aceite  color blanco.  para demarcación de mangaveletas.</t>
  </si>
  <si>
    <t>ESTACION</t>
  </si>
  <si>
    <t>UBICACIÓN</t>
  </si>
  <si>
    <t>CERRO VERDE</t>
  </si>
  <si>
    <t xml:space="preserve">CORREGIMIENTO DE SANTA ELENA-MEDELLIN-ANTIOQUIA </t>
  </si>
  <si>
    <t>SANTA ELENA</t>
  </si>
  <si>
    <t>CORREGIMIENTO DE SANTA ELENA-MEDELLIN-ANTIOQUIA</t>
  </si>
  <si>
    <t>CERRO GORDO</t>
  </si>
  <si>
    <t xml:space="preserve">MUNICIPIO DE LA UNION-ANTIOQUIA  </t>
  </si>
  <si>
    <t>CASA EMISORA</t>
  </si>
  <si>
    <t>AEROPUERTO JOSE MARIA CORDOVA DE RIONEGRO-ANTIOQUIA</t>
  </si>
  <si>
    <t>VOR/DME MARINILLA</t>
  </si>
  <si>
    <t xml:space="preserve">MUNICIPIO DE MARINILLA -ANTIOQUIA  </t>
  </si>
  <si>
    <t>LA CEJA</t>
  </si>
  <si>
    <t xml:space="preserve">MUNICIPIO DE LA CEJA-ANTIOQUIA  </t>
  </si>
  <si>
    <t>JARDIN</t>
  </si>
  <si>
    <t>MUNICIPIO DE JARDIN-ANTIOQUIA</t>
  </si>
  <si>
    <t>POPALITO</t>
  </si>
  <si>
    <t>MUNICIPIO DE BARBOSA</t>
  </si>
  <si>
    <t>SUBESTACION TORRE BAHIA SOLANO</t>
  </si>
  <si>
    <t>AEROPUERTO JOSE CELESTINO  MUTIS DE BAHIA SOLANO-CHOCO</t>
  </si>
  <si>
    <t>VILLA KEMPIS</t>
  </si>
  <si>
    <t>MANIZALES-CALDAS</t>
  </si>
  <si>
    <t>ACCESOS Y SEDE VACACIONAL</t>
  </si>
  <si>
    <t>CASA VACACIONAL Y ACCESO AEROPUERTO RIONEGRO</t>
  </si>
  <si>
    <t>ESTACION LI</t>
  </si>
  <si>
    <t xml:space="preserve">MARCADOR MEDIO </t>
  </si>
  <si>
    <t>LUCES ALS RIONEGRO</t>
  </si>
  <si>
    <t>MUNICIPIO DE RIONEGRO-ANTIOQUIA</t>
  </si>
  <si>
    <t>Suministro e instalación cubierta tipo domo, incluye estructura metalica</t>
  </si>
  <si>
    <t>Suministro e instalación de ventanal y/o puerta cristal templado 8 mm</t>
  </si>
  <si>
    <t>Suministro e instalación de puerta lamina (incluye retiro y cerradura)</t>
  </si>
  <si>
    <t>Aplicación de Sikaflex para sello de ventanas</t>
  </si>
  <si>
    <t>Excavación manual en material común y conglomerado. Incluye cargue y botada de escombros. E=20cm.</t>
  </si>
  <si>
    <t xml:space="preserve">Suministro e instalación inodoro </t>
  </si>
  <si>
    <t>Muro divisorio (bloque no. 4)</t>
  </si>
  <si>
    <t>Enchape piso en cerámica</t>
  </si>
  <si>
    <t>Enchape muro en cerámica</t>
  </si>
  <si>
    <t>Pañete liso impermeabilizado muros 1:4 (incluye filos y dilataciones)</t>
  </si>
  <si>
    <t xml:space="preserve">Suministro e instalación sanitario para discapacitados </t>
  </si>
  <si>
    <t>Suministro e instalación barras de apoyo para baño de discapacitados</t>
  </si>
  <si>
    <t>Desmonte de aparados sanitarios</t>
  </si>
  <si>
    <t>Demolicion de enchape</t>
  </si>
  <si>
    <t>Suministro e instalación lavamanos para discapacitados, inlcuye grifería</t>
  </si>
  <si>
    <t>Rejilla de piso de 2"</t>
  </si>
  <si>
    <t>Espejos</t>
  </si>
  <si>
    <t>Losa de piso en concreto  de 3000 PSI, de e=10cm inlcuye malla electrosoldada</t>
  </si>
  <si>
    <t>Socalo en ceramica</t>
  </si>
  <si>
    <t>Estuco y pintura Koraza sobre muro (tres manos o las necesarias para un correcto acabado)</t>
  </si>
  <si>
    <t xml:space="preserve">Punto electrico </t>
  </si>
  <si>
    <t>Red electrica en tuberia Emt, tres hilos, calibre 10.</t>
  </si>
  <si>
    <t>Suministro e instalación de luminaria tipo led de 2*32m</t>
  </si>
  <si>
    <t>Suministro e instalación cubierta termoacustica (incluye estructura metalica)</t>
  </si>
  <si>
    <t>Base compactada</t>
  </si>
  <si>
    <t>Suministro e instalación lavamanos con grifería</t>
  </si>
  <si>
    <t>Suministro e instalación de ducha</t>
  </si>
  <si>
    <t>Resane y pintura Koraza sobre muro (tres manos o las necesarias para un correcto acabado)</t>
  </si>
  <si>
    <t xml:space="preserve">Desmonte de puertas </t>
  </si>
  <si>
    <t>Desmonte de ventana en aluminio</t>
  </si>
  <si>
    <t xml:space="preserve">Suministro e instalación de ventana en aluminio </t>
  </si>
  <si>
    <t>Suministro e instalación de cocina integral, inlcuye mueble inferior y superior, mesón en acero inoxidable</t>
  </si>
  <si>
    <t>Suministro e instalación de lavaplatos, inlcuye grifería</t>
  </si>
  <si>
    <t>Suministro e instalación de estufa electrica de dos puestos</t>
  </si>
  <si>
    <t>Suministro, transporte e instalación de puerta (2,73x2,40m) en aluminio y vidrio templado de 8mm, cuerpo fijo (2,40x0,73m) y dos hojas (2,40x1,00m), con apertura automatica, incluye sandblasting con diseño y motor de un caballo de fuerza y todos los accesorios para su correcto funcionamiento</t>
  </si>
  <si>
    <t>global</t>
  </si>
  <si>
    <t>Suministro e instalación pozo septico Eternit con empaques o similar, capacidad 1650 L</t>
  </si>
  <si>
    <t>Suministro e instalación grifería de lavamanos</t>
  </si>
  <si>
    <t>Mantenimiento general de red sanitaria</t>
  </si>
  <si>
    <t>Suministro e instalación de cerradura de seguridad (incluye retiro de la anterior)</t>
  </si>
  <si>
    <t>Suministro e instalación de cielo raso en PVC colos blanco (incluye desmonte y disposición final)</t>
  </si>
  <si>
    <t>Desmonte de cubierta en asbesto cemento (incluye disposición final en botadero certificado</t>
  </si>
  <si>
    <t>Suministro e instalación cubierta arquitectonica ripo Sandiwch con aislante en icopor, referencia sin traslapo en acero galvanizado, ancho 50cm, calibre 26, pintada a una cara, color azul tipo acesco</t>
  </si>
  <si>
    <t>Suministro e instalación lavamanoss, inlcuye grifería</t>
  </si>
  <si>
    <t xml:space="preserve">Suministro e instalación sanitario </t>
  </si>
  <si>
    <t>Suministro e Instalación de Caseta de Vigilancia en bloque de 12 * 20 * 40. Incluye 4 ventanas en aluminio crudo con vidrios de 4 mm. De espesor.  De 1,00 x 1,00 m (3 UN) . Una (1) ventana de 0,80 x 1,00 m. Incluye una (1) puerta metalica con chapa, de 0,80 x 2,10 m. Incluye estructura en madera  para techo, cubierta en teja de fibro cemento perfil 7, a dos aguas, con pendiente de 24%. , altura minima de 2,40 m. Incluye tambien loseta de piso de 2,8 * 2,8 en concreto de 8 cm.  Medidas exteriores de la caseta 1,80 * 1,80 m.</t>
  </si>
  <si>
    <t>Ajuste a la puerta principal torre de control de 1,24 x 2,19 metros</t>
  </si>
  <si>
    <t xml:space="preserve"> TORRE BAHIA SOLANO</t>
  </si>
  <si>
    <t>SUMNISTRO E INSTALACIÓN PUERTA DE ACCESO VEHICULAR ( H 2,00 * 4 ) INCLUYE el suministro, transporte e instalación de la puerta, los postes y su fundación, goznes, malla si se requiere, sistema de cierre, ángulos y platinas, diagonales, limpieza y pintura.</t>
  </si>
  <si>
    <t>Mantenimiento  general de Pozo septico</t>
  </si>
  <si>
    <t xml:space="preserve">Concreto de 3000 PSI,  incluye acero de refuerzo </t>
  </si>
  <si>
    <t>CONDEIN SAS</t>
  </si>
  <si>
    <t>OBJETO: REALIZAR MANTENIMIENTO GENERAL DE LOS AEROPUERTOS Y ESTACIONES DE LA REGIONAL (NUQUI)</t>
  </si>
  <si>
    <t>OBJETO: REALIZAR MANTENIMIENTO GENERAL DE LOS AEROPUERTOS Y ESTACIONES DE LA REGIONAL (QUIBDO)</t>
  </si>
  <si>
    <t>OBJETO: REALIZAR MANTENIMIENTO GENERAL DE LOS AEROPUERTOS Y ESTACIONES DE LA REGIONAL (CAREPA)</t>
  </si>
  <si>
    <t>OBJETO: REALIZAR MANTENIMIENTO GENERAL DE LOS AEROPUERTOS Y ESTACIONES DE LA REGIONAL (ESTACIONES)</t>
  </si>
  <si>
    <t>WILBER MOSQUERA MOSQUERA</t>
  </si>
  <si>
    <t>PROSOI SAS</t>
  </si>
  <si>
    <t>PROMEDIO PROPUESTAS</t>
  </si>
  <si>
    <t>OBJETO: REALIZAR MANTENIMIENTO GENERAL DE LOS AEROPUERTOS Y ESTACIONES DE LA REGIONAL (MONTERIA)</t>
  </si>
  <si>
    <t>HAH CONSTRUCCIONES SAS</t>
  </si>
  <si>
    <t>Versión: 03</t>
  </si>
  <si>
    <t>Fecha de aprobación: 28/12/2020</t>
  </si>
  <si>
    <t>JUAN CARLOS ORTIZ LOPEZ</t>
  </si>
  <si>
    <t>OSCAR MUÑOZ CORREA</t>
  </si>
  <si>
    <t>GUSTAVO VASQUEZ PINZON</t>
  </si>
  <si>
    <t>CONTRATO 19000734 H3 GRUPO SYC SAS</t>
  </si>
  <si>
    <t>LADO TIERRA AEROPUERTO MORELA DE PUERTO BERRIO - ANTIOQUIA</t>
  </si>
  <si>
    <t>OBJETO: RANC0304 REALIZAR MANTENIMIENTO DE LA INFRAESTRUCTURA AEROPORTUARIA LADO AIRE Y LADO TIERRA DE LOS AEROPUERTOS DE CIMITARRA Y PUERTO BERRIO</t>
  </si>
  <si>
    <t>Retiro de malla eslabonada</t>
  </si>
  <si>
    <t>Demolición de piso</t>
  </si>
  <si>
    <t>Demolición de muro en ladrillo o bloque o drywall</t>
  </si>
  <si>
    <t>Desmonte de ventiladores</t>
  </si>
  <si>
    <t xml:space="preserve">Retiro de ventana metalica y vidrio </t>
  </si>
  <si>
    <t xml:space="preserve">De 2,00x2,80 m </t>
  </si>
  <si>
    <t>De 2,79 x 2,65 m</t>
  </si>
  <si>
    <t>Retiro de ventana metalica y vidrio</t>
  </si>
  <si>
    <t>Suministro e instalación de  Ventilador industrial 56 pulgadas cm Mediterráneo blanco o similar. Ventilador para techo, 3 aspas, 5 velocidades. Voltaje 110 - 120v. Metalico.</t>
  </si>
  <si>
    <t>Suministro e instalación de black out, telon blanco manual, pentagrama o similar, con barrera protectora que aislan el frío / calor y ruido al interior.</t>
  </si>
  <si>
    <t xml:space="preserve">Suministro e instalacion de ventanal de piso en aluminio y vidrio color bronce con pelicula de seguridad a los vidrios. Diseño en dos niveles, el nivel superior con una altura de 75 cm  alas pivontantes. El Nivel inferior con una altura de 2 m y dos (2) alas corredizas. Ver diseño. </t>
  </si>
  <si>
    <t>UND.</t>
  </si>
  <si>
    <t>De 2,80 x 0,75 m</t>
  </si>
  <si>
    <t>De 1,70 x 1,74 m</t>
  </si>
  <si>
    <t>De 1,74 x 2,78 m</t>
  </si>
  <si>
    <t>De 1,54 x 1,59 m</t>
  </si>
  <si>
    <t>Construcción de rampa en concreto, F'c= 21 Mpa incluye malla electrosoldada y acero de reduerzo. Ancho = 1,50 m. h = 30 cm</t>
  </si>
  <si>
    <t>Suministro y aplicación de pintura acrílica para exterior, tipo Koraza o similar, de primera calidad, sobre columnas, muro o vigas y/o pintura existente, color a definir, en todas las superficies a pintar, se aplicarán cuantas manos de pintura e imprimantes sean necesarios. Incluye todo tipo de resanes y preparación de superficie.</t>
  </si>
  <si>
    <t>Suministro y colocación de teja ecologica, placa ondulada, fabricada con fibras vegetales y saturada con bitumen. Color verde. Incluye estructura en metalica para colocación de teja sobre la existente, correas, traslapos frontales minimo 17 cm, traslape lateral minimo 1 ondulación.</t>
  </si>
  <si>
    <t>Suministro e instalación de impermeabilización con Restrucreto MIP o similar y pintura Supercryl larga vida o similar.(losa terraza torre de control)</t>
  </si>
  <si>
    <t>Suministro y aplicación de pintura para aislamiento termico, para aplicar en teja de fibrocemento en el interior, de primera calidad, dejajo de la teja, color a definir, en todas las superficies a pintar, se aplicarán cuantas manos de pintura e imprimantes sean necesarios. Incluye todo tipo de resanes y preparación de superficie. Para Muros, columnas y vigas.</t>
  </si>
  <si>
    <t>LADO AIRE AEROPUERTO MORELA DE PUERTO BERRIO - ANTIOQUIA</t>
  </si>
  <si>
    <t>Reciclado de pavimento y estructura en zona de repavimentación espesor 30 cm, incluye mejoramiento de la estructura con cemento y compactacion de la misma para posterior pavimentación</t>
  </si>
  <si>
    <t>Suministro y aplicación de Imprimación y Riego de liga con emulsión asfáltica P-402-403</t>
  </si>
  <si>
    <t xml:space="preserve">Suministro e instalación de carpeta de rodadura mezcla densa en caliente Norma P-401 FAA. </t>
  </si>
  <si>
    <t>Relleno de margen de seguridad en sub base compactada</t>
  </si>
  <si>
    <t>Suministro e instalación de señalización de la pista, llaves de volteo, calles de rodaje y plataforma con pintura acrilica de tráfico pesado y microesferas reflectivas en colores amarillo y blanco. Normatividad vigente: Anexo 14 de la OACI, RAC, Norma ICONTEC 1360 y FAA P-620</t>
  </si>
  <si>
    <t>Retiro de postes de cerramiento</t>
  </si>
  <si>
    <t>Mortero de fijación(pisamalla) en base de malla eslabonada</t>
  </si>
  <si>
    <t>ADMINISTRACION</t>
  </si>
  <si>
    <t xml:space="preserve">IMPREVISTOS
</t>
  </si>
  <si>
    <t xml:space="preserve">UTILIDAD
</t>
  </si>
  <si>
    <t>COSTOS DIRECTOS</t>
  </si>
  <si>
    <t>IVA SOBRE UTILIDAD</t>
  </si>
  <si>
    <t>VALOR TOTAL PROYECTO</t>
  </si>
  <si>
    <t>LADO TIERRA AEROPUERTO GUSTAVO ROJAS PINILLA DE CIMITARRA - SANTANDER</t>
  </si>
  <si>
    <t>ml</t>
  </si>
  <si>
    <t>Excavación mecanica en material común y conglomerado. Incluye cargue y botada de escombros.</t>
  </si>
  <si>
    <t xml:space="preserve">Suministro, colocacion y compactación de Subbase granular estabilizada con cemento, con materiales de la zona mejorada en sitio con equipo especializado, espesor 15 cm </t>
  </si>
  <si>
    <t>Demolicion de revoque en cielos y muros.</t>
  </si>
  <si>
    <t>Suministro y colocación de revoque. Incluye ranuras, filetes y dilataciones. En muros y cielos.</t>
  </si>
  <si>
    <t>Suministro y aplicación de pintura acrílica para interior, tipo Koraza o similar, de primera calidad, sobre columnas, muro o vigas y/o pintura existente, color a definir, en todas las superficies a pintar, se aplicarán cuantas manos de pintura e imprimantes sean necesarios. Incluye todo tipo de resanes y preparación de superficie. Para Muros, columnas y vigas.</t>
  </si>
  <si>
    <t>Suministro y aplicación de pintura acrílica para exterior, tipo Koraza o similar, de primera calidad, sobre columnas, muro o vigas y/o pintura existente, color a definir, en todas las superficies a pintar, se aplicarán cuantas manos de pintura e imprimantes sean necesarios. Incluye todo tipo de resanes y preparación de superficie. Para Muros, columnas y vigas.</t>
  </si>
  <si>
    <t>Instalacion muro en lámina en superboard</t>
  </si>
  <si>
    <t>Suministro, transporte y construcción de piso en concreto de 21 Mpa e= 10 cm</t>
  </si>
  <si>
    <t>Suministro, transporte y construcción de andenes de 21 Mpa</t>
  </si>
  <si>
    <t>Suministro y colocación de puerta en aluminio anodizado. Color tabaco. Incluye ala y marco en aluminio anodizado. Incluye chapa de seguridad doble pistilo y pasador. De 0,90 x 2,10 m.</t>
  </si>
  <si>
    <t xml:space="preserve">Excavación de 0 a 2 m en material heterogeneo bajo cualquier grado de humedad. medido en sitio. Incluye entibado temporal, cargue, transporte y botada de material </t>
  </si>
  <si>
    <t>Construcción de dos (2) rieles en concreto, incluye base compactada, malla eslabonada y acero de refuerzo. E = 18 cm</t>
  </si>
  <si>
    <t>Construcción de Concreto clase G para placa central, sobreanchos y demás elementos en concreto ciclopeo (Rel 60% piedra y 40% concreto D).) con resistencia de 2500 PSI, incluye el suministro , el transporte de los materialesal sitio de los trabajos, equipo y todo lo necesario para su correcta construcción y funcionamiento, en todo el trayecto construido de rieles en concreto. Piedra rajon 3&gt;8".</t>
  </si>
  <si>
    <t>Construcción de cuneta (dimensiones de desarrollo0,90 m y e = 0,10 m) en concreto reforzado con resistencia 2500 PSI, fundida en sitio, incluye transporte de materiales, la formaleta, el lleno de soporte, el acero de refuerzo por retracción y temperatura y todo lo necesario para su correcta construcción y funcionamiento.</t>
  </si>
  <si>
    <t>LADO AIRE AEROPUERTO GUSTAVO ROJAS PINILLA DE CIMITARRA - SANTANDER</t>
  </si>
  <si>
    <t>Suministro e instalación de impermeabilización con Restrucreto MIP o similar y pintura Supercryl larga vida o similar.(losa terraza)</t>
  </si>
  <si>
    <t>Mortero 1:4. para pisamalla</t>
  </si>
  <si>
    <t>Desmonte de cerramiento en mal estado. Incluye trasaldo de postes de concreto y alambre de púas, hasta donde lo determine el interventor y/o supervisor en el aera del aeropuerto.</t>
  </si>
  <si>
    <t>Suministros</t>
  </si>
  <si>
    <t>SUBTOTAL</t>
  </si>
  <si>
    <t>VALOR TOTAL (1)</t>
  </si>
  <si>
    <t>TOTAL SUMINISTROS (2)</t>
  </si>
  <si>
    <t>VÍAS Y EDIFICACIONES COLOMBIA SAS</t>
  </si>
  <si>
    <t>ING ARANGO CIA SAS</t>
  </si>
  <si>
    <t>CARLOS CASTRO VEGA</t>
  </si>
  <si>
    <t>FRANCISCO ALVAREZ PEREZ</t>
  </si>
  <si>
    <t>PROMEDIO PROPUESTAS PRESENTADAS CONTRATACIÓN 20000584 H4 02 DE 2020 INCREMENTADOLAS AL IPC 1,61% DE 2020.</t>
  </si>
  <si>
    <t>ENETEL</t>
  </si>
  <si>
    <t>Suministro e Instalacion muro en lámina en superboard</t>
  </si>
  <si>
    <t>PROMEDIO PROPUESTAS PRESENTADAS CONTRATACIÓN 20000584 H4 03 DE 2020 INCREMENTADOLAS AL IPC 1,61% DE 2020.</t>
  </si>
  <si>
    <t>PROMEDIO PROPUESTAS PRESENTADAS CONTRATACIÓN 20000584 H4 01 DE 2020 INCREMENTADOLAS AL IPC 1,61% DE 2020.</t>
  </si>
  <si>
    <t>CONTRATO 19000915 H4 GRUPO SYC SAS</t>
  </si>
  <si>
    <t>PROMEDIO</t>
  </si>
  <si>
    <t>MEDIANA</t>
  </si>
  <si>
    <t>MEDIA ARMÓNICA</t>
  </si>
  <si>
    <t>MEDIA GEOMÉTRICA</t>
  </si>
  <si>
    <t>Valor Unitario</t>
  </si>
  <si>
    <t>TOTAL</t>
  </si>
  <si>
    <t>Suministro de silla tandem metálica 4 puestos, Base en acero cromado, Brazos Ergonómicos en acero cromado, Forma 4 puestos, Patas en media luna en tubo elíptico de 62×31 mm CAL 16 pulgadas, Pintado con pintura electrostática anticorrosiva, Viga rectangular de 7/8 CAL 18 pulgada</t>
  </si>
  <si>
    <t>Suministro e Instalacion muro en superboard</t>
  </si>
  <si>
    <t>Suministro y aplicación de pintura acrílica para Exterior, tipo Koraza o similar, de primera calidad, sobre columnas, muro o vigas y/o pintura existente, color a definir, en todas las superficies a pintar, se aplicarán cuantas manos de pintura e imprimantes sean necesarios. Incluye todo tipo de resanes y preparación de superficie. Para Muros, columnas y vigas.</t>
  </si>
  <si>
    <t>ITALOAMBIENTES</t>
  </si>
  <si>
    <t>Código</t>
  </si>
  <si>
    <t>CCE-EICP-FM-25</t>
  </si>
  <si>
    <t>Versión</t>
  </si>
  <si>
    <t>FORMULARIO 1</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</si>
  <si>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</si>
  <si>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</si>
  <si>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Nº</t>
  </si>
  <si>
    <t>ITEM DE PAGO</t>
  </si>
  <si>
    <t xml:space="preserve">ESPECIFICACIONES </t>
  </si>
  <si>
    <t>DESCRIPCION</t>
  </si>
  <si>
    <t>VALOR UNITARIO INCLUYE AIU</t>
  </si>
  <si>
    <t xml:space="preserve">VALOR TOTAL  INCLUYE AIU                              </t>
  </si>
  <si>
    <t>GENERAL</t>
  </si>
  <si>
    <t>PARTICULAR</t>
  </si>
  <si>
    <t>X</t>
  </si>
  <si>
    <t>AIU</t>
  </si>
  <si>
    <t>IVA SOBRE UTILIDAD 19%</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</si>
  <si>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</si>
  <si>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</si>
  <si>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</si>
  <si>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</si>
  <si>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rFont val="Arial Narrow"/>
        <family val="2"/>
      </rPr>
      <t>NOTA 3:</t>
    </r>
    <r>
      <rPr>
        <sz val="12"/>
        <rFont val="Arial Narrow"/>
        <family val="2"/>
      </rPr>
      <t xml:space="preserve"> El A.I.U y su discriminación deben estar en porcentaje (%). </t>
    </r>
  </si>
  <si>
    <r>
      <rPr>
        <b/>
        <sz val="12"/>
        <rFont val="Arial Narrow"/>
        <family val="2"/>
      </rPr>
      <t>NOTA 4:</t>
    </r>
    <r>
      <rPr>
        <sz val="12"/>
        <rFont val="Arial Narrow"/>
        <family val="2"/>
      </rPr>
      <t xml:space="preserve">  [Determinar por la Entidad]</t>
    </r>
  </si>
  <si>
    <r>
      <rPr>
        <b/>
        <sz val="12"/>
        <rFont val="Arial Narrow"/>
        <family val="2"/>
      </rPr>
      <t>NOTA 5:</t>
    </r>
    <r>
      <rPr>
        <sz val="12"/>
        <rFont val="Arial Narrow"/>
        <family val="2"/>
      </rPr>
      <t xml:space="preserve"> [Determinar por la Entidad]</t>
    </r>
  </si>
  <si>
    <t>TOTAL A.I.U</t>
  </si>
  <si>
    <r>
      <t xml:space="preserve">NOTA 6: </t>
    </r>
    <r>
      <rPr>
        <sz val="12"/>
        <rFont val="Arial Narrow"/>
        <family val="2"/>
      </rPr>
      <t xml:space="preserve"> [Determinar por la Entidad]</t>
    </r>
  </si>
  <si>
    <t>TOTAL SUMINISTROS</t>
  </si>
  <si>
    <t>Subtotal</t>
  </si>
  <si>
    <t xml:space="preserve">SUBTOTAL COSTO DIRECTO </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</si>
  <si>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</si>
  <si>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</si>
  <si>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SUBTOTAL SUMINISTROS</t>
  </si>
  <si>
    <t>COSTO DIRECTO</t>
  </si>
  <si>
    <t>COSTO TOTAL (1)</t>
  </si>
  <si>
    <t>VALOR TOTAL PUERTO BERRIO</t>
  </si>
  <si>
    <t>COSTO TOTAL (2)</t>
  </si>
  <si>
    <t>VALOR TOTAL CIMITARRA (COSTO TOTAL (1) + TOTAL SUMINISTROS</t>
  </si>
  <si>
    <t>x</t>
  </si>
  <si>
    <t>PRESUPUESTO OFICIAL</t>
  </si>
  <si>
    <t>Formulario 1 - Propuesta económica  - Documento tipo de selección abreviada de menor cuantía - versión 2</t>
  </si>
  <si>
    <t xml:space="preserve">VALOR TOTAL                         </t>
  </si>
  <si>
    <t>SUBTOTAL OBRAS (INCLUYE IVA)</t>
  </si>
  <si>
    <t xml:space="preserve"> </t>
  </si>
  <si>
    <t>VALOR SIN AIU</t>
  </si>
  <si>
    <t xml:space="preserve">Suministro, instalacion y certificacion puntos de anclaje para terraza torre de control </t>
  </si>
  <si>
    <t>Suministro y aplicación de pintura epoxica sobre piso.</t>
  </si>
  <si>
    <t>Suministro de materiales para pulir y cristalizar pisos del primer y segundo piso, incluye maquinaria y mano de obra</t>
  </si>
  <si>
    <t>Suministro e instalacion black out, telon blanco manual, pentagrama o similar</t>
  </si>
  <si>
    <t>M2</t>
  </si>
  <si>
    <t>OBJETO: 23400C1047 REALIZAR MANTENIMIENTO DE LA INFRAESTRUCTURA AEROPORTUARIA DE LAS AREAS A CARGO DE LA AEROCIVIL EN EL AEROPUERTO DE RIONEGRO</t>
  </si>
  <si>
    <t>AEROPUERTO JOSE MARIA CORDOVA</t>
  </si>
  <si>
    <t>Mantenimiento tobogan de evacuacion torre de control.</t>
  </si>
  <si>
    <t>Adecuacion ventanas metalicas fijas a ventana con basculante.</t>
  </si>
  <si>
    <t>Suministro e instalacion de soporte metalico para extintor grande</t>
  </si>
  <si>
    <t>estufa electrica 2 puestos empotrable de 30cm vidrio negro, Mabe o similar</t>
  </si>
  <si>
    <t>Mantenimiento puntos hidrosanitarios, fugas menores hidraulicas, fugas en sifones, fugas en niples, no incluye accesorios de griferia.</t>
  </si>
  <si>
    <t xml:space="preserve">Suministro e instalación de mueble en madera (pino importado, chileno)tipo biblioteca </t>
  </si>
  <si>
    <t xml:space="preserve">Demolición muro en dry wall, incluye botadero </t>
  </si>
  <si>
    <t>Suministro e instalacion cerradura para porton metalico tipo yale o similar(instalacion en lado aire)</t>
  </si>
  <si>
    <t>Desmonte vidrios rotos, incluye retiro y traslado a botadero certificado</t>
  </si>
  <si>
    <t>Suministro e instalación vidrio incoloro Peldar o similar de 5 mm.</t>
  </si>
  <si>
    <t>Suministro e instalación Cinta antideslizante de 25 mm</t>
  </si>
  <si>
    <t>Suministro transporte e instalacion puerta 0.80 X 1.98 en aluminio natural.</t>
  </si>
  <si>
    <t>Suministro e instalacion Extractor Pared-techo 16x16x9.6 Cm</t>
  </si>
  <si>
    <t>Suministro e instalacion alarma sonora para puerta vidriera.</t>
  </si>
  <si>
    <t>Suministro e instalacion papel sandblasting, blanco sobre vidrio incoloro</t>
  </si>
  <si>
    <t>Lavada de vidrios exteriores torre de control y accesos a oficinas aeropuerto Jose Maria Cordova.</t>
  </si>
  <si>
    <t>Suministro e instalacion sikaflex en dilataciones en piso y muros</t>
  </si>
  <si>
    <t>Suministro e instalación de cielo falso en icopor graniplac, color blanco, Modulación 0,60x1,20. sobre estructura existente. Oficina VIP, lado aire.</t>
  </si>
  <si>
    <t>Mantenimiento estufas superficie vidrio negro haceb electrica de 4 puestos</t>
  </si>
  <si>
    <t>Suministro e instalacion de iluminacion para el aviso exterior con luz led, para el aviso existente de la torre de control.</t>
  </si>
  <si>
    <t>Suministro e instalacion de soporte metalico para camilla existente</t>
  </si>
  <si>
    <t>Desmonte de orinal mediano, incluye tapones hidrosanitarios</t>
  </si>
  <si>
    <t xml:space="preserve">Suministro transporte adecuacion del espacio e instalacion escalera mecanica torre de control </t>
  </si>
  <si>
    <t>Suministro transporte e instalación Urna Greca Cafetera Comercial 60 Tazas Hamilton Beach o similar, incluye conexión electrica.</t>
  </si>
  <si>
    <t>Suministro, transporte e instalación de divisiones de vidrio, en perfil metalico y pisa vidrio plastico, vidrio de 6mm, incluye accesorios y elementos necesarios para su correcta instalación,referencia lineas y diseño o similar</t>
  </si>
  <si>
    <t>Mantenimiento y limpieza de canoas, almacen lado aire.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</si>
</sst>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4" formatCode="_-&quot;$&quot;\ * #,##0.00_-;\-&quot;$&quot;\ * #,##0.00_-;_-&quot;$&quot;\ * &quot;-&quot;??_-;_-@_-"/>
    <numFmt numFmtId="164" formatCode="_-&quot;$&quot;* #,##0.00_-;\-&quot;$&quot;* #,##0.00_-;_-&quot;$&quot;* &quot;-&quot;??_-;_-@_-"/>
    <numFmt numFmtId="165" formatCode="_-* #,##0\ &quot;Pts&quot;_-;\-* #,##0\ &quot;Pts&quot;_-;_-* &quot;-&quot;\ &quot;Pts&quot;_-;_-@_-"/>
    <numFmt numFmtId="166" formatCode="_-* #,##0.00\ _P_t_s_-;\-* #,##0.00\ _P_t_s_-;_-* &quot;-&quot;??\ _P_t_s_-;_-@_-"/>
    <numFmt numFmtId="167" formatCode="_-[$$-240A]* #,##0.00_-;\-[$$-240A]* #,##0.00_-;_-[$$-240A]* &quot;-&quot;??_-;_-@_-"/>
    <numFmt numFmtId="168" formatCode="_-[$$-240A]\ * #,##0.00_-;\-[$$-240A]\ * #,##0.00_-;_-[$$-240A]\ * &quot;-&quot;??_-;_-@_-"/>
    <numFmt numFmtId="169" formatCode="_-&quot;$&quot;\ * #,##0.00_-;\-&quot;$&quot;\ * #,##0.00_-;_-&quot;$&quot;\ * &quot;-&quot;_-;_-@_-"/>
    <numFmt numFmtId="170" formatCode="#,###\ &quot;COP&quot;"/>
    <numFmt numFmtId="171" formatCode="_ * #,##0.00_ ;_ * \-#,##0.00_ ;_ * &quot;-&quot;??_ ;_ @_ "/>
    <numFmt numFmtId="172" formatCode="_-* #,##0.00\ &quot;Pts&quot;_-;\-* #,##0.00\ &quot;Pts&quot;_-;_-* &quot;-&quot;??\ &quot;Pts&quot;_-;_-@_-"/>
    <numFmt numFmtId="173" formatCode="0.0%"/>
    <numFmt numFmtId="174" formatCode="_([$$-240A]\ * #,##0.00_);_([$$-240A]\ * \(#,##0.00\);_([$$-240A]\ * &quot;-&quot;??_);_(@_)"/>
    <numFmt numFmtId="175" formatCode="_([$$-240A]\ * #,##0_);_([$$-240A]\ * \(#,##0\);_([$$-240A]\ * &quot;-&quot;??_);_(@_)"/>
    <numFmt numFmtId="176" formatCode="_ [$$-240A]\ * #,##0.00_ ;_ [$$-240A]\ * \-#,##0.00_ ;_ [$$-240A]\ * &quot;-&quot;??_ ;_ @_ "/>
    <numFmt numFmtId="177" formatCode="0#.00\ \L\t"/>
    <numFmt numFmtId="178" formatCode="_-[$$-240A]\ * #,##0.00_ ;_-[$$-240A]\ * \-#,##0.00\ ;_-[$$-240A]\ * &quot;-&quot;??_ ;_-@_ "/>
    <numFmt numFmtId="179" formatCode="_ * #,##0_ ;_ * \-#,##0_ ;_ * &quot;-&quot;??_ ;_ @_ "/>
    <numFmt numFmtId="180" formatCode="_-[$$-240A]* #,##0_-;\-[$$-240A]* #,##0_-;_-[$$-240A]* &quot;-&quot;??_-;_-@_-"/>
    <numFmt numFmtId="181" formatCode="&quot;$&quot;\ #,##0.00;[Red]&quot;$&quot;\ \-#,##0.00"/>
    <numFmt numFmtId="182" formatCode="&quot;$&quot;\ #,##0.00_);\(&quot;$&quot;\ #,##0.00\)"/>
    <numFmt numFmtId="183" formatCode="&quot;$&quot;\ #,##0.00"/>
  </numFmts>
  <fonts count="3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family val="2"/>
    </font>
    <font>
      <b/>
      <sz val="12"/>
      <name val="Arial"/>
      <family val="2"/>
    </font>
    <font>
      <b/>
      <sz val="10"/>
      <name val="Arial"/>
      <family val="2"/>
    </font>
    <font>
      <sz val="10"/>
      <name val="Arial"/>
      <family val="2"/>
    </font>
    <font>
      <b/>
      <sz val="8"/>
      <name val="Arial"/>
      <family val="2"/>
    </font>
    <font>
      <sz val="8"/>
      <name val="Arial"/>
      <family val="2"/>
    </font>
    <font>
      <sz val="11"/>
      <color theme="1"/>
      <name val="Calibri"/>
      <family val="2"/>
      <scheme val="minor"/>
    </font>
    <font>
      <sz val="12"/>
      <color theme="1"/>
      <name val="Calibri"/>
      <family val="2"/>
    </font>
    <font>
      <b/>
      <sz val="12"/>
      <name val="Calibri"/>
      <family val="2"/>
      <scheme val="minor"/>
    </font>
    <font>
      <sz val="12"/>
      <name val="Calibri"/>
      <family val="2"/>
      <scheme val="minor"/>
    </font>
    <font>
      <sz val="10"/>
      <color theme="1"/>
      <name val="Arial"/>
      <family val="2"/>
    </font>
    <font>
      <sz val="12"/>
      <color theme="1"/>
      <name val="Arial"/>
      <family val="2"/>
    </font>
    <font>
      <u/>
      <sz val="8"/>
      <color theme="10"/>
      <name val="Arial"/>
      <family val="2"/>
    </font>
    <font>
      <sz val="14"/>
      <name val="Arial Narrow"/>
      <family val="2"/>
    </font>
    <font>
      <b/>
      <sz val="12"/>
      <name val="Arial Narrow"/>
      <family val="2"/>
    </font>
    <font>
      <b/>
      <sz val="12"/>
      <color theme="1"/>
      <name val="Arial"/>
      <family val="2"/>
    </font>
    <font>
      <sz val="11"/>
      <name val="Century Gothic"/>
      <family val="2"/>
    </font>
    <font>
      <b/>
      <sz val="18"/>
      <name val="Calibri"/>
      <family val="2"/>
      <scheme val="minor"/>
    </font>
    <font>
      <sz val="11"/>
      <name val="Calibri"/>
      <family val="2"/>
    </font>
    <font>
      <sz val="12"/>
      <name val="Arial Narrow"/>
      <family val="2"/>
    </font>
    <font>
      <b/>
      <sz val="8"/>
      <color rgb="FF595959"/>
      <name val="Arial"/>
      <family val="2"/>
      <charset val="1"/>
    </font>
    <font>
      <sz val="8"/>
      <color rgb="FF595959"/>
      <name val="Arial"/>
      <family val="2"/>
      <charset val="1"/>
    </font>
    <font>
      <sz val="11"/>
      <name val="Arial Narrow"/>
      <family val="2"/>
    </font>
    <font>
      <sz val="16"/>
      <name val="Arial Narrow"/>
      <family val="2"/>
    </font>
    <font>
      <b/>
      <sz val="14"/>
      <name val="Arial Narrow"/>
      <family val="2"/>
    </font>
    <font>
      <sz val="12"/>
      <color rgb="FFFF0000"/>
      <name val="Arial"/>
      <family val="2"/>
    </font>
    <font>
      <sz val="14"/>
      <color rgb="FFFF0000"/>
      <name val="Arial Narrow"/>
      <family val="2"/>
    </font>
    <font>
      <sz val="18"/>
      <name val="Arial"/>
      <family val="2"/>
    </font>
    <font>
      <b/>
      <sz val="18"/>
      <name val="Arial Narrow"/>
      <family val="2"/>
    </font>
    <font>
      <b/>
      <u/>
      <sz val="11"/>
      <name val="Arial Narrow"/>
      <family val="2"/>
    </font>
    <font>
      <sz val="14"/>
      <name val="Arial"/>
      <family val="2"/>
    </font>
  </fonts>
  <fills count="10">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E6E6E6"/>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0" tint="-0.34998626667073579"/>
        <bgColor indexed="64"/>
      </patternFill>
    </fill>
  </fills>
  <borders count="76">
    <border>
      <left/>
      <right/>
      <top/>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top style="medium">
        <color indexed="64"/>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diagonal/>
    </border>
    <border>
      <left style="double">
        <color indexed="64"/>
      </left>
      <right/>
      <top style="double">
        <color indexed="64"/>
      </top>
      <bottom/>
      <diagonal/>
    </border>
    <border>
      <left style="dotted">
        <color indexed="64"/>
      </left>
      <right style="dotted">
        <color indexed="64"/>
      </right>
      <top style="double">
        <color auto="1"/>
      </top>
      <bottom/>
      <diagonal/>
    </border>
    <border>
      <left/>
      <right/>
      <top style="double">
        <color auto="1"/>
      </top>
      <bottom/>
      <diagonal/>
    </border>
    <border>
      <left/>
      <right style="double">
        <color auto="1"/>
      </right>
      <top style="double">
        <color auto="1"/>
      </top>
      <bottom/>
      <diagonal/>
    </border>
    <border>
      <left style="double">
        <color indexed="64"/>
      </left>
      <right/>
      <top/>
      <bottom/>
      <diagonal/>
    </border>
    <border>
      <left/>
      <right style="double">
        <color indexed="64"/>
      </right>
      <top/>
      <bottom/>
      <diagonal/>
    </border>
    <border>
      <left style="medium">
        <color indexed="64"/>
      </left>
      <right/>
      <top/>
      <bottom/>
      <diagonal/>
    </border>
    <border>
      <left/>
      <right style="thin">
        <color indexed="64"/>
      </right>
      <top style="thin">
        <color indexed="64"/>
      </top>
      <bottom style="medium">
        <color indexed="64"/>
      </bottom>
      <diagonal/>
    </border>
    <border>
      <left style="double">
        <color auto="1"/>
      </left>
      <right style="medium">
        <color indexed="64"/>
      </right>
      <top/>
      <bottom/>
      <diagonal/>
    </border>
    <border>
      <left style="medium">
        <color indexed="64"/>
      </left>
      <right style="double">
        <color auto="1"/>
      </right>
      <top/>
      <bottom/>
      <diagonal/>
    </border>
    <border>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double">
        <color auto="1"/>
      </left>
      <right style="medium">
        <color indexed="64"/>
      </right>
      <top/>
      <bottom style="double">
        <color auto="1"/>
      </bottom>
      <diagonal/>
    </border>
    <border>
      <left style="medium">
        <color indexed="64"/>
      </left>
      <right style="double">
        <color auto="1"/>
      </right>
      <top/>
      <bottom style="double">
        <color auto="1"/>
      </bottom>
      <diagonal/>
    </border>
    <border>
      <left/>
      <right/>
      <top/>
      <bottom style="double">
        <color auto="1"/>
      </bottom>
      <diagonal/>
    </border>
    <border>
      <left/>
      <right style="thin">
        <color indexed="64"/>
      </right>
      <top/>
      <bottom style="medium">
        <color indexed="64"/>
      </bottom>
      <diagonal/>
    </border>
  </borders>
  <cellStyleXfs count="30">
    <xf numFmtId="0" fontId="0" fillId="0" borderId="0"/>
    <xf numFmtId="166" fontId="4" fillId="0" borderId="0" applyFont="0" applyFill="0" applyBorder="0" applyAlignment="0" applyProtection="0"/>
    <xf numFmtId="165" fontId="4" fillId="0" borderId="0" applyFont="0" applyFill="0" applyBorder="0" applyAlignment="0" applyProtection="0"/>
    <xf numFmtId="0" fontId="8" fillId="0" borderId="0"/>
    <xf numFmtId="0" fontId="8" fillId="0" borderId="0"/>
    <xf numFmtId="0" fontId="8" fillId="0" borderId="0"/>
    <xf numFmtId="0" fontId="11" fillId="0" borderId="0"/>
    <xf numFmtId="0" fontId="11" fillId="0" borderId="0"/>
    <xf numFmtId="0" fontId="8" fillId="0" borderId="0"/>
    <xf numFmtId="0" fontId="17" fillId="0" borderId="0" applyNumberFormat="0" applyFill="0" applyBorder="0" applyAlignment="0" applyProtection="0">
      <alignment vertical="top"/>
      <protection locked="0"/>
    </xf>
    <xf numFmtId="9" fontId="4" fillId="0" borderId="0" applyFont="0" applyFill="0" applyBorder="0" applyAlignment="0" applyProtection="0"/>
    <xf numFmtId="0" fontId="3" fillId="0" borderId="0"/>
    <xf numFmtId="0" fontId="8" fillId="0" borderId="0"/>
    <xf numFmtId="0" fontId="3" fillId="0" borderId="0"/>
    <xf numFmtId="165" fontId="8" fillId="0" borderId="0" applyFont="0" applyFill="0" applyBorder="0" applyAlignment="0" applyProtection="0"/>
    <xf numFmtId="0" fontId="2" fillId="0" borderId="0"/>
    <xf numFmtId="170" fontId="15" fillId="0" borderId="0" applyFont="0" applyFill="0" applyBorder="0" applyAlignment="0" applyProtection="0"/>
    <xf numFmtId="0" fontId="1" fillId="0" borderId="0"/>
    <xf numFmtId="0" fontId="1" fillId="0" borderId="0"/>
    <xf numFmtId="0" fontId="8" fillId="0" borderId="0"/>
    <xf numFmtId="171" fontId="8" fillId="0" borderId="0" applyFont="0" applyFill="0" applyBorder="0" applyAlignment="0" applyProtection="0"/>
    <xf numFmtId="164" fontId="8" fillId="0" borderId="0" applyFont="0" applyFill="0" applyBorder="0" applyAlignment="0" applyProtection="0"/>
    <xf numFmtId="0" fontId="8" fillId="0" borderId="0"/>
    <xf numFmtId="172" fontId="8" fillId="0" borderId="0" applyFont="0" applyFill="0" applyBorder="0" applyAlignment="0" applyProtection="0"/>
    <xf numFmtId="0" fontId="8" fillId="0" borderId="0"/>
    <xf numFmtId="177" fontId="8" fillId="0" borderId="0" applyFont="0" applyFill="0" applyBorder="0" applyAlignment="0" applyProtection="0"/>
    <xf numFmtId="9" fontId="8" fillId="0" borderId="0" applyFont="0" applyFill="0" applyBorder="0" applyAlignment="0" applyProtection="0"/>
    <xf numFmtId="164" fontId="4" fillId="0" borderId="0" applyFont="0" applyFill="0" applyBorder="0" applyAlignment="0" applyProtection="0"/>
    <xf numFmtId="0" fontId="4" fillId="0" borderId="0"/>
    <xf numFmtId="181" fontId="4" fillId="0" borderId="0" applyFont="0" applyFill="0" applyBorder="0" applyAlignment="0" applyProtection="0"/>
  </cellStyleXfs>
  <cellXfs count="479">
    <xf numFmtId="0" fontId="0" fillId="0" borderId="0" xfId="0"/>
    <xf numFmtId="0" fontId="5" fillId="0" borderId="0" xfId="0" applyFont="1" applyAlignment="1">
      <alignment vertical="center"/>
    </xf>
    <xf numFmtId="0" fontId="5" fillId="0" borderId="0" xfId="0" applyFont="1" applyAlignment="1">
      <alignment horizontal="center" vertical="center"/>
    </xf>
    <xf numFmtId="0" fontId="5" fillId="0" borderId="0" xfId="0" applyFont="1" applyAlignment="1">
      <alignment horizontal="right" vertical="center"/>
    </xf>
    <xf numFmtId="0" fontId="8" fillId="0" borderId="0" xfId="0" applyFont="1"/>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0" borderId="0" xfId="0" applyFont="1" applyFill="1" applyBorder="1" applyAlignment="1">
      <alignment vertical="center" wrapText="1"/>
    </xf>
    <xf numFmtId="0" fontId="6" fillId="0" borderId="4" xfId="4" applyNumberFormat="1" applyFont="1" applyFill="1" applyBorder="1" applyAlignment="1" applyProtection="1">
      <alignment horizontal="center" vertical="center" wrapText="1"/>
    </xf>
    <xf numFmtId="0" fontId="6" fillId="0" borderId="6" xfId="4" applyNumberFormat="1" applyFont="1" applyFill="1" applyBorder="1" applyAlignment="1" applyProtection="1">
      <alignment horizontal="center" vertical="center" wrapText="1"/>
    </xf>
    <xf numFmtId="49" fontId="6" fillId="0" borderId="7" xfId="0" applyNumberFormat="1" applyFont="1" applyFill="1" applyBorder="1" applyAlignment="1">
      <alignment horizontal="left" vertical="center"/>
    </xf>
    <xf numFmtId="167" fontId="5" fillId="0" borderId="8" xfId="1" applyNumberFormat="1" applyFont="1" applyFill="1" applyBorder="1" applyAlignment="1">
      <alignment horizontal="right" vertical="center"/>
    </xf>
    <xf numFmtId="167" fontId="5" fillId="0" borderId="9" xfId="1" applyNumberFormat="1" applyFont="1" applyFill="1" applyBorder="1" applyAlignment="1">
      <alignment horizontal="right" vertical="center"/>
    </xf>
    <xf numFmtId="0" fontId="5" fillId="0" borderId="0" xfId="0" applyFont="1" applyFill="1" applyAlignment="1">
      <alignment vertical="center"/>
    </xf>
    <xf numFmtId="49" fontId="7" fillId="0" borderId="0" xfId="0" applyNumberFormat="1" applyFont="1" applyFill="1" applyBorder="1" applyAlignment="1">
      <alignment vertical="center" wrapText="1"/>
    </xf>
    <xf numFmtId="49" fontId="9" fillId="0" borderId="0" xfId="0" applyNumberFormat="1" applyFont="1" applyFill="1" applyBorder="1" applyAlignment="1">
      <alignment vertical="center" wrapText="1"/>
    </xf>
    <xf numFmtId="49" fontId="7" fillId="0" borderId="10" xfId="0" applyNumberFormat="1" applyFont="1" applyFill="1" applyBorder="1" applyAlignment="1">
      <alignment vertical="center" wrapText="1"/>
    </xf>
    <xf numFmtId="0" fontId="5" fillId="0" borderId="0" xfId="0" applyFont="1" applyFill="1" applyAlignment="1">
      <alignment horizontal="right" vertical="center"/>
    </xf>
    <xf numFmtId="49" fontId="6" fillId="0" borderId="0" xfId="0" applyNumberFormat="1" applyFont="1" applyFill="1" applyBorder="1" applyAlignment="1">
      <alignment horizontal="left" vertical="center"/>
    </xf>
    <xf numFmtId="167" fontId="5" fillId="0" borderId="0" xfId="1" applyNumberFormat="1" applyFont="1" applyFill="1" applyBorder="1" applyAlignment="1">
      <alignment horizontal="right" vertical="center"/>
    </xf>
    <xf numFmtId="168" fontId="5" fillId="0" borderId="5" xfId="2" applyNumberFormat="1" applyFont="1" applyFill="1" applyBorder="1" applyAlignment="1" applyProtection="1">
      <alignment vertical="center" wrapText="1"/>
    </xf>
    <xf numFmtId="167" fontId="5" fillId="0" borderId="6" xfId="1" applyNumberFormat="1" applyFont="1" applyFill="1" applyBorder="1" applyAlignment="1" applyProtection="1">
      <alignment vertical="center" wrapText="1"/>
    </xf>
    <xf numFmtId="168" fontId="5" fillId="0" borderId="5" xfId="4" applyNumberFormat="1" applyFont="1" applyFill="1" applyBorder="1" applyAlignment="1" applyProtection="1">
      <alignment vertical="center" wrapText="1"/>
    </xf>
    <xf numFmtId="167" fontId="6" fillId="0" borderId="11" xfId="1" applyNumberFormat="1" applyFont="1" applyFill="1" applyBorder="1" applyAlignment="1" applyProtection="1">
      <alignment vertical="center" wrapText="1"/>
    </xf>
    <xf numFmtId="168" fontId="12" fillId="3" borderId="5" xfId="2" applyNumberFormat="1" applyFont="1" applyFill="1" applyBorder="1" applyAlignment="1">
      <alignment vertical="center" wrapText="1"/>
    </xf>
    <xf numFmtId="0" fontId="7" fillId="2" borderId="2" xfId="0" applyFont="1" applyFill="1" applyBorder="1" applyAlignment="1">
      <alignment horizontal="center" vertical="center" wrapText="1"/>
    </xf>
    <xf numFmtId="0" fontId="13" fillId="0" borderId="5" xfId="7" applyFont="1" applyFill="1" applyBorder="1" applyAlignment="1">
      <alignment horizontal="center" vertical="center"/>
    </xf>
    <xf numFmtId="0" fontId="5" fillId="0" borderId="0" xfId="0" applyFont="1" applyAlignment="1">
      <alignment vertical="center" wrapText="1"/>
    </xf>
    <xf numFmtId="0" fontId="14" fillId="0" borderId="5" xfId="8" applyFont="1" applyBorder="1" applyAlignment="1">
      <alignment horizontal="justify" vertical="center"/>
    </xf>
    <xf numFmtId="169" fontId="15" fillId="0" borderId="5" xfId="0" applyNumberFormat="1" applyFont="1" applyBorder="1" applyAlignment="1">
      <alignment vertical="center"/>
    </xf>
    <xf numFmtId="169" fontId="15" fillId="0" borderId="12" xfId="0" applyNumberFormat="1" applyFont="1" applyBorder="1" applyAlignment="1">
      <alignment vertical="center"/>
    </xf>
    <xf numFmtId="49" fontId="7" fillId="0" borderId="0" xfId="0" applyNumberFormat="1" applyFont="1" applyFill="1" applyBorder="1" applyAlignment="1">
      <alignment horizontal="left" vertical="center" wrapText="1"/>
    </xf>
    <xf numFmtId="0" fontId="14" fillId="0" borderId="5" xfId="8" applyFont="1" applyFill="1" applyBorder="1" applyAlignment="1">
      <alignment horizontal="justify" vertical="center"/>
    </xf>
    <xf numFmtId="49" fontId="17" fillId="0" borderId="10" xfId="9" applyNumberFormat="1" applyFill="1" applyBorder="1" applyAlignment="1" applyProtection="1">
      <alignment vertical="center" wrapText="1"/>
    </xf>
    <xf numFmtId="0" fontId="6" fillId="0" borderId="24" xfId="4" applyNumberFormat="1" applyFont="1" applyFill="1" applyBorder="1" applyAlignment="1" applyProtection="1">
      <alignment vertical="center"/>
    </xf>
    <xf numFmtId="0" fontId="6" fillId="4" borderId="0" xfId="0" applyFont="1" applyFill="1" applyBorder="1" applyAlignment="1">
      <alignment horizontal="center" vertical="center" wrapText="1"/>
    </xf>
    <xf numFmtId="0" fontId="6" fillId="2" borderId="0" xfId="0" applyFont="1" applyFill="1" applyBorder="1" applyAlignment="1">
      <alignment horizontal="center" vertical="center" wrapText="1"/>
    </xf>
    <xf numFmtId="0" fontId="7" fillId="2" borderId="0" xfId="0" applyFont="1" applyFill="1" applyBorder="1" applyAlignment="1">
      <alignment horizontal="center" vertical="center" wrapText="1"/>
    </xf>
    <xf numFmtId="49" fontId="17" fillId="0" borderId="0" xfId="9" applyNumberFormat="1" applyFill="1" applyBorder="1" applyAlignment="1" applyProtection="1">
      <alignment vertical="center" wrapText="1"/>
    </xf>
    <xf numFmtId="0" fontId="7" fillId="0" borderId="31" xfId="4" applyNumberFormat="1" applyFont="1" applyFill="1" applyBorder="1" applyAlignment="1" applyProtection="1">
      <alignment vertical="center" wrapText="1"/>
    </xf>
    <xf numFmtId="0" fontId="7" fillId="0" borderId="11" xfId="4" applyNumberFormat="1" applyFont="1" applyFill="1" applyBorder="1" applyAlignment="1" applyProtection="1">
      <alignment vertical="center" wrapText="1"/>
    </xf>
    <xf numFmtId="49" fontId="6" fillId="0" borderId="28" xfId="0" applyNumberFormat="1" applyFont="1" applyFill="1" applyBorder="1" applyAlignment="1">
      <alignment vertical="center"/>
    </xf>
    <xf numFmtId="49" fontId="6" fillId="0" borderId="7" xfId="0" applyNumberFormat="1" applyFont="1" applyFill="1" applyBorder="1" applyAlignment="1">
      <alignment vertical="center"/>
    </xf>
    <xf numFmtId="0" fontId="6" fillId="0" borderId="5" xfId="4" applyNumberFormat="1" applyFont="1" applyFill="1" applyBorder="1" applyAlignment="1" applyProtection="1">
      <alignment horizontal="center" vertical="center" wrapText="1"/>
    </xf>
    <xf numFmtId="0" fontId="5" fillId="0" borderId="13" xfId="4" applyNumberFormat="1" applyFont="1" applyFill="1" applyBorder="1" applyAlignment="1" applyProtection="1">
      <alignment horizontal="center" vertical="center" wrapText="1"/>
    </xf>
    <xf numFmtId="0" fontId="5" fillId="0" borderId="5" xfId="4" applyNumberFormat="1" applyFont="1" applyFill="1" applyBorder="1" applyAlignment="1" applyProtection="1">
      <alignment horizontal="center" vertical="center" wrapText="1"/>
    </xf>
    <xf numFmtId="2" fontId="5" fillId="0" borderId="13" xfId="4" applyNumberFormat="1" applyFont="1" applyFill="1" applyBorder="1" applyAlignment="1" applyProtection="1">
      <alignment horizontal="center" vertical="center" wrapText="1"/>
    </xf>
    <xf numFmtId="0" fontId="6" fillId="0" borderId="13" xfId="4" applyNumberFormat="1" applyFont="1" applyFill="1" applyBorder="1" applyAlignment="1" applyProtection="1">
      <alignment horizontal="center" vertical="center" wrapText="1"/>
    </xf>
    <xf numFmtId="167" fontId="5" fillId="0" borderId="0" xfId="1" applyNumberFormat="1" applyFont="1" applyFill="1" applyBorder="1" applyAlignment="1" applyProtection="1">
      <alignment vertical="center" wrapText="1"/>
    </xf>
    <xf numFmtId="49" fontId="7" fillId="0" borderId="28" xfId="0" applyNumberFormat="1" applyFont="1" applyFill="1" applyBorder="1" applyAlignment="1">
      <alignment vertical="center"/>
    </xf>
    <xf numFmtId="167" fontId="5" fillId="0" borderId="4" xfId="1" applyNumberFormat="1" applyFont="1" applyFill="1" applyBorder="1" applyAlignment="1" applyProtection="1">
      <alignment vertical="center" wrapText="1"/>
    </xf>
    <xf numFmtId="167" fontId="5" fillId="0" borderId="37" xfId="1" applyNumberFormat="1" applyFont="1" applyFill="1" applyBorder="1" applyAlignment="1" applyProtection="1">
      <alignment vertical="center" wrapText="1"/>
    </xf>
    <xf numFmtId="167" fontId="5" fillId="0" borderId="45" xfId="1" applyNumberFormat="1" applyFont="1" applyFill="1" applyBorder="1" applyAlignment="1" applyProtection="1">
      <alignment vertical="center" wrapText="1"/>
    </xf>
    <xf numFmtId="168" fontId="5" fillId="0" borderId="12" xfId="2" applyNumberFormat="1" applyFont="1" applyFill="1" applyBorder="1" applyAlignment="1" applyProtection="1">
      <alignment vertical="center" wrapText="1"/>
    </xf>
    <xf numFmtId="167" fontId="6" fillId="0" borderId="8" xfId="1" applyNumberFormat="1" applyFont="1" applyFill="1" applyBorder="1" applyAlignment="1" applyProtection="1">
      <alignment vertical="center" wrapText="1"/>
    </xf>
    <xf numFmtId="0" fontId="7" fillId="0" borderId="8" xfId="4" applyNumberFormat="1" applyFont="1" applyFill="1" applyBorder="1" applyAlignment="1" applyProtection="1">
      <alignment vertical="center" wrapText="1"/>
    </xf>
    <xf numFmtId="0" fontId="6" fillId="0" borderId="5" xfId="4" applyNumberFormat="1" applyFont="1" applyFill="1" applyBorder="1" applyAlignment="1" applyProtection="1">
      <alignment horizontal="center" vertical="center" wrapText="1"/>
    </xf>
    <xf numFmtId="0" fontId="7" fillId="2" borderId="2" xfId="0" applyFont="1" applyFill="1" applyBorder="1" applyAlignment="1">
      <alignment horizontal="center" vertical="center" wrapText="1"/>
    </xf>
    <xf numFmtId="168" fontId="5" fillId="0" borderId="0" xfId="0" applyNumberFormat="1" applyFont="1" applyAlignment="1">
      <alignment vertical="center"/>
    </xf>
    <xf numFmtId="0" fontId="7" fillId="2" borderId="2" xfId="0" applyFont="1" applyFill="1" applyBorder="1" applyAlignment="1">
      <alignment horizontal="center" vertical="center" wrapText="1"/>
    </xf>
    <xf numFmtId="0" fontId="6" fillId="0" borderId="5" xfId="4" applyNumberFormat="1" applyFont="1" applyFill="1" applyBorder="1" applyAlignment="1" applyProtection="1">
      <alignment horizontal="center" vertical="center" wrapText="1"/>
    </xf>
    <xf numFmtId="0" fontId="6" fillId="0" borderId="5" xfId="4" applyNumberFormat="1" applyFont="1" applyFill="1" applyBorder="1" applyAlignment="1" applyProtection="1">
      <alignment horizontal="center" vertical="center" wrapText="1"/>
    </xf>
    <xf numFmtId="0" fontId="6" fillId="0" borderId="13" xfId="4" applyNumberFormat="1" applyFont="1" applyFill="1" applyBorder="1" applyAlignment="1" applyProtection="1">
      <alignment horizontal="center" vertical="center" wrapText="1"/>
    </xf>
    <xf numFmtId="166" fontId="5" fillId="0" borderId="14" xfId="1" applyFont="1" applyFill="1" applyBorder="1" applyAlignment="1" applyProtection="1">
      <alignment horizontal="center" vertical="center" wrapText="1"/>
    </xf>
    <xf numFmtId="0" fontId="18" fillId="0" borderId="5" xfId="11" applyFont="1" applyBorder="1" applyAlignment="1">
      <alignment horizontal="center" vertical="center"/>
    </xf>
    <xf numFmtId="166" fontId="5" fillId="0" borderId="25" xfId="1" applyFont="1" applyFill="1" applyBorder="1" applyAlignment="1" applyProtection="1">
      <alignment horizontal="center" vertical="center" wrapText="1"/>
    </xf>
    <xf numFmtId="0" fontId="7" fillId="0" borderId="49" xfId="4" applyNumberFormat="1" applyFont="1" applyFill="1" applyBorder="1" applyAlignment="1" applyProtection="1">
      <alignment horizontal="center" vertical="center" wrapText="1"/>
    </xf>
    <xf numFmtId="9" fontId="6" fillId="0" borderId="7" xfId="10" applyFont="1" applyFill="1" applyBorder="1" applyAlignment="1">
      <alignment horizontal="left" vertical="center"/>
    </xf>
    <xf numFmtId="166" fontId="5" fillId="0" borderId="5" xfId="1" applyFont="1" applyFill="1" applyBorder="1" applyAlignment="1" applyProtection="1">
      <alignment horizontal="center" vertical="center" wrapText="1"/>
    </xf>
    <xf numFmtId="49" fontId="7" fillId="0" borderId="24" xfId="0" applyNumberFormat="1" applyFont="1" applyFill="1" applyBorder="1" applyAlignment="1">
      <alignment vertical="center" wrapText="1"/>
    </xf>
    <xf numFmtId="167" fontId="5" fillId="0" borderId="5" xfId="1" applyNumberFormat="1" applyFont="1" applyFill="1" applyBorder="1" applyAlignment="1" applyProtection="1">
      <alignment vertical="center" wrapText="1"/>
    </xf>
    <xf numFmtId="167" fontId="5" fillId="0" borderId="13" xfId="1" applyNumberFormat="1" applyFont="1" applyFill="1" applyBorder="1" applyAlignment="1" applyProtection="1">
      <alignment vertical="center" wrapText="1"/>
    </xf>
    <xf numFmtId="167" fontId="5" fillId="0" borderId="7" xfId="1" applyNumberFormat="1" applyFont="1" applyFill="1" applyBorder="1" applyAlignment="1">
      <alignment horizontal="right" vertical="center"/>
    </xf>
    <xf numFmtId="167" fontId="5" fillId="0" borderId="11" xfId="1" applyNumberFormat="1" applyFont="1" applyFill="1" applyBorder="1" applyAlignment="1">
      <alignment horizontal="right" vertical="center"/>
    </xf>
    <xf numFmtId="4" fontId="21" fillId="0" borderId="5" xfId="14" applyNumberFormat="1" applyFont="1" applyFill="1" applyBorder="1" applyAlignment="1" applyProtection="1">
      <alignment vertical="center" wrapText="1"/>
    </xf>
    <xf numFmtId="4" fontId="21" fillId="3" borderId="12" xfId="14" applyNumberFormat="1" applyFont="1" applyFill="1" applyBorder="1" applyAlignment="1" applyProtection="1">
      <alignment horizontal="right" vertical="center" wrapText="1"/>
    </xf>
    <xf numFmtId="4" fontId="21" fillId="3" borderId="12" xfId="14" applyNumberFormat="1" applyFont="1" applyFill="1" applyBorder="1" applyAlignment="1" applyProtection="1">
      <alignment vertical="center" wrapText="1"/>
    </xf>
    <xf numFmtId="4" fontId="21" fillId="0" borderId="5" xfId="14" applyNumberFormat="1" applyFont="1" applyFill="1" applyBorder="1" applyAlignment="1" applyProtection="1">
      <alignment horizontal="right" vertical="center" wrapText="1"/>
    </xf>
    <xf numFmtId="0" fontId="6" fillId="0" borderId="5" xfId="4" applyNumberFormat="1" applyFont="1" applyFill="1" applyBorder="1" applyAlignment="1" applyProtection="1">
      <alignment horizontal="center" vertical="center" wrapText="1"/>
    </xf>
    <xf numFmtId="0" fontId="7" fillId="2" borderId="2" xfId="0" applyFont="1" applyFill="1" applyBorder="1" applyAlignment="1">
      <alignment horizontal="center" vertical="center" wrapText="1"/>
    </xf>
    <xf numFmtId="0" fontId="6" fillId="0" borderId="13" xfId="4" applyNumberFormat="1" applyFont="1" applyFill="1" applyBorder="1" applyAlignment="1" applyProtection="1">
      <alignment horizontal="center" vertical="center" wrapText="1"/>
    </xf>
    <xf numFmtId="0" fontId="6" fillId="0" borderId="14" xfId="4" applyNumberFormat="1" applyFont="1" applyFill="1" applyBorder="1" applyAlignment="1" applyProtection="1">
      <alignment horizontal="center" vertical="center" wrapText="1"/>
    </xf>
    <xf numFmtId="0" fontId="6" fillId="0" borderId="5" xfId="4" applyNumberFormat="1" applyFont="1" applyFill="1" applyBorder="1" applyAlignment="1" applyProtection="1">
      <alignment horizontal="center" vertical="center" wrapText="1"/>
    </xf>
    <xf numFmtId="4" fontId="23" fillId="0" borderId="5" xfId="15" applyNumberFormat="1" applyFont="1" applyBorder="1" applyAlignment="1">
      <alignment vertical="center" wrapText="1"/>
    </xf>
    <xf numFmtId="4" fontId="23" fillId="0" borderId="13" xfId="15" applyNumberFormat="1" applyFont="1" applyBorder="1" applyAlignment="1">
      <alignment vertical="center" wrapText="1"/>
    </xf>
    <xf numFmtId="4" fontId="23" fillId="0" borderId="4" xfId="15" applyNumberFormat="1" applyFont="1" applyBorder="1" applyAlignment="1">
      <alignment vertical="center" wrapText="1"/>
    </xf>
    <xf numFmtId="4" fontId="23" fillId="0" borderId="6" xfId="15" applyNumberFormat="1" applyFont="1" applyBorder="1" applyAlignment="1">
      <alignment vertical="center" wrapText="1"/>
    </xf>
    <xf numFmtId="49" fontId="7" fillId="0" borderId="5" xfId="0" applyNumberFormat="1" applyFont="1" applyFill="1" applyBorder="1" applyAlignment="1">
      <alignment vertical="center" wrapText="1"/>
    </xf>
    <xf numFmtId="49" fontId="9" fillId="0" borderId="6" xfId="0" applyNumberFormat="1" applyFont="1" applyFill="1" applyBorder="1" applyAlignment="1">
      <alignment vertical="center" wrapText="1"/>
    </xf>
    <xf numFmtId="49" fontId="7" fillId="0" borderId="4" xfId="0" applyNumberFormat="1" applyFont="1" applyFill="1" applyBorder="1" applyAlignment="1">
      <alignment vertical="center" wrapText="1"/>
    </xf>
    <xf numFmtId="49" fontId="6" fillId="0" borderId="6" xfId="0" applyNumberFormat="1" applyFont="1" applyFill="1" applyBorder="1" applyAlignment="1">
      <alignment horizontal="left" vertical="center"/>
    </xf>
    <xf numFmtId="49" fontId="7" fillId="0" borderId="52" xfId="0" applyNumberFormat="1" applyFont="1" applyFill="1" applyBorder="1" applyAlignment="1">
      <alignment vertical="center" wrapText="1"/>
    </xf>
    <xf numFmtId="49" fontId="9" fillId="0" borderId="53" xfId="0" applyNumberFormat="1" applyFont="1" applyFill="1" applyBorder="1" applyAlignment="1">
      <alignment vertical="center" wrapText="1"/>
    </xf>
    <xf numFmtId="4" fontId="23" fillId="0" borderId="54" xfId="15" applyNumberFormat="1" applyFont="1" applyBorder="1" applyAlignment="1">
      <alignment vertical="center" wrapText="1"/>
    </xf>
    <xf numFmtId="4" fontId="23" fillId="0" borderId="35" xfId="15" applyNumberFormat="1" applyFont="1" applyBorder="1" applyAlignment="1">
      <alignment vertical="center" wrapText="1"/>
    </xf>
    <xf numFmtId="4" fontId="23" fillId="0" borderId="38" xfId="15" applyNumberFormat="1" applyFont="1" applyBorder="1" applyAlignment="1">
      <alignment vertical="center" wrapText="1"/>
    </xf>
    <xf numFmtId="4" fontId="23" fillId="0" borderId="55" xfId="15" applyNumberFormat="1" applyFont="1" applyBorder="1" applyAlignment="1">
      <alignment vertical="center" wrapText="1"/>
    </xf>
    <xf numFmtId="0" fontId="6" fillId="0" borderId="51" xfId="4" applyNumberFormat="1" applyFont="1" applyFill="1" applyBorder="1" applyAlignment="1" applyProtection="1">
      <alignment horizontal="center" vertical="center" wrapText="1"/>
    </xf>
    <xf numFmtId="0" fontId="6" fillId="0" borderId="52" xfId="4" applyNumberFormat="1" applyFont="1" applyFill="1" applyBorder="1" applyAlignment="1" applyProtection="1">
      <alignment horizontal="center" vertical="center" wrapText="1"/>
    </xf>
    <xf numFmtId="0" fontId="6" fillId="0" borderId="53" xfId="4" applyNumberFormat="1" applyFont="1" applyFill="1" applyBorder="1" applyAlignment="1" applyProtection="1">
      <alignment horizontal="center" vertical="center" wrapText="1"/>
    </xf>
    <xf numFmtId="170" fontId="0" fillId="0" borderId="0" xfId="16" applyFont="1" applyAlignment="1" applyProtection="1">
      <alignment horizontal="justify"/>
      <protection locked="0"/>
    </xf>
    <xf numFmtId="4" fontId="5" fillId="0" borderId="0" xfId="0" applyNumberFormat="1" applyFont="1" applyAlignment="1">
      <alignment vertical="center"/>
    </xf>
    <xf numFmtId="167" fontId="6" fillId="0" borderId="0" xfId="0" applyNumberFormat="1" applyFont="1" applyFill="1" applyBorder="1" applyAlignment="1">
      <alignment vertical="center" wrapText="1"/>
    </xf>
    <xf numFmtId="0" fontId="24" fillId="0" borderId="0" xfId="17" applyFont="1" applyBorder="1"/>
    <xf numFmtId="0" fontId="25" fillId="0" borderId="0" xfId="3" applyFont="1" applyBorder="1" applyAlignment="1">
      <alignment horizontal="left"/>
    </xf>
    <xf numFmtId="0" fontId="26" fillId="0" borderId="0" xfId="3" applyFont="1" applyBorder="1" applyAlignment="1">
      <alignment horizontal="left"/>
    </xf>
    <xf numFmtId="0" fontId="8" fillId="0" borderId="0" xfId="3"/>
    <xf numFmtId="0" fontId="24" fillId="0" borderId="0" xfId="17" applyFont="1"/>
    <xf numFmtId="0" fontId="24" fillId="0" borderId="60" xfId="17" applyFont="1" applyBorder="1"/>
    <xf numFmtId="0" fontId="25" fillId="0" borderId="61" xfId="3" applyFont="1" applyBorder="1" applyAlignment="1">
      <alignment horizontal="left"/>
    </xf>
    <xf numFmtId="0" fontId="26" fillId="0" borderId="61" xfId="3" applyFont="1" applyBorder="1" applyAlignment="1">
      <alignment horizontal="left"/>
    </xf>
    <xf numFmtId="0" fontId="24" fillId="0" borderId="62" xfId="17" applyFont="1" applyBorder="1"/>
    <xf numFmtId="0" fontId="24" fillId="0" borderId="63" xfId="17" applyFont="1" applyBorder="1"/>
    <xf numFmtId="0" fontId="24" fillId="0" borderId="64" xfId="17" applyFont="1" applyBorder="1"/>
    <xf numFmtId="0" fontId="24" fillId="0" borderId="65" xfId="17" applyFont="1" applyBorder="1"/>
    <xf numFmtId="0" fontId="24" fillId="3" borderId="0" xfId="17" applyFont="1" applyFill="1"/>
    <xf numFmtId="0" fontId="24" fillId="3" borderId="64" xfId="17" applyFont="1" applyFill="1" applyBorder="1"/>
    <xf numFmtId="0" fontId="24" fillId="3" borderId="65" xfId="17" applyFont="1" applyFill="1" applyBorder="1"/>
    <xf numFmtId="0" fontId="19" fillId="0" borderId="12" xfId="19" applyFont="1" applyBorder="1" applyAlignment="1">
      <alignment horizontal="center" vertical="center" wrapText="1"/>
    </xf>
    <xf numFmtId="0" fontId="19" fillId="7" borderId="5" xfId="12" applyFont="1" applyFill="1" applyBorder="1" applyAlignment="1">
      <alignment horizontal="center" vertical="center"/>
    </xf>
    <xf numFmtId="164" fontId="19" fillId="7" borderId="5" xfId="12" applyNumberFormat="1" applyFont="1" applyFill="1" applyBorder="1" applyAlignment="1">
      <alignment horizontal="center" vertical="center"/>
    </xf>
    <xf numFmtId="0" fontId="24" fillId="0" borderId="38" xfId="12" applyFont="1" applyBorder="1" applyAlignment="1">
      <alignment horizontal="center" vertical="center"/>
    </xf>
    <xf numFmtId="0" fontId="28" fillId="0" borderId="54" xfId="12" applyFont="1" applyBorder="1" applyAlignment="1">
      <alignment horizontal="center" vertical="center"/>
    </xf>
    <xf numFmtId="0" fontId="28" fillId="0" borderId="5" xfId="12" applyFont="1" applyBorder="1" applyAlignment="1">
      <alignment horizontal="center" vertical="center"/>
    </xf>
    <xf numFmtId="0" fontId="5" fillId="0" borderId="13" xfId="3" applyFont="1" applyFill="1" applyBorder="1" applyAlignment="1">
      <alignment horizontal="justify" vertical="center" wrapText="1"/>
    </xf>
    <xf numFmtId="0" fontId="18" fillId="0" borderId="5" xfId="17" applyFont="1" applyBorder="1" applyAlignment="1">
      <alignment horizontal="center" vertical="center"/>
    </xf>
    <xf numFmtId="171" fontId="5" fillId="0" borderId="14" xfId="20" applyFont="1" applyFill="1" applyBorder="1" applyAlignment="1" applyProtection="1">
      <alignment horizontal="center" vertical="center" wrapText="1"/>
    </xf>
    <xf numFmtId="164" fontId="24" fillId="0" borderId="54" xfId="21" applyFont="1" applyBorder="1" applyAlignment="1">
      <alignment horizontal="right" vertical="center" wrapText="1"/>
    </xf>
    <xf numFmtId="164" fontId="24" fillId="0" borderId="55" xfId="21" applyFont="1" applyBorder="1" applyAlignment="1">
      <alignment horizontal="right" vertical="center" wrapText="1"/>
    </xf>
    <xf numFmtId="0" fontId="24" fillId="0" borderId="4" xfId="12" applyFont="1" applyBorder="1" applyAlignment="1">
      <alignment horizontal="center" vertical="center"/>
    </xf>
    <xf numFmtId="164" fontId="24" fillId="0" borderId="5" xfId="21" applyFont="1" applyBorder="1" applyAlignment="1">
      <alignment horizontal="right" vertical="center" wrapText="1"/>
    </xf>
    <xf numFmtId="0" fontId="5" fillId="0" borderId="13" xfId="3" applyFont="1" applyFill="1" applyBorder="1" applyAlignment="1">
      <alignment vertical="center" wrapText="1"/>
    </xf>
    <xf numFmtId="0" fontId="5" fillId="0" borderId="5" xfId="3" applyFont="1" applyBorder="1" applyAlignment="1">
      <alignment vertical="center" wrapText="1"/>
    </xf>
    <xf numFmtId="164" fontId="19" fillId="7" borderId="6" xfId="12" applyNumberFormat="1" applyFont="1" applyFill="1" applyBorder="1" applyAlignment="1">
      <alignment horizontal="center" vertical="center"/>
    </xf>
    <xf numFmtId="0" fontId="5" fillId="0" borderId="5" xfId="3" applyFont="1" applyBorder="1" applyAlignment="1">
      <alignment horizontal="justify" vertical="center" wrapText="1"/>
    </xf>
    <xf numFmtId="0" fontId="19" fillId="3" borderId="38" xfId="12" applyFont="1" applyFill="1" applyBorder="1" applyAlignment="1">
      <alignment horizontal="center" vertical="center"/>
    </xf>
    <xf numFmtId="0" fontId="5" fillId="0" borderId="5" xfId="3" applyFont="1" applyBorder="1" applyAlignment="1">
      <alignment vertical="center"/>
    </xf>
    <xf numFmtId="0" fontId="5" fillId="0" borderId="5" xfId="3" applyFont="1" applyBorder="1" applyAlignment="1">
      <alignment horizontal="justify" vertical="center"/>
    </xf>
    <xf numFmtId="0" fontId="5" fillId="0" borderId="13" xfId="3" applyFont="1" applyBorder="1" applyAlignment="1">
      <alignment horizontal="justify" vertical="center"/>
    </xf>
    <xf numFmtId="171" fontId="5" fillId="0" borderId="5" xfId="20" applyFont="1" applyFill="1" applyBorder="1" applyAlignment="1" applyProtection="1">
      <alignment horizontal="center" vertical="center" wrapText="1"/>
    </xf>
    <xf numFmtId="0" fontId="24" fillId="0" borderId="0" xfId="22" applyFont="1"/>
    <xf numFmtId="0" fontId="24" fillId="0" borderId="64" xfId="22" applyFont="1" applyBorder="1"/>
    <xf numFmtId="0" fontId="24" fillId="0" borderId="65" xfId="22" applyFont="1" applyBorder="1"/>
    <xf numFmtId="167" fontId="29" fillId="8" borderId="11" xfId="12" applyNumberFormat="1" applyFont="1" applyFill="1" applyBorder="1" applyAlignment="1">
      <alignment vertical="center"/>
    </xf>
    <xf numFmtId="0" fontId="24" fillId="0" borderId="0" xfId="22" applyFont="1" applyBorder="1"/>
    <xf numFmtId="0" fontId="24" fillId="0" borderId="0" xfId="22" applyFont="1" applyBorder="1" applyAlignment="1">
      <alignment horizontal="center"/>
    </xf>
    <xf numFmtId="0" fontId="24" fillId="0" borderId="46" xfId="22" applyFont="1" applyBorder="1" applyAlignment="1">
      <alignment horizontal="left" vertical="center"/>
    </xf>
    <xf numFmtId="173" fontId="24" fillId="0" borderId="25" xfId="23" applyNumberFormat="1" applyFont="1" applyBorder="1" applyAlignment="1">
      <alignment horizontal="center" vertical="center"/>
    </xf>
    <xf numFmtId="174" fontId="24" fillId="0" borderId="6" xfId="23" applyNumberFormat="1" applyFont="1" applyBorder="1" applyAlignment="1">
      <alignment vertical="center"/>
    </xf>
    <xf numFmtId="0" fontId="24" fillId="0" borderId="0" xfId="19" applyFont="1" applyBorder="1" applyAlignment="1">
      <alignment horizontal="center" vertical="center"/>
    </xf>
    <xf numFmtId="9" fontId="24" fillId="0" borderId="25" xfId="23" applyNumberFormat="1" applyFont="1" applyBorder="1" applyAlignment="1">
      <alignment horizontal="center" vertical="center"/>
    </xf>
    <xf numFmtId="174" fontId="24" fillId="0" borderId="25" xfId="23" applyNumberFormat="1" applyFont="1" applyBorder="1" applyAlignment="1">
      <alignment vertical="center"/>
    </xf>
    <xf numFmtId="0" fontId="24" fillId="0" borderId="14" xfId="22" applyFont="1" applyBorder="1" applyAlignment="1">
      <alignment vertical="center"/>
    </xf>
    <xf numFmtId="0" fontId="19" fillId="0" borderId="46" xfId="22" applyFont="1" applyBorder="1" applyAlignment="1">
      <alignment horizontal="left" vertical="center"/>
    </xf>
    <xf numFmtId="0" fontId="24" fillId="0" borderId="14" xfId="22" applyFont="1" applyBorder="1" applyAlignment="1">
      <alignment horizontal="right" vertical="center"/>
    </xf>
    <xf numFmtId="0" fontId="24" fillId="0" borderId="46" xfId="22" applyFont="1" applyBorder="1" applyAlignment="1">
      <alignment horizontal="left" vertical="center" wrapText="1"/>
    </xf>
    <xf numFmtId="175" fontId="24" fillId="0" borderId="65" xfId="22" applyNumberFormat="1" applyFont="1" applyBorder="1"/>
    <xf numFmtId="0" fontId="19" fillId="0" borderId="46" xfId="22" applyFont="1" applyBorder="1" applyAlignment="1">
      <alignment horizontal="left" vertical="center" wrapText="1"/>
    </xf>
    <xf numFmtId="174" fontId="19" fillId="0" borderId="6" xfId="23" applyNumberFormat="1" applyFont="1" applyBorder="1" applyAlignment="1">
      <alignment vertical="center"/>
    </xf>
    <xf numFmtId="176" fontId="24" fillId="0" borderId="65" xfId="22" applyNumberFormat="1" applyFont="1" applyBorder="1"/>
    <xf numFmtId="0" fontId="19" fillId="0" borderId="32" xfId="22" applyFont="1" applyBorder="1" applyAlignment="1">
      <alignment horizontal="left" vertical="center"/>
    </xf>
    <xf numFmtId="9" fontId="24" fillId="0" borderId="33" xfId="23" applyNumberFormat="1" applyFont="1" applyBorder="1" applyAlignment="1">
      <alignment horizontal="center" vertical="center"/>
    </xf>
    <xf numFmtId="174" fontId="19" fillId="0" borderId="33" xfId="23" applyNumberFormat="1" applyFont="1" applyBorder="1" applyAlignment="1">
      <alignment vertical="center"/>
    </xf>
    <xf numFmtId="0" fontId="24" fillId="0" borderId="67" xfId="22" applyFont="1" applyBorder="1" applyAlignment="1">
      <alignment vertical="center"/>
    </xf>
    <xf numFmtId="167" fontId="29" fillId="8" borderId="7" xfId="12" applyNumberFormat="1" applyFont="1" applyFill="1" applyBorder="1" applyAlignment="1">
      <alignment vertical="center"/>
    </xf>
    <xf numFmtId="2" fontId="24" fillId="0" borderId="0" xfId="22" applyNumberFormat="1" applyFont="1" applyBorder="1"/>
    <xf numFmtId="174" fontId="24" fillId="0" borderId="0" xfId="23" applyNumberFormat="1" applyFont="1" applyBorder="1"/>
    <xf numFmtId="39" fontId="19" fillId="0" borderId="0" xfId="23" applyNumberFormat="1" applyFont="1" applyBorder="1" applyAlignment="1">
      <alignment vertical="center"/>
    </xf>
    <xf numFmtId="0" fontId="19" fillId="0" borderId="42" xfId="24" applyFont="1" applyBorder="1" applyAlignment="1">
      <alignment vertical="center"/>
    </xf>
    <xf numFmtId="178" fontId="19" fillId="5" borderId="55" xfId="25" applyNumberFormat="1" applyFont="1" applyFill="1" applyBorder="1" applyAlignment="1">
      <alignment horizontal="center" vertical="center"/>
    </xf>
    <xf numFmtId="164" fontId="19" fillId="5" borderId="5" xfId="21" applyFont="1" applyFill="1" applyBorder="1" applyAlignment="1">
      <alignment horizontal="center" vertical="center"/>
    </xf>
    <xf numFmtId="9" fontId="24" fillId="6" borderId="6" xfId="26" applyFont="1" applyFill="1" applyBorder="1" applyAlignment="1">
      <alignment horizontal="center" vertical="center"/>
    </xf>
    <xf numFmtId="0" fontId="24" fillId="0" borderId="68" xfId="22" applyFont="1" applyBorder="1"/>
    <xf numFmtId="0" fontId="24" fillId="0" borderId="69" xfId="17" applyFont="1" applyBorder="1"/>
    <xf numFmtId="0" fontId="19" fillId="3" borderId="66" xfId="18" applyFont="1" applyFill="1" applyBorder="1" applyAlignment="1">
      <alignment vertical="center" wrapText="1"/>
    </xf>
    <xf numFmtId="0" fontId="19" fillId="3" borderId="0" xfId="18" applyFont="1" applyFill="1" applyBorder="1" applyAlignment="1">
      <alignment vertical="center" wrapText="1"/>
    </xf>
    <xf numFmtId="0" fontId="24" fillId="3" borderId="0" xfId="18" applyFont="1" applyFill="1" applyBorder="1" applyAlignment="1">
      <alignment horizontal="center" vertical="center" wrapText="1"/>
    </xf>
    <xf numFmtId="0" fontId="24" fillId="3" borderId="59" xfId="18" applyFont="1" applyFill="1" applyBorder="1" applyAlignment="1">
      <alignment horizontal="center" vertical="center" wrapText="1"/>
    </xf>
    <xf numFmtId="0" fontId="19" fillId="3" borderId="54" xfId="12" applyFont="1" applyFill="1" applyBorder="1" applyAlignment="1">
      <alignment horizontal="center" vertical="center"/>
    </xf>
    <xf numFmtId="0" fontId="19" fillId="3" borderId="14" xfId="12" applyFont="1" applyFill="1" applyBorder="1" applyAlignment="1">
      <alignment horizontal="center" vertical="center"/>
    </xf>
    <xf numFmtId="0" fontId="19" fillId="3" borderId="13" xfId="12" applyFont="1" applyFill="1" applyBorder="1" applyAlignment="1">
      <alignment horizontal="center" vertical="center"/>
    </xf>
    <xf numFmtId="0" fontId="19" fillId="3" borderId="5" xfId="12" applyFont="1" applyFill="1" applyBorder="1" applyAlignment="1">
      <alignment horizontal="center" vertical="center"/>
    </xf>
    <xf numFmtId="0" fontId="19" fillId="3" borderId="55" xfId="12" applyFont="1" applyFill="1" applyBorder="1" applyAlignment="1">
      <alignment horizontal="center" vertical="center"/>
    </xf>
    <xf numFmtId="0" fontId="24" fillId="0" borderId="66" xfId="12" applyFont="1" applyBorder="1" applyAlignment="1">
      <alignment horizontal="center" vertical="center"/>
    </xf>
    <xf numFmtId="0" fontId="28" fillId="0" borderId="0" xfId="12" applyFont="1" applyBorder="1" applyAlignment="1">
      <alignment horizontal="center" vertical="center"/>
    </xf>
    <xf numFmtId="0" fontId="6" fillId="0" borderId="30" xfId="4" applyNumberFormat="1" applyFont="1" applyFill="1" applyBorder="1" applyAlignment="1" applyProtection="1">
      <alignment horizontal="center" vertical="center" wrapText="1"/>
    </xf>
    <xf numFmtId="0" fontId="30" fillId="0" borderId="30" xfId="3" applyFont="1" applyFill="1" applyBorder="1" applyAlignment="1">
      <alignment vertical="center" wrapText="1"/>
    </xf>
    <xf numFmtId="0" fontId="31" fillId="0" borderId="30" xfId="17" applyFont="1" applyBorder="1" applyAlignment="1">
      <alignment horizontal="center" vertical="center"/>
    </xf>
    <xf numFmtId="171" fontId="30" fillId="0" borderId="30" xfId="20" applyFont="1" applyFill="1" applyBorder="1" applyAlignment="1" applyProtection="1">
      <alignment horizontal="center" vertical="center" wrapText="1"/>
    </xf>
    <xf numFmtId="164" fontId="24" fillId="0" borderId="0" xfId="21" applyFont="1" applyBorder="1" applyAlignment="1">
      <alignment horizontal="right" vertical="center" wrapText="1"/>
    </xf>
    <xf numFmtId="164" fontId="8" fillId="3" borderId="6" xfId="4" applyNumberFormat="1" applyFont="1" applyFill="1" applyBorder="1" applyAlignment="1" applyProtection="1">
      <alignment vertical="center" wrapText="1"/>
    </xf>
    <xf numFmtId="49" fontId="6" fillId="0" borderId="28" xfId="3" applyNumberFormat="1" applyFont="1" applyFill="1" applyBorder="1" applyAlignment="1">
      <alignment vertical="center"/>
    </xf>
    <xf numFmtId="49" fontId="6" fillId="0" borderId="7" xfId="3" applyNumberFormat="1" applyFont="1" applyFill="1" applyBorder="1" applyAlignment="1">
      <alignment vertical="center"/>
    </xf>
    <xf numFmtId="0" fontId="24" fillId="0" borderId="72" xfId="22" applyFont="1" applyBorder="1"/>
    <xf numFmtId="0" fontId="24" fillId="0" borderId="73" xfId="17" applyFont="1" applyBorder="1"/>
    <xf numFmtId="0" fontId="32" fillId="3" borderId="0" xfId="18" applyFont="1" applyFill="1" applyBorder="1" applyAlignment="1">
      <alignment horizontal="justify" vertical="center" wrapText="1"/>
    </xf>
    <xf numFmtId="0" fontId="19" fillId="3" borderId="30" xfId="18" applyFont="1" applyFill="1" applyBorder="1" applyAlignment="1">
      <alignment horizontal="center" vertical="center" wrapText="1"/>
    </xf>
    <xf numFmtId="0" fontId="24" fillId="0" borderId="74" xfId="17" applyFont="1" applyBorder="1"/>
    <xf numFmtId="0" fontId="24" fillId="0" borderId="74" xfId="17" applyFont="1" applyBorder="1" applyAlignment="1">
      <alignment horizontal="center"/>
    </xf>
    <xf numFmtId="179" fontId="24" fillId="0" borderId="74" xfId="20" applyNumberFormat="1" applyFont="1" applyBorder="1"/>
    <xf numFmtId="0" fontId="24" fillId="0" borderId="0" xfId="17" applyFont="1" applyAlignment="1">
      <alignment horizontal="center"/>
    </xf>
    <xf numFmtId="164" fontId="19" fillId="7" borderId="6" xfId="12" applyNumberFormat="1" applyFont="1" applyFill="1" applyBorder="1" applyAlignment="1">
      <alignment vertical="center"/>
    </xf>
    <xf numFmtId="0" fontId="5" fillId="0" borderId="5" xfId="3" applyFont="1" applyFill="1" applyBorder="1" applyAlignment="1">
      <alignment vertical="center" wrapText="1"/>
    </xf>
    <xf numFmtId="164" fontId="19" fillId="0" borderId="6" xfId="21" applyFont="1" applyBorder="1" applyAlignment="1">
      <alignment horizontal="right" vertical="center" wrapText="1"/>
    </xf>
    <xf numFmtId="168" fontId="33" fillId="3" borderId="5" xfId="18" applyNumberFormat="1" applyFont="1" applyFill="1" applyBorder="1" applyAlignment="1">
      <alignment horizontal="center" vertical="center" wrapText="1"/>
    </xf>
    <xf numFmtId="0" fontId="6" fillId="0" borderId="14" xfId="4" applyNumberFormat="1" applyFont="1" applyFill="1" applyBorder="1" applyAlignment="1" applyProtection="1">
      <alignment horizontal="center" vertical="center" wrapText="1"/>
    </xf>
    <xf numFmtId="0" fontId="6" fillId="0" borderId="5" xfId="4" applyNumberFormat="1" applyFont="1" applyFill="1" applyBorder="1" applyAlignment="1" applyProtection="1">
      <alignment horizontal="center" vertical="center" wrapText="1"/>
    </xf>
    <xf numFmtId="0" fontId="19" fillId="3" borderId="5" xfId="18" applyFont="1" applyFill="1" applyBorder="1" applyAlignment="1">
      <alignment horizontal="center" vertical="center" wrapText="1"/>
    </xf>
    <xf numFmtId="3" fontId="19" fillId="5" borderId="5" xfId="18" applyNumberFormat="1" applyFont="1" applyFill="1" applyBorder="1" applyAlignment="1">
      <alignment vertical="center"/>
    </xf>
    <xf numFmtId="0" fontId="19" fillId="5" borderId="14" xfId="18" applyFont="1" applyFill="1" applyBorder="1" applyAlignment="1">
      <alignment vertical="top"/>
    </xf>
    <xf numFmtId="3" fontId="19" fillId="5" borderId="13" xfId="18" applyNumberFormat="1" applyFont="1" applyFill="1" applyBorder="1" applyAlignment="1">
      <alignment vertical="top" wrapText="1"/>
    </xf>
    <xf numFmtId="3" fontId="19" fillId="5" borderId="14" xfId="18" applyNumberFormat="1" applyFont="1" applyFill="1" applyBorder="1" applyAlignment="1">
      <alignment vertical="top"/>
    </xf>
    <xf numFmtId="0" fontId="24" fillId="9" borderId="38" xfId="12" applyFont="1" applyFill="1" applyBorder="1" applyAlignment="1">
      <alignment horizontal="center" vertical="center"/>
    </xf>
    <xf numFmtId="0" fontId="28" fillId="9" borderId="54" xfId="12" applyFont="1" applyFill="1" applyBorder="1" applyAlignment="1">
      <alignment horizontal="center" vertical="center"/>
    </xf>
    <xf numFmtId="0" fontId="6" fillId="9" borderId="14" xfId="4" applyNumberFormat="1" applyFont="1" applyFill="1" applyBorder="1" applyAlignment="1" applyProtection="1">
      <alignment horizontal="center" vertical="center" wrapText="1"/>
    </xf>
    <xf numFmtId="0" fontId="6" fillId="9" borderId="5" xfId="3" applyFont="1" applyFill="1" applyBorder="1" applyAlignment="1">
      <alignment horizontal="justify" vertical="center" wrapText="1"/>
    </xf>
    <xf numFmtId="0" fontId="18" fillId="9" borderId="5" xfId="17" applyFont="1" applyFill="1" applyBorder="1" applyAlignment="1">
      <alignment horizontal="center" vertical="center"/>
    </xf>
    <xf numFmtId="166" fontId="5" fillId="9" borderId="14" xfId="1" applyFont="1" applyFill="1" applyBorder="1" applyAlignment="1" applyProtection="1">
      <alignment horizontal="center" vertical="center" wrapText="1"/>
    </xf>
    <xf numFmtId="164" fontId="24" fillId="9" borderId="54" xfId="21" applyFont="1" applyFill="1" applyBorder="1" applyAlignment="1">
      <alignment horizontal="right" vertical="center" wrapText="1"/>
    </xf>
    <xf numFmtId="0" fontId="24" fillId="9" borderId="4" xfId="12" applyFont="1" applyFill="1" applyBorder="1" applyAlignment="1">
      <alignment horizontal="center" vertical="center"/>
    </xf>
    <xf numFmtId="0" fontId="28" fillId="9" borderId="5" xfId="12" applyFont="1" applyFill="1" applyBorder="1" applyAlignment="1">
      <alignment horizontal="center" vertical="center"/>
    </xf>
    <xf numFmtId="0" fontId="6" fillId="9" borderId="5" xfId="4" applyNumberFormat="1" applyFont="1" applyFill="1" applyBorder="1" applyAlignment="1" applyProtection="1">
      <alignment horizontal="center" vertical="center" wrapText="1"/>
    </xf>
    <xf numFmtId="0" fontId="6" fillId="9" borderId="5" xfId="3" applyFont="1" applyFill="1" applyBorder="1" applyAlignment="1">
      <alignment vertical="center" wrapText="1"/>
    </xf>
    <xf numFmtId="171" fontId="5" fillId="9" borderId="5" xfId="20" applyFont="1" applyFill="1" applyBorder="1" applyAlignment="1" applyProtection="1">
      <alignment horizontal="center" vertical="center" wrapText="1"/>
    </xf>
    <xf numFmtId="164" fontId="24" fillId="9" borderId="5" xfId="21" applyFont="1" applyFill="1" applyBorder="1" applyAlignment="1">
      <alignment horizontal="right" vertical="center" wrapText="1"/>
    </xf>
    <xf numFmtId="164" fontId="19" fillId="9" borderId="6" xfId="21" applyFont="1" applyFill="1" applyBorder="1" applyAlignment="1">
      <alignment horizontal="right" vertical="center" wrapText="1"/>
    </xf>
    <xf numFmtId="164" fontId="19" fillId="9" borderId="55" xfId="21" applyFont="1" applyFill="1" applyBorder="1" applyAlignment="1">
      <alignment horizontal="right" vertical="center" wrapText="1"/>
    </xf>
    <xf numFmtId="164" fontId="19" fillId="0" borderId="55" xfId="21" applyFont="1" applyBorder="1" applyAlignment="1">
      <alignment horizontal="right" vertical="center" wrapText="1"/>
    </xf>
    <xf numFmtId="49" fontId="6" fillId="3" borderId="0" xfId="3" applyNumberFormat="1" applyFont="1" applyFill="1" applyBorder="1" applyAlignment="1">
      <alignment horizontal="center" vertical="center"/>
    </xf>
    <xf numFmtId="167" fontId="29" fillId="8" borderId="0" xfId="12" applyNumberFormat="1" applyFont="1" applyFill="1" applyBorder="1" applyAlignment="1">
      <alignment vertical="center"/>
    </xf>
    <xf numFmtId="167" fontId="29" fillId="8" borderId="5" xfId="12" applyNumberFormat="1" applyFont="1" applyFill="1" applyBorder="1" applyAlignment="1">
      <alignment vertical="center"/>
    </xf>
    <xf numFmtId="0" fontId="24" fillId="9" borderId="46" xfId="12" applyFont="1" applyFill="1" applyBorder="1" applyAlignment="1">
      <alignment horizontal="center" vertical="center"/>
    </xf>
    <xf numFmtId="0" fontId="28" fillId="9" borderId="25" xfId="12" applyFont="1" applyFill="1" applyBorder="1" applyAlignment="1">
      <alignment horizontal="center" vertical="center"/>
    </xf>
    <xf numFmtId="0" fontId="6" fillId="9" borderId="25" xfId="4" applyNumberFormat="1" applyFont="1" applyFill="1" applyBorder="1" applyAlignment="1" applyProtection="1">
      <alignment horizontal="center" vertical="center" wrapText="1"/>
    </xf>
    <xf numFmtId="0" fontId="6" fillId="9" borderId="14" xfId="3" applyFont="1" applyFill="1" applyBorder="1" applyAlignment="1">
      <alignment vertical="center" wrapText="1"/>
    </xf>
    <xf numFmtId="0" fontId="19" fillId="0" borderId="25" xfId="22" applyFont="1" applyBorder="1" applyAlignment="1">
      <alignment vertical="center"/>
    </xf>
    <xf numFmtId="0" fontId="19" fillId="0" borderId="14" xfId="22" applyFont="1" applyBorder="1" applyAlignment="1">
      <alignment horizontal="right" vertical="center"/>
    </xf>
    <xf numFmtId="0" fontId="24" fillId="3" borderId="0" xfId="13" applyFont="1" applyFill="1" applyBorder="1" applyAlignment="1">
      <alignment horizontal="center" vertical="center" wrapText="1"/>
    </xf>
    <xf numFmtId="0" fontId="19" fillId="3" borderId="30" xfId="13" applyFont="1" applyFill="1" applyBorder="1" applyAlignment="1">
      <alignment horizontal="center" vertical="center" wrapText="1"/>
    </xf>
    <xf numFmtId="0" fontId="24" fillId="0" borderId="47" xfId="17" applyFont="1" applyBorder="1"/>
    <xf numFmtId="0" fontId="24" fillId="0" borderId="48" xfId="17" applyFont="1" applyBorder="1"/>
    <xf numFmtId="0" fontId="24" fillId="0" borderId="66" xfId="17" applyFont="1" applyBorder="1"/>
    <xf numFmtId="0" fontId="24" fillId="0" borderId="59" xfId="17" applyFont="1" applyBorder="1"/>
    <xf numFmtId="0" fontId="24" fillId="3" borderId="66" xfId="17" applyFont="1" applyFill="1" applyBorder="1"/>
    <xf numFmtId="0" fontId="24" fillId="3" borderId="59" xfId="17" applyFont="1" applyFill="1" applyBorder="1"/>
    <xf numFmtId="0" fontId="24" fillId="0" borderId="66" xfId="22" applyFont="1" applyBorder="1"/>
    <xf numFmtId="0" fontId="24" fillId="0" borderId="59" xfId="22" applyFont="1" applyBorder="1"/>
    <xf numFmtId="175" fontId="24" fillId="0" borderId="59" xfId="22" applyNumberFormat="1" applyFont="1" applyBorder="1"/>
    <xf numFmtId="176" fontId="24" fillId="0" borderId="59" xfId="22" applyNumberFormat="1" applyFont="1" applyBorder="1"/>
    <xf numFmtId="0" fontId="8" fillId="0" borderId="66" xfId="3" applyBorder="1"/>
    <xf numFmtId="0" fontId="8" fillId="0" borderId="59" xfId="3" applyBorder="1"/>
    <xf numFmtId="0" fontId="8" fillId="0" borderId="49" xfId="3" applyBorder="1"/>
    <xf numFmtId="0" fontId="24" fillId="0" borderId="31" xfId="11" applyFont="1" applyBorder="1"/>
    <xf numFmtId="0" fontId="24" fillId="0" borderId="31" xfId="11" applyFont="1" applyBorder="1" applyAlignment="1">
      <alignment horizontal="center"/>
    </xf>
    <xf numFmtId="179" fontId="24" fillId="0" borderId="31" xfId="20" applyNumberFormat="1" applyFont="1" applyBorder="1"/>
    <xf numFmtId="0" fontId="8" fillId="0" borderId="11" xfId="3" applyBorder="1"/>
    <xf numFmtId="167" fontId="8" fillId="0" borderId="0" xfId="3" applyNumberFormat="1"/>
    <xf numFmtId="164" fontId="8" fillId="0" borderId="0" xfId="3" applyNumberFormat="1"/>
    <xf numFmtId="2" fontId="24" fillId="0" borderId="0" xfId="17" applyNumberFormat="1" applyFont="1" applyAlignment="1">
      <alignment horizontal="center" vertical="center"/>
    </xf>
    <xf numFmtId="2" fontId="24" fillId="0" borderId="0" xfId="22" applyNumberFormat="1" applyFont="1" applyAlignment="1">
      <alignment horizontal="center" vertical="center"/>
    </xf>
    <xf numFmtId="2" fontId="8" fillId="0" borderId="0" xfId="3" applyNumberFormat="1" applyAlignment="1">
      <alignment horizontal="center" vertical="center"/>
    </xf>
    <xf numFmtId="180" fontId="29" fillId="8" borderId="11" xfId="12" applyNumberFormat="1" applyFont="1" applyFill="1" applyBorder="1" applyAlignment="1">
      <alignment vertical="center"/>
    </xf>
    <xf numFmtId="180" fontId="24" fillId="0" borderId="6" xfId="23" applyNumberFormat="1" applyFont="1" applyBorder="1" applyAlignment="1">
      <alignment vertical="center"/>
    </xf>
    <xf numFmtId="180" fontId="35" fillId="0" borderId="7" xfId="21" applyNumberFormat="1" applyFont="1" applyFill="1" applyBorder="1" applyAlignment="1">
      <alignment horizontal="right" vertical="center"/>
    </xf>
    <xf numFmtId="180" fontId="19" fillId="0" borderId="6" xfId="23" applyNumberFormat="1" applyFont="1" applyBorder="1" applyAlignment="1">
      <alignment vertical="center"/>
    </xf>
    <xf numFmtId="180" fontId="29" fillId="8" borderId="7" xfId="12" applyNumberFormat="1" applyFont="1" applyFill="1" applyBorder="1" applyAlignment="1">
      <alignment vertical="center"/>
    </xf>
    <xf numFmtId="0" fontId="6" fillId="0" borderId="5" xfId="4" applyNumberFormat="1" applyFont="1" applyFill="1" applyBorder="1" applyAlignment="1" applyProtection="1">
      <alignment horizontal="center" vertical="center" wrapText="1"/>
    </xf>
    <xf numFmtId="0" fontId="25" fillId="0" borderId="5" xfId="3" applyFont="1" applyBorder="1" applyAlignment="1"/>
    <xf numFmtId="0" fontId="24" fillId="0" borderId="5" xfId="17" applyFont="1" applyBorder="1"/>
    <xf numFmtId="0" fontId="24" fillId="0" borderId="12" xfId="17" applyFont="1" applyBorder="1"/>
    <xf numFmtId="0" fontId="25" fillId="0" borderId="12" xfId="0" applyFont="1" applyBorder="1" applyAlignment="1">
      <alignment horizontal="left"/>
    </xf>
    <xf numFmtId="0" fontId="26" fillId="0" borderId="12" xfId="0" applyFont="1" applyBorder="1" applyAlignment="1">
      <alignment horizontal="left"/>
    </xf>
    <xf numFmtId="0" fontId="6" fillId="0" borderId="5" xfId="4" applyNumberFormat="1" applyFont="1" applyFill="1" applyBorder="1" applyAlignment="1" applyProtection="1">
      <alignment horizontal="center" vertical="center" wrapText="1"/>
    </xf>
    <xf numFmtId="0" fontId="19" fillId="0" borderId="5" xfId="12" applyFont="1" applyFill="1" applyBorder="1" applyAlignment="1">
      <alignment horizontal="center" vertical="center" wrapText="1"/>
    </xf>
    <xf numFmtId="0" fontId="8" fillId="0" borderId="5" xfId="3" applyFill="1" applyBorder="1" applyAlignment="1">
      <alignment horizontal="center" vertical="center" wrapText="1"/>
    </xf>
    <xf numFmtId="0" fontId="5" fillId="0" borderId="5" xfId="3" applyFont="1" applyFill="1" applyBorder="1" applyAlignment="1">
      <alignment horizontal="center" vertical="center" wrapText="1"/>
    </xf>
    <xf numFmtId="0" fontId="24" fillId="0" borderId="5" xfId="28" applyFont="1" applyBorder="1" applyAlignment="1">
      <alignment horizontal="justify" vertical="center" wrapText="1"/>
    </xf>
    <xf numFmtId="0" fontId="5" fillId="0" borderId="5" xfId="4" applyFont="1" applyBorder="1" applyAlignment="1">
      <alignment horizontal="center" vertical="center" wrapText="1"/>
    </xf>
    <xf numFmtId="182" fontId="24" fillId="0" borderId="5" xfId="29" applyNumberFormat="1" applyFont="1" applyBorder="1" applyAlignment="1">
      <alignment horizontal="right" vertical="center" wrapText="1"/>
    </xf>
    <xf numFmtId="164" fontId="24" fillId="0" borderId="5" xfId="12" applyNumberFormat="1" applyFont="1" applyFill="1" applyBorder="1" applyAlignment="1">
      <alignment horizontal="center" vertical="center"/>
    </xf>
    <xf numFmtId="183" fontId="8" fillId="0" borderId="0" xfId="3" applyNumberFormat="1"/>
    <xf numFmtId="164" fontId="8" fillId="0" borderId="0" xfId="27" applyFont="1"/>
    <xf numFmtId="3" fontId="19" fillId="5" borderId="5" xfId="13" applyNumberFormat="1" applyFont="1" applyFill="1" applyBorder="1" applyAlignment="1">
      <alignment vertical="center" wrapText="1"/>
    </xf>
    <xf numFmtId="3" fontId="19" fillId="5" borderId="5" xfId="13" applyNumberFormat="1" applyFont="1" applyFill="1" applyBorder="1" applyAlignment="1">
      <alignment vertical="center"/>
    </xf>
    <xf numFmtId="44" fontId="8" fillId="0" borderId="0" xfId="3" applyNumberFormat="1"/>
    <xf numFmtId="180" fontId="8" fillId="0" borderId="0" xfId="3" applyNumberFormat="1"/>
    <xf numFmtId="0" fontId="5" fillId="0" borderId="5" xfId="3" applyFont="1" applyFill="1" applyBorder="1" applyAlignment="1">
      <alignment horizontal="justify" vertical="center" wrapText="1"/>
    </xf>
    <xf numFmtId="179" fontId="5" fillId="0" borderId="5" xfId="20" applyNumberFormat="1" applyFont="1" applyFill="1" applyBorder="1" applyAlignment="1" applyProtection="1">
      <alignment horizontal="center" vertical="center" wrapText="1"/>
    </xf>
    <xf numFmtId="0" fontId="6" fillId="0" borderId="5" xfId="4" applyNumberFormat="1" applyFont="1" applyFill="1" applyBorder="1" applyAlignment="1" applyProtection="1">
      <alignment horizontal="center" vertical="center" wrapText="1"/>
    </xf>
    <xf numFmtId="0" fontId="6" fillId="0" borderId="5" xfId="4" applyNumberFormat="1" applyFont="1" applyFill="1" applyBorder="1" applyAlignment="1" applyProtection="1">
      <alignment horizontal="center" vertical="center" wrapText="1"/>
    </xf>
    <xf numFmtId="0" fontId="24" fillId="0" borderId="5" xfId="12" applyFont="1" applyBorder="1" applyAlignment="1">
      <alignment horizontal="center" vertical="center"/>
    </xf>
    <xf numFmtId="0" fontId="5" fillId="0" borderId="13" xfId="3" applyFont="1" applyBorder="1" applyAlignment="1">
      <alignment horizontal="justify" vertical="center" wrapText="1"/>
    </xf>
    <xf numFmtId="0" fontId="6" fillId="0" borderId="5" xfId="4" applyNumberFormat="1" applyFont="1" applyFill="1" applyBorder="1" applyAlignment="1" applyProtection="1">
      <alignment horizontal="center" vertical="center" wrapText="1"/>
    </xf>
    <xf numFmtId="0" fontId="16" fillId="0" borderId="13" xfId="0" applyFont="1" applyBorder="1" applyAlignment="1">
      <alignment vertical="center" wrapText="1"/>
    </xf>
    <xf numFmtId="166" fontId="5" fillId="0" borderId="13" xfId="1" applyFont="1" applyFill="1" applyBorder="1" applyAlignment="1" applyProtection="1">
      <alignment horizontal="right" vertical="center" wrapText="1"/>
    </xf>
    <xf numFmtId="179" fontId="5" fillId="0" borderId="14" xfId="20" applyNumberFormat="1" applyFont="1" applyFill="1" applyBorder="1" applyAlignment="1" applyProtection="1">
      <alignment horizontal="right" vertical="center" wrapText="1"/>
    </xf>
    <xf numFmtId="179" fontId="5" fillId="0" borderId="5" xfId="20" applyNumberFormat="1" applyFont="1" applyFill="1" applyBorder="1" applyAlignment="1" applyProtection="1">
      <alignment horizontal="right" vertical="center" wrapText="1"/>
    </xf>
    <xf numFmtId="0" fontId="5" fillId="0" borderId="14" xfId="4" applyFont="1" applyBorder="1" applyAlignment="1">
      <alignment horizontal="right" vertical="center" wrapText="1"/>
    </xf>
    <xf numFmtId="0" fontId="16" fillId="0" borderId="5" xfId="0" applyFont="1" applyBorder="1" applyAlignment="1">
      <alignment vertical="center" wrapText="1"/>
    </xf>
    <xf numFmtId="0" fontId="5" fillId="0" borderId="5" xfId="12" applyFont="1" applyBorder="1" applyAlignment="1">
      <alignment horizontal="center" vertical="center"/>
    </xf>
    <xf numFmtId="0" fontId="16" fillId="0" borderId="30" xfId="0" applyFont="1" applyBorder="1" applyAlignment="1">
      <alignment vertical="center" wrapText="1"/>
    </xf>
    <xf numFmtId="0" fontId="5" fillId="0" borderId="5" xfId="0" applyFont="1" applyBorder="1" applyAlignment="1">
      <alignment vertical="center"/>
    </xf>
    <xf numFmtId="0" fontId="5" fillId="0" borderId="5" xfId="0" applyFont="1" applyBorder="1" applyAlignment="1">
      <alignment horizontal="right" vertical="center"/>
    </xf>
    <xf numFmtId="2" fontId="5" fillId="0" borderId="5" xfId="4" applyNumberFormat="1" applyFont="1" applyBorder="1" applyAlignment="1">
      <alignment horizontal="right" vertical="center"/>
    </xf>
    <xf numFmtId="0" fontId="5" fillId="0" borderId="25" xfId="4" applyFont="1" applyBorder="1" applyAlignment="1">
      <alignment horizontal="right" vertical="center" wrapText="1"/>
    </xf>
    <xf numFmtId="0" fontId="24" fillId="0" borderId="5" xfId="11" applyFont="1" applyBorder="1" applyAlignment="1">
      <alignment horizontal="right" vertical="center"/>
    </xf>
    <xf numFmtId="3" fontId="8" fillId="0" borderId="0" xfId="3" applyNumberFormat="1"/>
    <xf numFmtId="0" fontId="22" fillId="0" borderId="57" xfId="15" applyFont="1" applyBorder="1" applyAlignment="1">
      <alignment horizontal="justify" vertical="center" wrapText="1"/>
    </xf>
    <xf numFmtId="0" fontId="22" fillId="0" borderId="58" xfId="15" applyFont="1" applyBorder="1" applyAlignment="1">
      <alignment horizontal="justify" vertical="center" wrapText="1"/>
    </xf>
    <xf numFmtId="3" fontId="19" fillId="5" borderId="13" xfId="13" applyNumberFormat="1" applyFont="1" applyFill="1" applyBorder="1" applyAlignment="1">
      <alignment horizontal="center" vertical="center"/>
    </xf>
    <xf numFmtId="3" fontId="19" fillId="5" borderId="25" xfId="13" applyNumberFormat="1" applyFont="1" applyFill="1" applyBorder="1" applyAlignment="1">
      <alignment horizontal="center" vertical="center"/>
    </xf>
    <xf numFmtId="3" fontId="19" fillId="5" borderId="14" xfId="13" applyNumberFormat="1" applyFont="1" applyFill="1" applyBorder="1" applyAlignment="1">
      <alignment horizontal="center" vertical="center"/>
    </xf>
    <xf numFmtId="49" fontId="7" fillId="0" borderId="24" xfId="0" applyNumberFormat="1" applyFont="1" applyFill="1" applyBorder="1" applyAlignment="1">
      <alignment horizontal="left" vertical="center" wrapText="1"/>
    </xf>
    <xf numFmtId="0" fontId="22" fillId="0" borderId="56" xfId="15" applyFont="1" applyBorder="1" applyAlignment="1">
      <alignment horizontal="justify" vertical="center" wrapText="1"/>
    </xf>
    <xf numFmtId="0" fontId="6" fillId="0" borderId="5" xfId="4" applyNumberFormat="1" applyFont="1" applyFill="1" applyBorder="1" applyAlignment="1" applyProtection="1">
      <alignment horizontal="center" vertical="center" wrapText="1"/>
    </xf>
    <xf numFmtId="0" fontId="16" fillId="0" borderId="5" xfId="0" applyFont="1" applyFill="1" applyBorder="1" applyAlignment="1">
      <alignment horizontal="justify" vertical="center" wrapText="1"/>
    </xf>
    <xf numFmtId="0" fontId="16" fillId="0" borderId="5" xfId="0" applyFont="1" applyFill="1" applyBorder="1" applyAlignment="1">
      <alignment horizontal="justify" vertical="center"/>
    </xf>
    <xf numFmtId="0" fontId="6" fillId="0" borderId="42" xfId="4" applyNumberFormat="1" applyFont="1" applyFill="1" applyBorder="1" applyAlignment="1" applyProtection="1">
      <alignment horizontal="justify" vertical="center"/>
    </xf>
    <xf numFmtId="0" fontId="6" fillId="0" borderId="44" xfId="4" applyNumberFormat="1" applyFont="1" applyFill="1" applyBorder="1" applyAlignment="1" applyProtection="1">
      <alignment horizontal="justify" vertical="center"/>
    </xf>
    <xf numFmtId="0" fontId="6" fillId="2" borderId="18"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6" fillId="4" borderId="17"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25" xfId="0" applyFont="1" applyFill="1" applyBorder="1" applyAlignment="1">
      <alignment horizontal="center" vertical="center" wrapText="1"/>
    </xf>
    <xf numFmtId="0" fontId="6" fillId="2" borderId="26" xfId="0" applyFont="1" applyFill="1" applyBorder="1" applyAlignment="1">
      <alignment horizontal="center" vertical="center" wrapText="1"/>
    </xf>
    <xf numFmtId="0" fontId="7" fillId="2" borderId="21" xfId="0" applyFont="1" applyFill="1" applyBorder="1" applyAlignment="1">
      <alignment horizontal="center" vertical="center" wrapText="1"/>
    </xf>
    <xf numFmtId="0" fontId="7" fillId="2" borderId="22" xfId="0" applyFont="1" applyFill="1" applyBorder="1" applyAlignment="1">
      <alignment horizontal="center" vertical="center" wrapText="1"/>
    </xf>
    <xf numFmtId="0" fontId="7" fillId="2" borderId="23"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6" fillId="0" borderId="43" xfId="4" applyNumberFormat="1" applyFont="1" applyFill="1" applyBorder="1" applyAlignment="1" applyProtection="1">
      <alignment horizontal="justify" vertical="center"/>
    </xf>
    <xf numFmtId="0" fontId="6" fillId="0" borderId="13" xfId="4" applyNumberFormat="1" applyFont="1" applyFill="1" applyBorder="1" applyAlignment="1" applyProtection="1">
      <alignment horizontal="center" vertical="center" wrapText="1"/>
    </xf>
    <xf numFmtId="0" fontId="6" fillId="0" borderId="25" xfId="4" applyNumberFormat="1" applyFont="1" applyFill="1" applyBorder="1" applyAlignment="1" applyProtection="1">
      <alignment horizontal="center" vertical="center" wrapText="1"/>
    </xf>
    <xf numFmtId="0" fontId="6" fillId="0" borderId="14" xfId="4" applyNumberFormat="1" applyFont="1" applyFill="1" applyBorder="1" applyAlignment="1" applyProtection="1">
      <alignment horizontal="center" vertical="center" wrapText="1"/>
    </xf>
    <xf numFmtId="3" fontId="19" fillId="5" borderId="29" xfId="13" applyNumberFormat="1" applyFont="1" applyFill="1" applyBorder="1" applyAlignment="1">
      <alignment horizontal="center" vertical="center"/>
    </xf>
    <xf numFmtId="3" fontId="19" fillId="5" borderId="30" xfId="13" applyNumberFormat="1" applyFont="1" applyFill="1" applyBorder="1" applyAlignment="1">
      <alignment horizontal="center" vertical="center"/>
    </xf>
    <xf numFmtId="0" fontId="19" fillId="5" borderId="40" xfId="13" applyFont="1" applyFill="1" applyBorder="1" applyAlignment="1">
      <alignment horizontal="center" vertical="top" wrapText="1"/>
    </xf>
    <xf numFmtId="0" fontId="19" fillId="5" borderId="0" xfId="13" applyFont="1" applyFill="1" applyBorder="1" applyAlignment="1">
      <alignment horizontal="center" vertical="top" wrapText="1"/>
    </xf>
    <xf numFmtId="3" fontId="19" fillId="5" borderId="50" xfId="13" applyNumberFormat="1" applyFont="1" applyFill="1" applyBorder="1" applyAlignment="1">
      <alignment horizontal="center" vertical="top" wrapText="1"/>
    </xf>
    <xf numFmtId="3" fontId="19" fillId="5" borderId="31" xfId="13" applyNumberFormat="1" applyFont="1" applyFill="1" applyBorder="1" applyAlignment="1">
      <alignment horizontal="center" vertical="top" wrapText="1"/>
    </xf>
    <xf numFmtId="0" fontId="16" fillId="0" borderId="13" xfId="0" applyFont="1" applyFill="1" applyBorder="1" applyAlignment="1">
      <alignment horizontal="justify" vertical="center" wrapText="1"/>
    </xf>
    <xf numFmtId="0" fontId="16" fillId="0" borderId="25" xfId="0" applyFont="1" applyFill="1" applyBorder="1" applyAlignment="1">
      <alignment horizontal="justify" vertical="center" wrapText="1"/>
    </xf>
    <xf numFmtId="0" fontId="16" fillId="0" borderId="14" xfId="0" applyFont="1" applyFill="1" applyBorder="1" applyAlignment="1">
      <alignment horizontal="justify" vertical="center" wrapText="1"/>
    </xf>
    <xf numFmtId="0" fontId="22" fillId="0" borderId="12" xfId="15" applyFont="1" applyBorder="1" applyAlignment="1">
      <alignment horizontal="justify" vertical="center" wrapText="1"/>
    </xf>
    <xf numFmtId="3" fontId="19" fillId="5" borderId="51" xfId="13" applyNumberFormat="1" applyFont="1" applyFill="1" applyBorder="1" applyAlignment="1">
      <alignment horizontal="center" vertical="center"/>
    </xf>
    <xf numFmtId="3" fontId="19" fillId="5" borderId="52" xfId="13" applyNumberFormat="1" applyFont="1" applyFill="1" applyBorder="1" applyAlignment="1">
      <alignment horizontal="center" vertical="center"/>
    </xf>
    <xf numFmtId="0" fontId="20" fillId="0" borderId="5" xfId="0" applyFont="1" applyFill="1" applyBorder="1" applyAlignment="1">
      <alignment horizontal="justify" vertical="center" wrapText="1"/>
    </xf>
    <xf numFmtId="0" fontId="20" fillId="0" borderId="5" xfId="0" applyFont="1" applyFill="1" applyBorder="1" applyAlignment="1">
      <alignment horizontal="justify" vertical="center"/>
    </xf>
    <xf numFmtId="49" fontId="7" fillId="0" borderId="4" xfId="0" applyNumberFormat="1" applyFont="1" applyFill="1" applyBorder="1" applyAlignment="1">
      <alignment horizontal="center" vertical="center" wrapText="1"/>
    </xf>
    <xf numFmtId="49" fontId="7" fillId="0" borderId="5" xfId="0" applyNumberFormat="1" applyFont="1" applyFill="1" applyBorder="1" applyAlignment="1">
      <alignment horizontal="center" vertical="center" wrapText="1"/>
    </xf>
    <xf numFmtId="0" fontId="6" fillId="0" borderId="42" xfId="4" applyNumberFormat="1" applyFont="1" applyFill="1" applyBorder="1" applyAlignment="1" applyProtection="1">
      <alignment horizontal="center" vertical="center"/>
    </xf>
    <xf numFmtId="0" fontId="6" fillId="0" borderId="44" xfId="4" applyNumberFormat="1" applyFont="1" applyFill="1" applyBorder="1" applyAlignment="1" applyProtection="1">
      <alignment horizontal="center" vertical="center"/>
    </xf>
    <xf numFmtId="0" fontId="16" fillId="0" borderId="5" xfId="0" applyFont="1" applyFill="1" applyBorder="1" applyAlignment="1">
      <alignment horizontal="justify" vertical="top" wrapText="1"/>
    </xf>
    <xf numFmtId="0" fontId="16" fillId="0" borderId="5" xfId="0" applyFont="1" applyFill="1" applyBorder="1" applyAlignment="1">
      <alignment horizontal="justify" vertical="top"/>
    </xf>
    <xf numFmtId="0" fontId="16" fillId="3" borderId="29" xfId="3" applyFont="1" applyFill="1" applyBorder="1" applyAlignment="1" applyProtection="1">
      <alignment horizontal="justify" vertical="center" wrapText="1"/>
      <protection locked="0"/>
    </xf>
    <xf numFmtId="0" fontId="16" fillId="3" borderId="30" xfId="3" applyFont="1" applyFill="1" applyBorder="1" applyAlignment="1" applyProtection="1">
      <alignment horizontal="justify" vertical="center" wrapText="1"/>
      <protection locked="0"/>
    </xf>
    <xf numFmtId="0" fontId="7" fillId="0" borderId="32" xfId="4" applyNumberFormat="1" applyFont="1" applyFill="1" applyBorder="1" applyAlignment="1" applyProtection="1">
      <alignment horizontal="center" vertical="center" wrapText="1"/>
    </xf>
    <xf numFmtId="0" fontId="7" fillId="0" borderId="33" xfId="4" applyNumberFormat="1" applyFont="1" applyFill="1" applyBorder="1" applyAlignment="1" applyProtection="1">
      <alignment horizontal="center" vertical="center" wrapText="1"/>
    </xf>
    <xf numFmtId="49" fontId="7" fillId="0" borderId="27" xfId="0" applyNumberFormat="1" applyFont="1" applyFill="1" applyBorder="1" applyAlignment="1">
      <alignment horizontal="center" vertical="center"/>
    </xf>
    <xf numFmtId="49" fontId="7" fillId="0" borderId="28" xfId="0" applyNumberFormat="1" applyFont="1" applyFill="1" applyBorder="1" applyAlignment="1">
      <alignment horizontal="center" vertical="center"/>
    </xf>
    <xf numFmtId="49" fontId="6" fillId="0" borderId="27" xfId="0" applyNumberFormat="1" applyFont="1" applyFill="1" applyBorder="1" applyAlignment="1">
      <alignment horizontal="center" vertical="center"/>
    </xf>
    <xf numFmtId="49" fontId="6" fillId="0" borderId="28" xfId="0" applyNumberFormat="1" applyFont="1" applyFill="1" applyBorder="1" applyAlignment="1">
      <alignment horizontal="center" vertical="center"/>
    </xf>
    <xf numFmtId="0" fontId="16" fillId="0" borderId="29" xfId="0" applyFont="1" applyFill="1" applyBorder="1" applyAlignment="1">
      <alignment horizontal="justify" vertical="center" wrapText="1"/>
    </xf>
    <xf numFmtId="0" fontId="16" fillId="0" borderId="30" xfId="0" applyFont="1" applyFill="1" applyBorder="1" applyAlignment="1">
      <alignment horizontal="justify" vertical="center" wrapText="1"/>
    </xf>
    <xf numFmtId="0" fontId="16" fillId="0" borderId="13" xfId="0" applyFont="1" applyFill="1" applyBorder="1" applyAlignment="1">
      <alignment horizontal="justify" vertical="top" wrapText="1"/>
    </xf>
    <xf numFmtId="0" fontId="16" fillId="0" borderId="25" xfId="0" applyFont="1" applyFill="1" applyBorder="1" applyAlignment="1">
      <alignment horizontal="justify" vertical="top" wrapText="1"/>
    </xf>
    <xf numFmtId="0" fontId="16" fillId="0" borderId="14" xfId="0" applyFont="1" applyFill="1" applyBorder="1" applyAlignment="1">
      <alignment horizontal="justify" vertical="top" wrapText="1"/>
    </xf>
    <xf numFmtId="0" fontId="19" fillId="0" borderId="57" xfId="19" applyFont="1" applyBorder="1" applyAlignment="1">
      <alignment horizontal="center" vertical="center" wrapText="1"/>
    </xf>
    <xf numFmtId="0" fontId="19" fillId="3" borderId="56" xfId="12" applyFont="1" applyFill="1" applyBorder="1" applyAlignment="1">
      <alignment horizontal="center" vertical="center" wrapText="1"/>
    </xf>
    <xf numFmtId="0" fontId="19" fillId="3" borderId="37" xfId="12" applyFont="1" applyFill="1" applyBorder="1" applyAlignment="1">
      <alignment horizontal="center" vertical="center" wrapText="1"/>
    </xf>
    <xf numFmtId="0" fontId="19" fillId="3" borderId="57" xfId="12" applyFont="1" applyFill="1" applyBorder="1" applyAlignment="1">
      <alignment horizontal="center" vertical="center" wrapText="1"/>
    </xf>
    <xf numFmtId="0" fontId="19" fillId="3" borderId="12" xfId="12" applyFont="1" applyFill="1" applyBorder="1" applyAlignment="1">
      <alignment horizontal="center" vertical="center" wrapText="1"/>
    </xf>
    <xf numFmtId="0" fontId="19" fillId="0" borderId="47" xfId="18" applyFont="1" applyBorder="1" applyAlignment="1">
      <alignment horizontal="center"/>
    </xf>
    <xf numFmtId="0" fontId="19" fillId="0" borderId="24" xfId="18" applyFont="1" applyBorder="1" applyAlignment="1">
      <alignment horizontal="center"/>
    </xf>
    <xf numFmtId="0" fontId="19" fillId="0" borderId="48" xfId="18" applyFont="1" applyBorder="1" applyAlignment="1">
      <alignment horizontal="center"/>
    </xf>
    <xf numFmtId="0" fontId="19" fillId="0" borderId="66" xfId="18" applyFont="1" applyBorder="1" applyAlignment="1">
      <alignment horizontal="center"/>
    </xf>
    <xf numFmtId="0" fontId="19" fillId="0" borderId="0" xfId="18" applyFont="1" applyBorder="1" applyAlignment="1">
      <alignment horizontal="center"/>
    </xf>
    <xf numFmtId="0" fontId="19" fillId="0" borderId="59" xfId="18" applyFont="1" applyBorder="1" applyAlignment="1">
      <alignment horizontal="center"/>
    </xf>
    <xf numFmtId="0" fontId="27" fillId="6" borderId="5" xfId="18" applyFont="1" applyFill="1" applyBorder="1" applyAlignment="1">
      <alignment horizontal="left" vertical="center" wrapText="1"/>
    </xf>
    <xf numFmtId="0" fontId="27" fillId="5" borderId="13" xfId="18" applyFont="1" applyFill="1" applyBorder="1" applyAlignment="1">
      <alignment horizontal="center" wrapText="1"/>
    </xf>
    <xf numFmtId="0" fontId="27" fillId="5" borderId="25" xfId="18" applyFont="1" applyFill="1" applyBorder="1" applyAlignment="1">
      <alignment horizontal="center" wrapText="1"/>
    </xf>
    <xf numFmtId="0" fontId="27" fillId="5" borderId="14" xfId="18" applyFont="1" applyFill="1" applyBorder="1" applyAlignment="1">
      <alignment horizontal="center" wrapText="1"/>
    </xf>
    <xf numFmtId="0" fontId="19" fillId="7" borderId="49" xfId="12" applyFont="1" applyFill="1" applyBorder="1" applyAlignment="1">
      <alignment horizontal="left" vertical="center"/>
    </xf>
    <xf numFmtId="0" fontId="19" fillId="7" borderId="31" xfId="12" applyFont="1" applyFill="1" applyBorder="1" applyAlignment="1">
      <alignment horizontal="left" vertical="center"/>
    </xf>
    <xf numFmtId="0" fontId="19" fillId="7" borderId="11" xfId="12" applyFont="1" applyFill="1" applyBorder="1" applyAlignment="1">
      <alignment horizontal="left" vertical="center"/>
    </xf>
    <xf numFmtId="0" fontId="24" fillId="5" borderId="46" xfId="18" applyFont="1" applyFill="1" applyBorder="1" applyAlignment="1">
      <alignment vertical="center" wrapText="1"/>
    </xf>
    <xf numFmtId="0" fontId="24" fillId="5" borderId="25" xfId="18" applyFont="1" applyFill="1" applyBorder="1" applyAlignment="1">
      <alignment vertical="center" wrapText="1"/>
    </xf>
    <xf numFmtId="0" fontId="24" fillId="5" borderId="14" xfId="18" applyFont="1" applyFill="1" applyBorder="1" applyAlignment="1">
      <alignment vertical="center" wrapText="1"/>
    </xf>
    <xf numFmtId="3" fontId="19" fillId="5" borderId="5" xfId="18" applyNumberFormat="1" applyFont="1" applyFill="1" applyBorder="1" applyAlignment="1">
      <alignment horizontal="center" vertical="center"/>
    </xf>
    <xf numFmtId="0" fontId="19" fillId="0" borderId="43" xfId="22" applyFont="1" applyBorder="1" applyAlignment="1">
      <alignment horizontal="center" vertical="center"/>
    </xf>
    <xf numFmtId="0" fontId="19" fillId="0" borderId="71" xfId="22" applyFont="1" applyBorder="1" applyAlignment="1">
      <alignment horizontal="center" vertical="center"/>
    </xf>
    <xf numFmtId="4" fontId="19" fillId="3" borderId="57" xfId="12" applyNumberFormat="1" applyFont="1" applyFill="1" applyBorder="1" applyAlignment="1">
      <alignment horizontal="center" vertical="center" wrapText="1"/>
    </xf>
    <xf numFmtId="4" fontId="19" fillId="3" borderId="12" xfId="12" applyNumberFormat="1" applyFont="1" applyFill="1" applyBorder="1" applyAlignment="1">
      <alignment horizontal="center" vertical="center" wrapText="1"/>
    </xf>
    <xf numFmtId="0" fontId="19" fillId="7" borderId="46" xfId="12" applyFont="1" applyFill="1" applyBorder="1" applyAlignment="1">
      <alignment horizontal="center" vertical="center" wrapText="1"/>
    </xf>
    <xf numFmtId="0" fontId="8" fillId="0" borderId="25" xfId="3" applyBorder="1" applyAlignment="1">
      <alignment horizontal="center" vertical="center" wrapText="1"/>
    </xf>
    <xf numFmtId="0" fontId="8" fillId="0" borderId="14" xfId="3" applyBorder="1" applyAlignment="1">
      <alignment horizontal="center" vertical="center" wrapText="1"/>
    </xf>
    <xf numFmtId="0" fontId="19" fillId="8" borderId="32" xfId="12" applyFont="1" applyFill="1" applyBorder="1" applyAlignment="1">
      <alignment horizontal="right" vertical="center"/>
    </xf>
    <xf numFmtId="0" fontId="19" fillId="8" borderId="33" xfId="12" applyFont="1" applyFill="1" applyBorder="1" applyAlignment="1">
      <alignment horizontal="right" vertical="center"/>
    </xf>
    <xf numFmtId="0" fontId="19" fillId="8" borderId="67" xfId="12" applyFont="1" applyFill="1" applyBorder="1" applyAlignment="1">
      <alignment horizontal="right" vertical="center"/>
    </xf>
    <xf numFmtId="0" fontId="24" fillId="0" borderId="43" xfId="24" applyFont="1" applyBorder="1" applyAlignment="1">
      <alignment horizontal="center" vertical="center"/>
    </xf>
    <xf numFmtId="0" fontId="24" fillId="0" borderId="44" xfId="24" applyFont="1" applyBorder="1" applyAlignment="1">
      <alignment horizontal="center" vertical="center"/>
    </xf>
    <xf numFmtId="3" fontId="19" fillId="5" borderId="54" xfId="18" applyNumberFormat="1" applyFont="1" applyFill="1" applyBorder="1" applyAlignment="1">
      <alignment horizontal="center" vertical="center" wrapText="1"/>
    </xf>
    <xf numFmtId="4" fontId="19" fillId="3" borderId="58" xfId="12" applyNumberFormat="1" applyFont="1" applyFill="1" applyBorder="1" applyAlignment="1">
      <alignment horizontal="center" vertical="center" wrapText="1"/>
    </xf>
    <xf numFmtId="4" fontId="19" fillId="3" borderId="45" xfId="12" applyNumberFormat="1" applyFont="1" applyFill="1" applyBorder="1" applyAlignment="1">
      <alignment horizontal="center" vertical="center" wrapText="1"/>
    </xf>
    <xf numFmtId="0" fontId="19" fillId="7" borderId="13" xfId="12" applyFont="1" applyFill="1" applyBorder="1" applyAlignment="1">
      <alignment horizontal="center" vertical="center" wrapText="1"/>
    </xf>
    <xf numFmtId="0" fontId="19" fillId="5" borderId="13" xfId="18" applyFont="1" applyFill="1" applyBorder="1" applyAlignment="1">
      <alignment horizontal="center" vertical="top" wrapText="1"/>
    </xf>
    <xf numFmtId="0" fontId="19" fillId="5" borderId="14" xfId="18" applyFont="1" applyFill="1" applyBorder="1" applyAlignment="1">
      <alignment horizontal="center" vertical="top"/>
    </xf>
    <xf numFmtId="0" fontId="24" fillId="6" borderId="46" xfId="3" applyFont="1" applyFill="1" applyBorder="1" applyAlignment="1">
      <alignment vertical="center" wrapText="1"/>
    </xf>
    <xf numFmtId="0" fontId="24" fillId="6" borderId="25" xfId="3" applyFont="1" applyFill="1" applyBorder="1" applyAlignment="1">
      <alignment vertical="center" wrapText="1"/>
    </xf>
    <xf numFmtId="0" fontId="24" fillId="6" borderId="14" xfId="3" applyFont="1" applyFill="1" applyBorder="1" applyAlignment="1">
      <alignment vertical="center" wrapText="1"/>
    </xf>
    <xf numFmtId="3" fontId="19" fillId="5" borderId="13" xfId="18" applyNumberFormat="1" applyFont="1" applyFill="1" applyBorder="1" applyAlignment="1">
      <alignment horizontal="center" vertical="top" wrapText="1"/>
    </xf>
    <xf numFmtId="3" fontId="19" fillId="5" borderId="14" xfId="18" applyNumberFormat="1" applyFont="1" applyFill="1" applyBorder="1" applyAlignment="1">
      <alignment horizontal="center" vertical="top"/>
    </xf>
    <xf numFmtId="0" fontId="24" fillId="6" borderId="46" xfId="18" applyFont="1" applyFill="1" applyBorder="1" applyAlignment="1">
      <alignment vertical="center" wrapText="1"/>
    </xf>
    <xf numFmtId="0" fontId="24" fillId="6" borderId="25" xfId="18" applyFont="1" applyFill="1" applyBorder="1" applyAlignment="1">
      <alignment vertical="center" wrapText="1"/>
    </xf>
    <xf numFmtId="0" fontId="24" fillId="6" borderId="14" xfId="18" applyFont="1" applyFill="1" applyBorder="1" applyAlignment="1">
      <alignment vertical="center" wrapText="1"/>
    </xf>
    <xf numFmtId="0" fontId="19" fillId="3" borderId="5" xfId="18" applyFont="1" applyFill="1" applyBorder="1" applyAlignment="1">
      <alignment horizontal="center" vertical="center" wrapText="1"/>
    </xf>
    <xf numFmtId="0" fontId="19" fillId="6" borderId="46" xfId="18" applyFont="1" applyFill="1" applyBorder="1" applyAlignment="1">
      <alignment vertical="center" wrapText="1"/>
    </xf>
    <xf numFmtId="0" fontId="19" fillId="6" borderId="25" xfId="18" applyFont="1" applyFill="1" applyBorder="1" applyAlignment="1">
      <alignment vertical="center" wrapText="1"/>
    </xf>
    <xf numFmtId="0" fontId="19" fillId="6" borderId="14" xfId="18" applyFont="1" applyFill="1" applyBorder="1" applyAlignment="1">
      <alignment vertical="center" wrapText="1"/>
    </xf>
    <xf numFmtId="0" fontId="24" fillId="3" borderId="5" xfId="18" applyFont="1" applyFill="1" applyBorder="1" applyAlignment="1">
      <alignment horizontal="center" vertical="center" wrapText="1"/>
    </xf>
    <xf numFmtId="0" fontId="24" fillId="3" borderId="6" xfId="18" applyFont="1" applyFill="1" applyBorder="1" applyAlignment="1">
      <alignment horizontal="center" vertical="center" wrapText="1"/>
    </xf>
    <xf numFmtId="0" fontId="6" fillId="0" borderId="32" xfId="4" applyNumberFormat="1" applyFont="1" applyFill="1" applyBorder="1" applyAlignment="1" applyProtection="1">
      <alignment horizontal="center" vertical="center" wrapText="1"/>
    </xf>
    <xf numFmtId="0" fontId="6" fillId="0" borderId="33" xfId="4" applyNumberFormat="1" applyFont="1" applyFill="1" applyBorder="1" applyAlignment="1" applyProtection="1">
      <alignment horizontal="center" vertical="center" wrapText="1"/>
    </xf>
    <xf numFmtId="0" fontId="6" fillId="0" borderId="70" xfId="4" applyNumberFormat="1" applyFont="1" applyFill="1" applyBorder="1" applyAlignment="1" applyProtection="1">
      <alignment horizontal="center" vertical="center" wrapText="1"/>
    </xf>
    <xf numFmtId="49" fontId="7" fillId="3" borderId="42" xfId="3" applyNumberFormat="1" applyFont="1" applyFill="1" applyBorder="1" applyAlignment="1">
      <alignment horizontal="center" vertical="center"/>
    </xf>
    <xf numFmtId="49" fontId="7" fillId="3" borderId="43" xfId="3" applyNumberFormat="1" applyFont="1" applyFill="1" applyBorder="1" applyAlignment="1">
      <alignment horizontal="center" vertical="center"/>
    </xf>
    <xf numFmtId="49" fontId="7" fillId="3" borderId="71" xfId="3" applyNumberFormat="1" applyFont="1" applyFill="1" applyBorder="1" applyAlignment="1">
      <alignment horizontal="center" vertical="center"/>
    </xf>
    <xf numFmtId="49" fontId="6" fillId="3" borderId="51" xfId="3" applyNumberFormat="1" applyFont="1" applyFill="1" applyBorder="1" applyAlignment="1">
      <alignment horizontal="center" vertical="center"/>
    </xf>
    <xf numFmtId="49" fontId="6" fillId="3" borderId="52" xfId="3" applyNumberFormat="1" applyFont="1" applyFill="1" applyBorder="1" applyAlignment="1">
      <alignment horizontal="center" vertical="center"/>
    </xf>
    <xf numFmtId="0" fontId="19" fillId="7" borderId="46" xfId="12" applyFont="1" applyFill="1" applyBorder="1" applyAlignment="1">
      <alignment horizontal="center" vertical="center"/>
    </xf>
    <xf numFmtId="0" fontId="19" fillId="7" borderId="25" xfId="12" applyFont="1" applyFill="1" applyBorder="1" applyAlignment="1">
      <alignment horizontal="center" vertical="center"/>
    </xf>
    <xf numFmtId="0" fontId="19" fillId="7" borderId="14" xfId="12" applyFont="1" applyFill="1" applyBorder="1" applyAlignment="1">
      <alignment horizontal="center" vertical="center"/>
    </xf>
    <xf numFmtId="0" fontId="24" fillId="6" borderId="4" xfId="13" applyFont="1" applyFill="1" applyBorder="1" applyAlignment="1">
      <alignment vertical="center" wrapText="1"/>
    </xf>
    <xf numFmtId="0" fontId="24" fillId="6" borderId="5" xfId="13" applyFont="1" applyFill="1" applyBorder="1" applyAlignment="1">
      <alignment vertical="center" wrapText="1"/>
    </xf>
    <xf numFmtId="0" fontId="19" fillId="6" borderId="4" xfId="13" applyFont="1" applyFill="1" applyBorder="1" applyAlignment="1">
      <alignment vertical="center" wrapText="1"/>
    </xf>
    <xf numFmtId="0" fontId="24" fillId="3" borderId="5" xfId="13" applyFont="1" applyFill="1" applyBorder="1" applyAlignment="1">
      <alignment horizontal="center" vertical="center" wrapText="1"/>
    </xf>
    <xf numFmtId="0" fontId="24" fillId="3" borderId="6" xfId="13" applyFont="1" applyFill="1" applyBorder="1" applyAlignment="1">
      <alignment horizontal="center" vertical="center" wrapText="1"/>
    </xf>
    <xf numFmtId="0" fontId="19" fillId="6" borderId="29" xfId="17" applyFont="1" applyFill="1" applyBorder="1" applyAlignment="1">
      <alignment horizontal="center" vertical="center" wrapText="1"/>
    </xf>
    <xf numFmtId="0" fontId="19" fillId="6" borderId="30" xfId="17" applyFont="1" applyFill="1" applyBorder="1" applyAlignment="1">
      <alignment horizontal="center" vertical="center" wrapText="1"/>
    </xf>
    <xf numFmtId="0" fontId="19" fillId="6" borderId="34" xfId="17" applyFont="1" applyFill="1" applyBorder="1" applyAlignment="1">
      <alignment horizontal="center" vertical="center" wrapText="1"/>
    </xf>
    <xf numFmtId="0" fontId="19" fillId="6" borderId="35" xfId="17" applyFont="1" applyFill="1" applyBorder="1" applyAlignment="1">
      <alignment horizontal="center" vertical="center" wrapText="1"/>
    </xf>
    <xf numFmtId="0" fontId="19" fillId="6" borderId="10" xfId="17" applyFont="1" applyFill="1" applyBorder="1" applyAlignment="1">
      <alignment horizontal="center" vertical="center" wrapText="1"/>
    </xf>
    <xf numFmtId="0" fontId="19" fillId="6" borderId="36" xfId="17" applyFont="1" applyFill="1" applyBorder="1" applyAlignment="1">
      <alignment horizontal="center" vertical="center" wrapText="1"/>
    </xf>
    <xf numFmtId="0" fontId="27" fillId="5" borderId="13" xfId="17" applyFont="1" applyFill="1" applyBorder="1" applyAlignment="1">
      <alignment horizontal="center" wrapText="1"/>
    </xf>
    <xf numFmtId="0" fontId="27" fillId="5" borderId="25" xfId="17" applyFont="1" applyFill="1" applyBorder="1" applyAlignment="1">
      <alignment horizontal="center" wrapText="1"/>
    </xf>
    <xf numFmtId="0" fontId="27" fillId="5" borderId="14" xfId="17" applyFont="1" applyFill="1" applyBorder="1" applyAlignment="1">
      <alignment horizontal="center" wrapText="1"/>
    </xf>
    <xf numFmtId="0" fontId="24" fillId="6" borderId="4" xfId="0" applyFont="1" applyFill="1" applyBorder="1" applyAlignment="1">
      <alignment vertical="center" wrapText="1"/>
    </xf>
    <xf numFmtId="0" fontId="24" fillId="6" borderId="5" xfId="0" applyFont="1" applyFill="1" applyBorder="1" applyAlignment="1">
      <alignment vertical="center" wrapText="1"/>
    </xf>
    <xf numFmtId="0" fontId="24" fillId="5" borderId="4" xfId="13" applyFont="1" applyFill="1" applyBorder="1" applyAlignment="1">
      <alignment vertical="center" wrapText="1"/>
    </xf>
    <xf numFmtId="0" fontId="24" fillId="5" borderId="5" xfId="13" applyFont="1" applyFill="1" applyBorder="1" applyAlignment="1">
      <alignment vertical="center" wrapText="1"/>
    </xf>
    <xf numFmtId="3" fontId="19" fillId="5" borderId="54" xfId="13" applyNumberFormat="1" applyFont="1" applyFill="1" applyBorder="1" applyAlignment="1">
      <alignment horizontal="center" vertical="center" wrapText="1"/>
    </xf>
    <xf numFmtId="3" fontId="19" fillId="5" borderId="13" xfId="13" applyNumberFormat="1" applyFont="1" applyFill="1" applyBorder="1" applyAlignment="1">
      <alignment horizontal="center" vertical="center" wrapText="1"/>
    </xf>
    <xf numFmtId="3" fontId="19" fillId="5" borderId="25" xfId="13" applyNumberFormat="1" applyFont="1" applyFill="1" applyBorder="1" applyAlignment="1">
      <alignment horizontal="center" vertical="center" wrapText="1"/>
    </xf>
    <xf numFmtId="0" fontId="19" fillId="5" borderId="13" xfId="13" applyFont="1" applyFill="1" applyBorder="1" applyAlignment="1">
      <alignment horizontal="center" vertical="top" wrapText="1"/>
    </xf>
    <xf numFmtId="0" fontId="19" fillId="5" borderId="25" xfId="13" applyFont="1" applyFill="1" applyBorder="1" applyAlignment="1">
      <alignment horizontal="center" vertical="top" wrapText="1"/>
    </xf>
    <xf numFmtId="3" fontId="19" fillId="5" borderId="13" xfId="13" applyNumberFormat="1" applyFont="1" applyFill="1" applyBorder="1" applyAlignment="1">
      <alignment horizontal="center" vertical="top" wrapText="1"/>
    </xf>
    <xf numFmtId="3" fontId="19" fillId="5" borderId="25" xfId="13" applyNumberFormat="1" applyFont="1" applyFill="1" applyBorder="1" applyAlignment="1">
      <alignment horizontal="center" vertical="top" wrapText="1"/>
    </xf>
    <xf numFmtId="0" fontId="4" fillId="0" borderId="0" xfId="3" applyFont="1" applyAlignment="1">
      <alignment horizontal="center"/>
    </xf>
    <xf numFmtId="0" fontId="19" fillId="8" borderId="49" xfId="12" applyFont="1" applyFill="1" applyBorder="1" applyAlignment="1">
      <alignment horizontal="right" vertical="center"/>
    </xf>
    <xf numFmtId="0" fontId="19" fillId="8" borderId="31" xfId="12" applyFont="1" applyFill="1" applyBorder="1" applyAlignment="1">
      <alignment horizontal="right" vertical="center"/>
    </xf>
    <xf numFmtId="0" fontId="19" fillId="8" borderId="75" xfId="12" applyFont="1" applyFill="1" applyBorder="1" applyAlignment="1">
      <alignment horizontal="right" vertical="center"/>
    </xf>
    <xf numFmtId="49" fontId="7" fillId="0" borderId="27" xfId="0" applyNumberFormat="1" applyFont="1" applyFill="1" applyBorder="1" applyAlignment="1">
      <alignment horizontal="left" vertical="center"/>
    </xf>
    <xf numFmtId="49" fontId="7" fillId="0" borderId="28" xfId="0" applyNumberFormat="1" applyFont="1" applyFill="1" applyBorder="1" applyAlignment="1">
      <alignment horizontal="left" vertical="center"/>
    </xf>
    <xf numFmtId="0" fontId="6" fillId="0" borderId="37" xfId="4" applyNumberFormat="1" applyFont="1" applyFill="1" applyBorder="1" applyAlignment="1" applyProtection="1">
      <alignment horizontal="center" vertical="center" wrapText="1"/>
    </xf>
    <xf numFmtId="0" fontId="6" fillId="0" borderId="39" xfId="4" applyNumberFormat="1" applyFont="1" applyFill="1" applyBorder="1" applyAlignment="1" applyProtection="1">
      <alignment horizontal="center" vertical="center" wrapText="1"/>
    </xf>
    <xf numFmtId="0" fontId="6" fillId="0" borderId="38" xfId="4" applyNumberFormat="1" applyFont="1" applyFill="1" applyBorder="1" applyAlignment="1" applyProtection="1">
      <alignment horizontal="center" vertical="center" wrapText="1"/>
    </xf>
    <xf numFmtId="0" fontId="16" fillId="0" borderId="34" xfId="0" applyFont="1" applyFill="1" applyBorder="1" applyAlignment="1">
      <alignment horizontal="justify" vertical="center" wrapText="1"/>
    </xf>
    <xf numFmtId="0" fontId="16" fillId="0" borderId="40" xfId="0" applyFont="1" applyFill="1" applyBorder="1" applyAlignment="1">
      <alignment horizontal="justify" vertical="center" wrapText="1"/>
    </xf>
    <xf numFmtId="0" fontId="16" fillId="0" borderId="0" xfId="0" applyFont="1" applyFill="1" applyBorder="1" applyAlignment="1">
      <alignment horizontal="justify" vertical="center" wrapText="1"/>
    </xf>
    <xf numFmtId="0" fontId="16" fillId="0" borderId="41" xfId="0" applyFont="1" applyFill="1" applyBorder="1" applyAlignment="1">
      <alignment horizontal="justify" vertical="center" wrapText="1"/>
    </xf>
    <xf numFmtId="0" fontId="16" fillId="0" borderId="35" xfId="0" applyFont="1" applyFill="1" applyBorder="1" applyAlignment="1">
      <alignment horizontal="justify" vertical="center" wrapText="1"/>
    </xf>
    <xf numFmtId="0" fontId="16" fillId="0" borderId="10" xfId="0" applyFont="1" applyFill="1" applyBorder="1" applyAlignment="1">
      <alignment horizontal="justify" vertical="center" wrapText="1"/>
    </xf>
    <xf numFmtId="0" fontId="16" fillId="0" borderId="36" xfId="0" applyFont="1" applyFill="1" applyBorder="1" applyAlignment="1">
      <alignment horizontal="justify" vertical="center" wrapText="1"/>
    </xf>
    <xf numFmtId="0" fontId="7" fillId="0" borderId="5" xfId="3" applyFont="1" applyFill="1" applyBorder="1" applyAlignment="1">
      <alignment horizontal="center" vertical="center" wrapText="1"/>
    </xf>
    <xf numFmtId="0" fontId="5" fillId="0" borderId="5" xfId="12" applyFont="1" applyFill="1" applyBorder="1" applyAlignment="1">
      <alignment horizontal="right" vertical="center"/>
    </xf>
  </cellXfs>
  <cellStyles count="30">
    <cellStyle name="Currency" xfId="16" xr:uid="{00000000-0005-0000-0000-000000000000}"/>
    <cellStyle name="Hipervínculo" xfId="9" builtinId="8"/>
    <cellStyle name="Millares" xfId="1" builtinId="3"/>
    <cellStyle name="Millares 2" xfId="20" xr:uid="{00000000-0005-0000-0000-000003000000}"/>
    <cellStyle name="Millares_FORMULARIO 4 - M-OFERENTE PPTA ECONOMICA" xfId="25" xr:uid="{00000000-0005-0000-0000-000004000000}"/>
    <cellStyle name="Moneda" xfId="27" builtinId="4"/>
    <cellStyle name="Moneda [0]" xfId="2" builtinId="7"/>
    <cellStyle name="Moneda [0] 2" xfId="14" xr:uid="{00000000-0005-0000-0000-000007000000}"/>
    <cellStyle name="Moneda 2" xfId="29" xr:uid="{FCEFB9BB-4A8A-4D3E-882E-4045E3A08788}"/>
    <cellStyle name="Moneda 2 12" xfId="21" xr:uid="{00000000-0005-0000-0000-000008000000}"/>
    <cellStyle name="Moneda 2 2 2 2 2" xfId="23" xr:uid="{00000000-0005-0000-0000-000009000000}"/>
    <cellStyle name="Normal" xfId="0" builtinId="0"/>
    <cellStyle name="Normal 12 2" xfId="3" xr:uid="{00000000-0005-0000-0000-00000B000000}"/>
    <cellStyle name="Normal 13" xfId="4" xr:uid="{00000000-0005-0000-0000-00000C000000}"/>
    <cellStyle name="Normal 2 10" xfId="28" xr:uid="{DDA69DF6-4E42-4F35-BD11-BEE8D9516523}"/>
    <cellStyle name="Normal 2 10 2 2" xfId="12" xr:uid="{00000000-0005-0000-0000-00000D000000}"/>
    <cellStyle name="Normal 2 10 3" xfId="19" xr:uid="{00000000-0005-0000-0000-00000E000000}"/>
    <cellStyle name="Normal 2 2 2" xfId="24" xr:uid="{00000000-0005-0000-0000-00000F000000}"/>
    <cellStyle name="Normal 3" xfId="11" xr:uid="{00000000-0005-0000-0000-000010000000}"/>
    <cellStyle name="Normal 3 11" xfId="13" xr:uid="{00000000-0005-0000-0000-000011000000}"/>
    <cellStyle name="Normal 3 11 2" xfId="18" xr:uid="{00000000-0005-0000-0000-000012000000}"/>
    <cellStyle name="Normal 3 2" xfId="17" xr:uid="{00000000-0005-0000-0000-000013000000}"/>
    <cellStyle name="Normal 3 2 2" xfId="22" xr:uid="{00000000-0005-0000-0000-000014000000}"/>
    <cellStyle name="Normal 5" xfId="15" xr:uid="{00000000-0005-0000-0000-000015000000}"/>
    <cellStyle name="Normal 5 2 2" xfId="5" xr:uid="{00000000-0005-0000-0000-000016000000}"/>
    <cellStyle name="Normal 5 3 2" xfId="6" xr:uid="{00000000-0005-0000-0000-000017000000}"/>
    <cellStyle name="Normal 5 4" xfId="7" xr:uid="{00000000-0005-0000-0000-000018000000}"/>
    <cellStyle name="Normal 6" xfId="8" xr:uid="{00000000-0005-0000-0000-000019000000}"/>
    <cellStyle name="Porcentaje" xfId="10" builtinId="5"/>
    <cellStyle name="Porcentaje 2" xfId="26" xr:uid="{00000000-0005-0000-0000-00001B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4.xml"/><Relationship Id="rId117" Type="http://schemas.openxmlformats.org/officeDocument/2006/relationships/externalLink" Target="externalLinks/externalLink105.xml"/><Relationship Id="rId21" Type="http://schemas.openxmlformats.org/officeDocument/2006/relationships/externalLink" Target="externalLinks/externalLink9.xml"/><Relationship Id="rId42" Type="http://schemas.openxmlformats.org/officeDocument/2006/relationships/externalLink" Target="externalLinks/externalLink30.xml"/><Relationship Id="rId47" Type="http://schemas.openxmlformats.org/officeDocument/2006/relationships/externalLink" Target="externalLinks/externalLink35.xml"/><Relationship Id="rId63" Type="http://schemas.openxmlformats.org/officeDocument/2006/relationships/externalLink" Target="externalLinks/externalLink51.xml"/><Relationship Id="rId68" Type="http://schemas.openxmlformats.org/officeDocument/2006/relationships/externalLink" Target="externalLinks/externalLink56.xml"/><Relationship Id="rId84" Type="http://schemas.openxmlformats.org/officeDocument/2006/relationships/externalLink" Target="externalLinks/externalLink72.xml"/><Relationship Id="rId89" Type="http://schemas.openxmlformats.org/officeDocument/2006/relationships/externalLink" Target="externalLinks/externalLink77.xml"/><Relationship Id="rId112" Type="http://schemas.openxmlformats.org/officeDocument/2006/relationships/externalLink" Target="externalLinks/externalLink100.xml"/><Relationship Id="rId16" Type="http://schemas.openxmlformats.org/officeDocument/2006/relationships/externalLink" Target="externalLinks/externalLink4.xml"/><Relationship Id="rId107" Type="http://schemas.openxmlformats.org/officeDocument/2006/relationships/externalLink" Target="externalLinks/externalLink95.xml"/><Relationship Id="rId11" Type="http://schemas.openxmlformats.org/officeDocument/2006/relationships/worksheet" Target="worksheets/sheet11.xml"/><Relationship Id="rId32" Type="http://schemas.openxmlformats.org/officeDocument/2006/relationships/externalLink" Target="externalLinks/externalLink20.xml"/><Relationship Id="rId37" Type="http://schemas.openxmlformats.org/officeDocument/2006/relationships/externalLink" Target="externalLinks/externalLink25.xml"/><Relationship Id="rId53" Type="http://schemas.openxmlformats.org/officeDocument/2006/relationships/externalLink" Target="externalLinks/externalLink41.xml"/><Relationship Id="rId58" Type="http://schemas.openxmlformats.org/officeDocument/2006/relationships/externalLink" Target="externalLinks/externalLink46.xml"/><Relationship Id="rId74" Type="http://schemas.openxmlformats.org/officeDocument/2006/relationships/externalLink" Target="externalLinks/externalLink62.xml"/><Relationship Id="rId79" Type="http://schemas.openxmlformats.org/officeDocument/2006/relationships/externalLink" Target="externalLinks/externalLink67.xml"/><Relationship Id="rId102" Type="http://schemas.openxmlformats.org/officeDocument/2006/relationships/externalLink" Target="externalLinks/externalLink90.xml"/><Relationship Id="rId123" Type="http://schemas.openxmlformats.org/officeDocument/2006/relationships/externalLink" Target="externalLinks/externalLink111.xml"/><Relationship Id="rId5" Type="http://schemas.openxmlformats.org/officeDocument/2006/relationships/worksheet" Target="worksheets/sheet5.xml"/><Relationship Id="rId90" Type="http://schemas.openxmlformats.org/officeDocument/2006/relationships/externalLink" Target="externalLinks/externalLink78.xml"/><Relationship Id="rId95" Type="http://schemas.openxmlformats.org/officeDocument/2006/relationships/externalLink" Target="externalLinks/externalLink83.xml"/><Relationship Id="rId19" Type="http://schemas.openxmlformats.org/officeDocument/2006/relationships/externalLink" Target="externalLinks/externalLink7.xml"/><Relationship Id="rId14" Type="http://schemas.openxmlformats.org/officeDocument/2006/relationships/externalLink" Target="externalLinks/externalLink2.xml"/><Relationship Id="rId22" Type="http://schemas.openxmlformats.org/officeDocument/2006/relationships/externalLink" Target="externalLinks/externalLink10.xml"/><Relationship Id="rId27" Type="http://schemas.openxmlformats.org/officeDocument/2006/relationships/externalLink" Target="externalLinks/externalLink15.xml"/><Relationship Id="rId30" Type="http://schemas.openxmlformats.org/officeDocument/2006/relationships/externalLink" Target="externalLinks/externalLink18.xml"/><Relationship Id="rId35" Type="http://schemas.openxmlformats.org/officeDocument/2006/relationships/externalLink" Target="externalLinks/externalLink23.xml"/><Relationship Id="rId43" Type="http://schemas.openxmlformats.org/officeDocument/2006/relationships/externalLink" Target="externalLinks/externalLink31.xml"/><Relationship Id="rId48" Type="http://schemas.openxmlformats.org/officeDocument/2006/relationships/externalLink" Target="externalLinks/externalLink36.xml"/><Relationship Id="rId56" Type="http://schemas.openxmlformats.org/officeDocument/2006/relationships/externalLink" Target="externalLinks/externalLink44.xml"/><Relationship Id="rId64" Type="http://schemas.openxmlformats.org/officeDocument/2006/relationships/externalLink" Target="externalLinks/externalLink52.xml"/><Relationship Id="rId69" Type="http://schemas.openxmlformats.org/officeDocument/2006/relationships/externalLink" Target="externalLinks/externalLink57.xml"/><Relationship Id="rId77" Type="http://schemas.openxmlformats.org/officeDocument/2006/relationships/externalLink" Target="externalLinks/externalLink65.xml"/><Relationship Id="rId100" Type="http://schemas.openxmlformats.org/officeDocument/2006/relationships/externalLink" Target="externalLinks/externalLink88.xml"/><Relationship Id="rId105" Type="http://schemas.openxmlformats.org/officeDocument/2006/relationships/externalLink" Target="externalLinks/externalLink93.xml"/><Relationship Id="rId113" Type="http://schemas.openxmlformats.org/officeDocument/2006/relationships/externalLink" Target="externalLinks/externalLink101.xml"/><Relationship Id="rId118" Type="http://schemas.openxmlformats.org/officeDocument/2006/relationships/externalLink" Target="externalLinks/externalLink106.xml"/><Relationship Id="rId126"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externalLink" Target="externalLinks/externalLink39.xml"/><Relationship Id="rId72" Type="http://schemas.openxmlformats.org/officeDocument/2006/relationships/externalLink" Target="externalLinks/externalLink60.xml"/><Relationship Id="rId80" Type="http://schemas.openxmlformats.org/officeDocument/2006/relationships/externalLink" Target="externalLinks/externalLink68.xml"/><Relationship Id="rId85" Type="http://schemas.openxmlformats.org/officeDocument/2006/relationships/externalLink" Target="externalLinks/externalLink73.xml"/><Relationship Id="rId93" Type="http://schemas.openxmlformats.org/officeDocument/2006/relationships/externalLink" Target="externalLinks/externalLink81.xml"/><Relationship Id="rId98" Type="http://schemas.openxmlformats.org/officeDocument/2006/relationships/externalLink" Target="externalLinks/externalLink86.xml"/><Relationship Id="rId121" Type="http://schemas.openxmlformats.org/officeDocument/2006/relationships/externalLink" Target="externalLinks/externalLink109.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5.xml"/><Relationship Id="rId25" Type="http://schemas.openxmlformats.org/officeDocument/2006/relationships/externalLink" Target="externalLinks/externalLink13.xml"/><Relationship Id="rId33" Type="http://schemas.openxmlformats.org/officeDocument/2006/relationships/externalLink" Target="externalLinks/externalLink21.xml"/><Relationship Id="rId38" Type="http://schemas.openxmlformats.org/officeDocument/2006/relationships/externalLink" Target="externalLinks/externalLink26.xml"/><Relationship Id="rId46" Type="http://schemas.openxmlformats.org/officeDocument/2006/relationships/externalLink" Target="externalLinks/externalLink34.xml"/><Relationship Id="rId59" Type="http://schemas.openxmlformats.org/officeDocument/2006/relationships/externalLink" Target="externalLinks/externalLink47.xml"/><Relationship Id="rId67" Type="http://schemas.openxmlformats.org/officeDocument/2006/relationships/externalLink" Target="externalLinks/externalLink55.xml"/><Relationship Id="rId103" Type="http://schemas.openxmlformats.org/officeDocument/2006/relationships/externalLink" Target="externalLinks/externalLink91.xml"/><Relationship Id="rId108" Type="http://schemas.openxmlformats.org/officeDocument/2006/relationships/externalLink" Target="externalLinks/externalLink96.xml"/><Relationship Id="rId116" Type="http://schemas.openxmlformats.org/officeDocument/2006/relationships/externalLink" Target="externalLinks/externalLink104.xml"/><Relationship Id="rId124" Type="http://schemas.openxmlformats.org/officeDocument/2006/relationships/theme" Target="theme/theme1.xml"/><Relationship Id="rId20" Type="http://schemas.openxmlformats.org/officeDocument/2006/relationships/externalLink" Target="externalLinks/externalLink8.xml"/><Relationship Id="rId41" Type="http://schemas.openxmlformats.org/officeDocument/2006/relationships/externalLink" Target="externalLinks/externalLink29.xml"/><Relationship Id="rId54" Type="http://schemas.openxmlformats.org/officeDocument/2006/relationships/externalLink" Target="externalLinks/externalLink42.xml"/><Relationship Id="rId62" Type="http://schemas.openxmlformats.org/officeDocument/2006/relationships/externalLink" Target="externalLinks/externalLink50.xml"/><Relationship Id="rId70" Type="http://schemas.openxmlformats.org/officeDocument/2006/relationships/externalLink" Target="externalLinks/externalLink58.xml"/><Relationship Id="rId75" Type="http://schemas.openxmlformats.org/officeDocument/2006/relationships/externalLink" Target="externalLinks/externalLink63.xml"/><Relationship Id="rId83" Type="http://schemas.openxmlformats.org/officeDocument/2006/relationships/externalLink" Target="externalLinks/externalLink71.xml"/><Relationship Id="rId88" Type="http://schemas.openxmlformats.org/officeDocument/2006/relationships/externalLink" Target="externalLinks/externalLink76.xml"/><Relationship Id="rId91" Type="http://schemas.openxmlformats.org/officeDocument/2006/relationships/externalLink" Target="externalLinks/externalLink79.xml"/><Relationship Id="rId96" Type="http://schemas.openxmlformats.org/officeDocument/2006/relationships/externalLink" Target="externalLinks/externalLink84.xml"/><Relationship Id="rId111" Type="http://schemas.openxmlformats.org/officeDocument/2006/relationships/externalLink" Target="externalLinks/externalLink99.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3.xml"/><Relationship Id="rId23" Type="http://schemas.openxmlformats.org/officeDocument/2006/relationships/externalLink" Target="externalLinks/externalLink11.xml"/><Relationship Id="rId28" Type="http://schemas.openxmlformats.org/officeDocument/2006/relationships/externalLink" Target="externalLinks/externalLink16.xml"/><Relationship Id="rId36" Type="http://schemas.openxmlformats.org/officeDocument/2006/relationships/externalLink" Target="externalLinks/externalLink24.xml"/><Relationship Id="rId49" Type="http://schemas.openxmlformats.org/officeDocument/2006/relationships/externalLink" Target="externalLinks/externalLink37.xml"/><Relationship Id="rId57" Type="http://schemas.openxmlformats.org/officeDocument/2006/relationships/externalLink" Target="externalLinks/externalLink45.xml"/><Relationship Id="rId106" Type="http://schemas.openxmlformats.org/officeDocument/2006/relationships/externalLink" Target="externalLinks/externalLink94.xml"/><Relationship Id="rId114" Type="http://schemas.openxmlformats.org/officeDocument/2006/relationships/externalLink" Target="externalLinks/externalLink102.xml"/><Relationship Id="rId119" Type="http://schemas.openxmlformats.org/officeDocument/2006/relationships/externalLink" Target="externalLinks/externalLink107.xml"/><Relationship Id="rId127" Type="http://schemas.openxmlformats.org/officeDocument/2006/relationships/calcChain" Target="calcChain.xml"/><Relationship Id="rId10" Type="http://schemas.openxmlformats.org/officeDocument/2006/relationships/worksheet" Target="worksheets/sheet10.xml"/><Relationship Id="rId31" Type="http://schemas.openxmlformats.org/officeDocument/2006/relationships/externalLink" Target="externalLinks/externalLink19.xml"/><Relationship Id="rId44" Type="http://schemas.openxmlformats.org/officeDocument/2006/relationships/externalLink" Target="externalLinks/externalLink32.xml"/><Relationship Id="rId52" Type="http://schemas.openxmlformats.org/officeDocument/2006/relationships/externalLink" Target="externalLinks/externalLink40.xml"/><Relationship Id="rId60" Type="http://schemas.openxmlformats.org/officeDocument/2006/relationships/externalLink" Target="externalLinks/externalLink48.xml"/><Relationship Id="rId65" Type="http://schemas.openxmlformats.org/officeDocument/2006/relationships/externalLink" Target="externalLinks/externalLink53.xml"/><Relationship Id="rId73" Type="http://schemas.openxmlformats.org/officeDocument/2006/relationships/externalLink" Target="externalLinks/externalLink61.xml"/><Relationship Id="rId78" Type="http://schemas.openxmlformats.org/officeDocument/2006/relationships/externalLink" Target="externalLinks/externalLink66.xml"/><Relationship Id="rId81" Type="http://schemas.openxmlformats.org/officeDocument/2006/relationships/externalLink" Target="externalLinks/externalLink69.xml"/><Relationship Id="rId86" Type="http://schemas.openxmlformats.org/officeDocument/2006/relationships/externalLink" Target="externalLinks/externalLink74.xml"/><Relationship Id="rId94" Type="http://schemas.openxmlformats.org/officeDocument/2006/relationships/externalLink" Target="externalLinks/externalLink82.xml"/><Relationship Id="rId99" Type="http://schemas.openxmlformats.org/officeDocument/2006/relationships/externalLink" Target="externalLinks/externalLink87.xml"/><Relationship Id="rId101" Type="http://schemas.openxmlformats.org/officeDocument/2006/relationships/externalLink" Target="externalLinks/externalLink89.xml"/><Relationship Id="rId122" Type="http://schemas.openxmlformats.org/officeDocument/2006/relationships/externalLink" Target="externalLinks/externalLink110.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39" Type="http://schemas.openxmlformats.org/officeDocument/2006/relationships/externalLink" Target="externalLinks/externalLink27.xml"/><Relationship Id="rId109" Type="http://schemas.openxmlformats.org/officeDocument/2006/relationships/externalLink" Target="externalLinks/externalLink97.xml"/><Relationship Id="rId34" Type="http://schemas.openxmlformats.org/officeDocument/2006/relationships/externalLink" Target="externalLinks/externalLink22.xml"/><Relationship Id="rId50" Type="http://schemas.openxmlformats.org/officeDocument/2006/relationships/externalLink" Target="externalLinks/externalLink38.xml"/><Relationship Id="rId55" Type="http://schemas.openxmlformats.org/officeDocument/2006/relationships/externalLink" Target="externalLinks/externalLink43.xml"/><Relationship Id="rId76" Type="http://schemas.openxmlformats.org/officeDocument/2006/relationships/externalLink" Target="externalLinks/externalLink64.xml"/><Relationship Id="rId97" Type="http://schemas.openxmlformats.org/officeDocument/2006/relationships/externalLink" Target="externalLinks/externalLink85.xml"/><Relationship Id="rId104" Type="http://schemas.openxmlformats.org/officeDocument/2006/relationships/externalLink" Target="externalLinks/externalLink92.xml"/><Relationship Id="rId120" Type="http://schemas.openxmlformats.org/officeDocument/2006/relationships/externalLink" Target="externalLinks/externalLink108.xml"/><Relationship Id="rId125"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externalLink" Target="externalLinks/externalLink59.xml"/><Relationship Id="rId92" Type="http://schemas.openxmlformats.org/officeDocument/2006/relationships/externalLink" Target="externalLinks/externalLink80.xml"/><Relationship Id="rId2" Type="http://schemas.openxmlformats.org/officeDocument/2006/relationships/worksheet" Target="worksheets/sheet2.xml"/><Relationship Id="rId29" Type="http://schemas.openxmlformats.org/officeDocument/2006/relationships/externalLink" Target="externalLinks/externalLink17.xml"/><Relationship Id="rId24" Type="http://schemas.openxmlformats.org/officeDocument/2006/relationships/externalLink" Target="externalLinks/externalLink12.xml"/><Relationship Id="rId40" Type="http://schemas.openxmlformats.org/officeDocument/2006/relationships/externalLink" Target="externalLinks/externalLink28.xml"/><Relationship Id="rId45" Type="http://schemas.openxmlformats.org/officeDocument/2006/relationships/externalLink" Target="externalLinks/externalLink33.xml"/><Relationship Id="rId66" Type="http://schemas.openxmlformats.org/officeDocument/2006/relationships/externalLink" Target="externalLinks/externalLink54.xml"/><Relationship Id="rId87" Type="http://schemas.openxmlformats.org/officeDocument/2006/relationships/externalLink" Target="externalLinks/externalLink75.xml"/><Relationship Id="rId110" Type="http://schemas.openxmlformats.org/officeDocument/2006/relationships/externalLink" Target="externalLinks/externalLink98.xml"/><Relationship Id="rId115" Type="http://schemas.openxmlformats.org/officeDocument/2006/relationships/externalLink" Target="externalLinks/externalLink103.xml"/><Relationship Id="rId61" Type="http://schemas.openxmlformats.org/officeDocument/2006/relationships/externalLink" Target="externalLinks/externalLink49.xml"/><Relationship Id="rId82" Type="http://schemas.openxmlformats.org/officeDocument/2006/relationships/externalLink" Target="externalLinks/externalLink70.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448437</xdr:colOff>
      <xdr:row>2</xdr:row>
      <xdr:rowOff>406400</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628650" y="276225"/>
          <a:ext cx="1353312" cy="6731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448437</xdr:colOff>
      <xdr:row>2</xdr:row>
      <xdr:rowOff>406400</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628650" y="276225"/>
          <a:ext cx="1353312" cy="67310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429006</xdr:colOff>
      <xdr:row>2</xdr:row>
      <xdr:rowOff>533400</xdr:rowOff>
    </xdr:to>
    <xdr:pic>
      <xdr:nvPicPr>
        <xdr:cNvPr id="12358" name="Imagen 1">
          <a:extLst>
            <a:ext uri="{FF2B5EF4-FFF2-40B4-BE49-F238E27FC236}">
              <a16:creationId xmlns:a16="http://schemas.microsoft.com/office/drawing/2014/main" id="{00000000-0008-0000-0200-000046300000}"/>
            </a:ext>
          </a:extLst>
        </xdr:cNvPr>
        <xdr:cNvPicPr>
          <a:picLocks noChangeAspect="1"/>
        </xdr:cNvPicPr>
      </xdr:nvPicPr>
      <xdr:blipFill>
        <a:blip xmlns:r="http://schemas.openxmlformats.org/officeDocument/2006/relationships" r:embed="rId1" cstate="print"/>
        <a:srcRect/>
        <a:stretch>
          <a:fillRect/>
        </a:stretch>
      </xdr:blipFill>
      <xdr:spPr bwMode="auto">
        <a:xfrm>
          <a:off x="631825" y="279400"/>
          <a:ext cx="1371981" cy="889000"/>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409575</xdr:colOff>
      <xdr:row>2</xdr:row>
      <xdr:rowOff>609600</xdr:rowOff>
    </xdr:to>
    <xdr:pic>
      <xdr:nvPicPr>
        <xdr:cNvPr id="14406" name="Imagen 1">
          <a:extLst>
            <a:ext uri="{FF2B5EF4-FFF2-40B4-BE49-F238E27FC236}">
              <a16:creationId xmlns:a16="http://schemas.microsoft.com/office/drawing/2014/main" id="{00000000-0008-0000-0300-000046380000}"/>
            </a:ext>
          </a:extLst>
        </xdr:cNvPr>
        <xdr:cNvPicPr>
          <a:picLocks noChangeAspect="1"/>
        </xdr:cNvPicPr>
      </xdr:nvPicPr>
      <xdr:blipFill>
        <a:blip xmlns:r="http://schemas.openxmlformats.org/officeDocument/2006/relationships" r:embed="rId1" cstate="print"/>
        <a:srcRect/>
        <a:stretch>
          <a:fillRect/>
        </a:stretch>
      </xdr:blipFill>
      <xdr:spPr bwMode="auto">
        <a:xfrm>
          <a:off x="628650" y="276225"/>
          <a:ext cx="1314450" cy="962025"/>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448437</xdr:colOff>
      <xdr:row>2</xdr:row>
      <xdr:rowOff>406400</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628650" y="276225"/>
          <a:ext cx="1353312" cy="673100"/>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448437</xdr:colOff>
      <xdr:row>2</xdr:row>
      <xdr:rowOff>406400</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628650" y="276225"/>
          <a:ext cx="1353312" cy="673100"/>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409575</xdr:colOff>
      <xdr:row>2</xdr:row>
      <xdr:rowOff>609600</xdr:rowOff>
    </xdr:to>
    <xdr:pic>
      <xdr:nvPicPr>
        <xdr:cNvPr id="16454" name="Imagen 1">
          <a:extLst>
            <a:ext uri="{FF2B5EF4-FFF2-40B4-BE49-F238E27FC236}">
              <a16:creationId xmlns:a16="http://schemas.microsoft.com/office/drawing/2014/main" id="{00000000-0008-0000-0900-000046400000}"/>
            </a:ext>
          </a:extLst>
        </xdr:cNvPr>
        <xdr:cNvPicPr>
          <a:picLocks noChangeAspect="1"/>
        </xdr:cNvPicPr>
      </xdr:nvPicPr>
      <xdr:blipFill>
        <a:blip xmlns:r="http://schemas.openxmlformats.org/officeDocument/2006/relationships" r:embed="rId1" cstate="print"/>
        <a:srcRect/>
        <a:stretch>
          <a:fillRect/>
        </a:stretch>
      </xdr:blipFill>
      <xdr:spPr bwMode="auto">
        <a:xfrm>
          <a:off x="628650" y="276225"/>
          <a:ext cx="1314450" cy="962025"/>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390525</xdr:colOff>
      <xdr:row>1</xdr:row>
      <xdr:rowOff>76199</xdr:rowOff>
    </xdr:from>
    <xdr:to>
      <xdr:col>4</xdr:col>
      <xdr:colOff>448437</xdr:colOff>
      <xdr:row>2</xdr:row>
      <xdr:rowOff>304799</xdr:rowOff>
    </xdr:to>
    <xdr:pic>
      <xdr:nvPicPr>
        <xdr:cNvPr id="15430" name="Imagen 1">
          <a:extLst>
            <a:ext uri="{FF2B5EF4-FFF2-40B4-BE49-F238E27FC236}">
              <a16:creationId xmlns:a16="http://schemas.microsoft.com/office/drawing/2014/main" id="{00000000-0008-0000-0A00-0000463C0000}"/>
            </a:ext>
          </a:extLst>
        </xdr:cNvPr>
        <xdr:cNvPicPr>
          <a:picLocks noChangeAspect="1"/>
        </xdr:cNvPicPr>
      </xdr:nvPicPr>
      <xdr:blipFill>
        <a:blip xmlns:r="http://schemas.openxmlformats.org/officeDocument/2006/relationships" r:embed="rId1" cstate="print"/>
        <a:srcRect/>
        <a:stretch>
          <a:fillRect/>
        </a:stretch>
      </xdr:blipFill>
      <xdr:spPr bwMode="auto">
        <a:xfrm>
          <a:off x="632572" y="273423"/>
          <a:ext cx="1393653" cy="658905"/>
        </a:xfrm>
        <a:prstGeom prst="rect">
          <a:avLst/>
        </a:prstGeom>
        <a:noFill/>
        <a:ln w="9525">
          <a:noFill/>
          <a:miter lim="800000"/>
          <a:headEnd/>
          <a:tailEnd/>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390525</xdr:colOff>
      <xdr:row>1</xdr:row>
      <xdr:rowOff>76200</xdr:rowOff>
    </xdr:from>
    <xdr:to>
      <xdr:col>3</xdr:col>
      <xdr:colOff>481076</xdr:colOff>
      <xdr:row>2</xdr:row>
      <xdr:rowOff>609600</xdr:rowOff>
    </xdr:to>
    <xdr:pic>
      <xdr:nvPicPr>
        <xdr:cNvPr id="19662" name="Imagen 1">
          <a:extLst>
            <a:ext uri="{FF2B5EF4-FFF2-40B4-BE49-F238E27FC236}">
              <a16:creationId xmlns:a16="http://schemas.microsoft.com/office/drawing/2014/main" id="{00000000-0008-0000-0B00-0000CE4C0000}"/>
            </a:ext>
          </a:extLst>
        </xdr:cNvPr>
        <xdr:cNvPicPr>
          <a:picLocks noChangeAspect="1"/>
        </xdr:cNvPicPr>
      </xdr:nvPicPr>
      <xdr:blipFill>
        <a:blip xmlns:r="http://schemas.openxmlformats.org/officeDocument/2006/relationships" r:embed="rId1" cstate="print"/>
        <a:srcRect/>
        <a:stretch>
          <a:fillRect/>
        </a:stretch>
      </xdr:blipFill>
      <xdr:spPr bwMode="auto">
        <a:xfrm>
          <a:off x="390525" y="274320"/>
          <a:ext cx="1431671" cy="960120"/>
        </a:xfrm>
        <a:prstGeom prst="rect">
          <a:avLst/>
        </a:prstGeom>
        <a:noFill/>
        <a:ln w="9525">
          <a:noFill/>
          <a:miter lim="800000"/>
          <a:headEnd/>
          <a:tailEnd/>
        </a:ln>
      </xdr:spPr>
    </xdr:pic>
    <xdr:clientData/>
  </xdr:twoCellAnchor>
  <xdr:oneCellAnchor>
    <xdr:from>
      <xdr:col>8</xdr:col>
      <xdr:colOff>161925</xdr:colOff>
      <xdr:row>7</xdr:row>
      <xdr:rowOff>0</xdr:rowOff>
    </xdr:from>
    <xdr:ext cx="184731" cy="264560"/>
    <xdr:sp macro="" textlink="">
      <xdr:nvSpPr>
        <xdr:cNvPr id="3" name="1 CuadroTexto">
          <a:extLst>
            <a:ext uri="{FF2B5EF4-FFF2-40B4-BE49-F238E27FC236}">
              <a16:creationId xmlns:a16="http://schemas.microsoft.com/office/drawing/2014/main" id="{00000000-0008-0000-0B00-000003000000}"/>
            </a:ext>
          </a:extLst>
        </xdr:cNvPr>
        <xdr:cNvSpPr txBox="1"/>
      </xdr:nvSpPr>
      <xdr:spPr>
        <a:xfrm>
          <a:off x="3209925" y="485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7</xdr:row>
      <xdr:rowOff>0</xdr:rowOff>
    </xdr:from>
    <xdr:ext cx="184731" cy="264560"/>
    <xdr:sp macro="" textlink="">
      <xdr:nvSpPr>
        <xdr:cNvPr id="4" name="1 CuadroTexto">
          <a:extLst>
            <a:ext uri="{FF2B5EF4-FFF2-40B4-BE49-F238E27FC236}">
              <a16:creationId xmlns:a16="http://schemas.microsoft.com/office/drawing/2014/main" id="{00000000-0008-0000-0B00-000004000000}"/>
            </a:ext>
          </a:extLst>
        </xdr:cNvPr>
        <xdr:cNvSpPr txBox="1"/>
      </xdr:nvSpPr>
      <xdr:spPr>
        <a:xfrm>
          <a:off x="3209925" y="485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7410C77C\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Base de Datos"/>
      <sheetName val="Causa Posible"/>
      <sheetName val="Accidentalidad"/>
      <sheetName val="Elementos Involucrados"/>
      <sheetName val="CRA.MODI"/>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Hoja3"/>
      <sheetName val="TARIFAS MATERIALES"/>
      <sheetName val="TARIFAS EQUIPOS "/>
      <sheetName val="TARIFA SALARIOS"/>
      <sheetName val="PRES"/>
      <sheetName val="Lista ICCU"/>
      <sheetName val="ó&gt;_x005f_x0000__x005f_x0001__x005f_x0000__x005f_x0000__"/>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LISTA"/>
      <sheetName val="AMOBLAMINETO"/>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sheetData sheetId="756"/>
      <sheetData sheetId="757"/>
      <sheetData sheetId="758"/>
      <sheetData sheetId="759"/>
      <sheetData sheetId="760"/>
      <sheetData sheetId="761"/>
      <sheetData sheetId="762"/>
      <sheetData sheetId="763"/>
      <sheetData sheetId="764"/>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sheetData sheetId="787"/>
      <sheetData sheetId="788"/>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sheetData sheetId="878"/>
      <sheetData sheetId="879"/>
      <sheetData sheetId="880"/>
      <sheetData sheetId="881"/>
      <sheetData sheetId="882"/>
      <sheetData sheetId="883"/>
      <sheetData sheetId="884"/>
      <sheetData sheetId="885">
        <row r="2">
          <cell r="A2">
            <v>0</v>
          </cell>
        </row>
      </sheetData>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sheetData sheetId="1037"/>
      <sheetData sheetId="1038"/>
      <sheetData sheetId="1039"/>
      <sheetData sheetId="1040" refreshError="1"/>
      <sheetData sheetId="1041"/>
      <sheetData sheetId="1042"/>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aCCIDENTES DE 1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refreshError="1"/>
      <sheetData sheetId="743" refreshError="1"/>
      <sheetData sheetId="744" refreshError="1"/>
      <sheetData sheetId="745"/>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Users\avargase\AppData\Local\M"/>
      <sheetName val="\\Escritorio\amv 2011\a  aaInfo"/>
      <sheetName val="\Mini HP Enero 2015\Proyectos i"/>
      <sheetName val="\C\Users\avargase\AppData\Local"/>
      <sheetName val="\Volumes\USB PIOLIN\Escritorio\"/>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Giovanni\administracion vial\"/>
      <sheetName val="\MONTO AGOTABLE 2010\a  aaInfor"/>
      <sheetName val="\Documents and Settings\Pedro "/>
      <sheetName val="\\Ing-her"/>
      <sheetName val="\Users\cmeza\Documents\INVIAS\D"/>
      <sheetName val="\Documents and Settings\jviteri"/>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Users\HP\AppData\Local\Microso"/>
      <sheetName val="SEGUIM Y REPROG MES 1 (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sheetData sheetId="312" refreshError="1"/>
      <sheetData sheetId="3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ANEXO IX"/>
      <sheetName val="otros"/>
      <sheetName val="\\SERVIDOR\Public2\MANTENIMIENT"/>
      <sheetName val="CONT_ADI"/>
      <sheetName val="Formulario N° 4"/>
      <sheetName val="MATERIALES"/>
      <sheetName val="EQUIPO"/>
      <sheetName val="Datos"/>
      <sheetName val="Cuadrillas"/>
      <sheetName val="Jornal"/>
      <sheetName val="\Users\USUARIO\Downloads\MANTEN"/>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Puntajes"/>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ELECTRICO"/>
      <sheetName val="Vuelta"/>
      <sheetName val="2103mar%20.xl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ejecutado%"/>
      <sheetName val="steel"/>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PROYECTOS ESTIMADOS"/>
      <sheetName val="inpermeabOTRO"/>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s>
    <sheetDataSet>
      <sheetData sheetId="0">
        <row r="2">
          <cell r="BZ2" t="str">
            <v xml:space="preserve">          ACERIA   M.C.C.</v>
          </cell>
        </row>
      </sheetData>
      <sheetData sheetId="1">
        <row r="2">
          <cell r="BZ2" t="str">
            <v xml:space="preserve">          ACERIA   M.C.C.</v>
          </cell>
        </row>
      </sheetData>
      <sheetData sheetId="2">
        <row r="2">
          <cell r="B2" t="str">
            <v>INFORME SEMANAL DE ACTIVIDADES</v>
          </cell>
        </row>
      </sheetData>
      <sheetData sheetId="3">
        <row r="2">
          <cell r="B2" t="str">
            <v>INFORME SEMANAL DE ACTIVIDADES</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2" t="str">
            <v>INFORME SEMANAL DE ACTIVIDADES</v>
          </cell>
        </row>
      </sheetData>
      <sheetData sheetId="10"/>
      <sheetData sheetId="11"/>
      <sheetData sheetId="12"/>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sheetData sheetId="20">
        <row r="2">
          <cell r="B2" t="str">
            <v>INFORME SEMANAL DE ACTIVIDADES</v>
          </cell>
        </row>
      </sheetData>
      <sheetData sheetId="21"/>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ow r="2">
          <cell r="B2" t="str">
            <v>INFORME SEMANAL DE ACTIVIDADES</v>
          </cell>
        </row>
      </sheetData>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ow r="2">
          <cell r="BZ2" t="str">
            <v xml:space="preserve">          ACERIA   M.C.C.</v>
          </cell>
        </row>
      </sheetData>
      <sheetData sheetId="155">
        <row r="2">
          <cell r="BZ2" t="str">
            <v xml:space="preserve">          ACERIA   M.C.C.</v>
          </cell>
        </row>
      </sheetData>
      <sheetData sheetId="156" refreshError="1"/>
      <sheetData sheetId="157" refreshError="1"/>
      <sheetData sheetId="158" refreshError="1"/>
      <sheetData sheetId="159" refreshError="1"/>
      <sheetData sheetId="160" refreshError="1"/>
      <sheetData sheetId="161">
        <row r="2">
          <cell r="BZ2" t="str">
            <v xml:space="preserve">          ACERIA   M.C.C.</v>
          </cell>
        </row>
      </sheetData>
      <sheetData sheetId="162" refreshError="1"/>
      <sheetData sheetId="163" refreshError="1"/>
      <sheetData sheetId="164" refreshError="1"/>
      <sheetData sheetId="165" refreshError="1"/>
      <sheetData sheetId="166" refreshError="1"/>
      <sheetData sheetId="167" refreshError="1"/>
      <sheetData sheetId="168">
        <row r="2">
          <cell r="BZ2" t="str">
            <v xml:space="preserve">          ACERIA   M.C.C.</v>
          </cell>
        </row>
      </sheetData>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UNITARIOS%20PARA%20241201%202S"/>
      <sheetName val="Excavación Mat. Común Estacione"/>
      <sheetName val="Demolición Pavimento"/>
      <sheetName val="Insum"/>
      <sheetName val="SUB APU"/>
      <sheetName val="TRANSPORTE"/>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BG117"/>
  <sheetViews>
    <sheetView view="pageBreakPreview" topLeftCell="B31" zoomScale="50" zoomScaleNormal="85" zoomScaleSheetLayoutView="50" workbookViewId="0">
      <selection activeCell="C37" sqref="C37:C43"/>
    </sheetView>
  </sheetViews>
  <sheetFormatPr baseColWidth="10" defaultColWidth="11.44140625" defaultRowHeight="15" x14ac:dyDescent="0.25"/>
  <cols>
    <col min="1" max="1" width="3.6640625" style="1" hidden="1" customWidth="1"/>
    <col min="2" max="2" width="3.5546875" style="1" customWidth="1"/>
    <col min="3" max="3" width="9.88671875" style="1" customWidth="1"/>
    <col min="4" max="4" width="9.5546875" style="1" customWidth="1"/>
    <col min="5" max="5" width="11.44140625" style="1" customWidth="1"/>
    <col min="6" max="6" width="61.44140625" style="1" customWidth="1"/>
    <col min="7" max="7" width="9.6640625" style="1" customWidth="1"/>
    <col min="8" max="8" width="16" style="1" customWidth="1"/>
    <col min="9" max="9" width="20.5546875" style="1" customWidth="1"/>
    <col min="10" max="10" width="29" style="3" customWidth="1"/>
    <col min="11" max="11" width="19.88671875" style="3" customWidth="1"/>
    <col min="12" max="12" width="26.5546875" style="3" customWidth="1"/>
    <col min="13" max="13" width="19.88671875" style="3" customWidth="1"/>
    <col min="14" max="14" width="29.6640625" style="3" customWidth="1"/>
    <col min="15" max="15" width="20.109375" style="3" customWidth="1"/>
    <col min="16" max="16" width="29" style="3" customWidth="1"/>
    <col min="17" max="17" width="20.6640625" style="3" customWidth="1"/>
    <col min="18" max="20" width="28.109375" style="3" customWidth="1"/>
    <col min="21" max="21" width="19.33203125" style="3" customWidth="1"/>
    <col min="22" max="22" width="25.6640625" style="3" customWidth="1"/>
    <col min="23" max="23" width="17.44140625" style="3" customWidth="1"/>
    <col min="24" max="24" width="29" style="3" customWidth="1"/>
    <col min="25" max="25" width="17.88671875" style="3" customWidth="1"/>
    <col min="26" max="26" width="28.44140625" style="3" customWidth="1"/>
    <col min="27" max="27" width="17.33203125" style="3" customWidth="1"/>
    <col min="28" max="28" width="25.33203125" style="3" customWidth="1"/>
    <col min="29" max="29" width="23.5546875" style="3" customWidth="1"/>
    <col min="30" max="30" width="26.6640625" style="3" customWidth="1"/>
    <col min="31" max="31" width="16.88671875" style="3" customWidth="1"/>
    <col min="32" max="32" width="27" style="3" customWidth="1"/>
    <col min="33" max="33" width="17.5546875" style="3" customWidth="1"/>
    <col min="34" max="34" width="24.109375" style="3" customWidth="1"/>
    <col min="35" max="35" width="17.109375" style="3" customWidth="1"/>
    <col min="36" max="36" width="26.109375" style="3" customWidth="1"/>
    <col min="37" max="37" width="19.88671875" style="3" customWidth="1"/>
    <col min="38" max="38" width="25.88671875" style="3" customWidth="1"/>
    <col min="39" max="39" width="13.6640625" style="1" customWidth="1"/>
    <col min="40" max="40" width="28" style="1" customWidth="1"/>
    <col min="41" max="41" width="18" style="1" customWidth="1"/>
    <col min="42" max="42" width="30.5546875" style="1" customWidth="1"/>
    <col min="43" max="43" width="19.109375" style="1" customWidth="1"/>
    <col min="44" max="44" width="25.44140625" style="1" customWidth="1"/>
    <col min="45" max="16384" width="11.44140625" style="1"/>
  </cols>
  <sheetData>
    <row r="1" spans="3:59" ht="15.6" thickBot="1" x14ac:dyDescent="0.3"/>
    <row r="2" spans="3:59" ht="27" customHeight="1" thickTop="1" x14ac:dyDescent="0.25">
      <c r="C2" s="320"/>
      <c r="D2" s="321"/>
      <c r="E2" s="321"/>
      <c r="F2" s="324" t="s">
        <v>0</v>
      </c>
      <c r="G2" s="325"/>
      <c r="H2" s="325"/>
      <c r="I2" s="325"/>
      <c r="J2" s="326"/>
      <c r="K2" s="36"/>
      <c r="L2" s="36"/>
      <c r="M2" s="36"/>
      <c r="N2" s="36"/>
      <c r="O2" s="36"/>
      <c r="P2" s="36"/>
      <c r="Q2" s="36"/>
      <c r="R2" s="36"/>
      <c r="S2" s="36"/>
      <c r="T2" s="36"/>
      <c r="U2" s="36"/>
      <c r="V2" s="36"/>
      <c r="W2" s="36"/>
      <c r="X2" s="36"/>
      <c r="Y2" s="36"/>
      <c r="Z2" s="36"/>
      <c r="AA2" s="36"/>
      <c r="AB2" s="36"/>
      <c r="AC2" s="36"/>
      <c r="AD2" s="36"/>
      <c r="AE2" s="36"/>
      <c r="AF2" s="36"/>
      <c r="AG2" s="36"/>
      <c r="AH2" s="36"/>
      <c r="AI2" s="36"/>
      <c r="AJ2" s="36"/>
      <c r="AK2" s="36"/>
      <c r="AL2" s="36"/>
    </row>
    <row r="3" spans="3:59" ht="40.200000000000003" customHeight="1" x14ac:dyDescent="0.25">
      <c r="C3" s="322"/>
      <c r="D3" s="323"/>
      <c r="E3" s="323"/>
      <c r="F3" s="327" t="s">
        <v>13</v>
      </c>
      <c r="G3" s="328"/>
      <c r="H3" s="328"/>
      <c r="I3" s="328"/>
      <c r="J3" s="329"/>
      <c r="K3" s="37"/>
      <c r="L3" s="37"/>
      <c r="M3" s="37"/>
      <c r="N3" s="37"/>
      <c r="O3" s="37"/>
      <c r="P3" s="37"/>
      <c r="Q3" s="37"/>
      <c r="R3" s="37"/>
      <c r="S3" s="37"/>
      <c r="T3" s="37"/>
      <c r="U3" s="37"/>
      <c r="V3" s="37"/>
      <c r="W3" s="37"/>
      <c r="X3" s="37"/>
      <c r="Y3" s="37"/>
      <c r="Z3" s="37"/>
      <c r="AA3" s="37"/>
      <c r="AB3" s="37"/>
      <c r="AC3" s="37"/>
      <c r="AD3" s="37"/>
      <c r="AE3" s="37"/>
      <c r="AF3" s="37"/>
      <c r="AG3" s="37"/>
      <c r="AH3" s="37"/>
      <c r="AI3" s="37"/>
      <c r="AJ3" s="37"/>
      <c r="AK3" s="37"/>
      <c r="AL3" s="37"/>
    </row>
    <row r="4" spans="3:59" s="4" customFormat="1" ht="47.25" customHeight="1" thickBot="1" x14ac:dyDescent="0.3">
      <c r="C4" s="330" t="s">
        <v>15</v>
      </c>
      <c r="D4" s="331"/>
      <c r="E4" s="332"/>
      <c r="F4" s="58" t="s">
        <v>11</v>
      </c>
      <c r="G4" s="333" t="s">
        <v>130</v>
      </c>
      <c r="H4" s="333"/>
      <c r="I4" s="5" t="s">
        <v>131</v>
      </c>
      <c r="J4" s="6" t="s">
        <v>12</v>
      </c>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1"/>
      <c r="AN4" s="1"/>
      <c r="AO4" s="1"/>
      <c r="AT4" s="1"/>
      <c r="AU4" s="1"/>
      <c r="AV4" s="1"/>
      <c r="AW4" s="1"/>
      <c r="AX4" s="1"/>
      <c r="AY4" s="1"/>
      <c r="AZ4" s="1"/>
      <c r="BA4" s="1"/>
      <c r="BB4" s="1"/>
      <c r="BC4" s="1"/>
      <c r="BD4" s="1"/>
      <c r="BE4" s="1"/>
      <c r="BF4" s="1"/>
      <c r="BG4" s="1"/>
    </row>
    <row r="5" spans="3:59" s="4" customFormat="1" ht="16.2" thickTop="1" thickBot="1" x14ac:dyDescent="0.3">
      <c r="C5" s="7"/>
      <c r="D5" s="7"/>
      <c r="E5" s="7"/>
      <c r="F5" s="8"/>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1"/>
      <c r="AN5" s="1"/>
      <c r="AO5" s="1"/>
      <c r="AT5" s="1"/>
      <c r="AU5" s="1"/>
      <c r="AV5" s="1"/>
      <c r="AW5" s="1"/>
      <c r="AX5" s="1"/>
      <c r="AY5" s="1"/>
      <c r="AZ5" s="1"/>
      <c r="BA5" s="1"/>
      <c r="BB5" s="1"/>
      <c r="BC5" s="1"/>
      <c r="BD5" s="1"/>
      <c r="BE5" s="1"/>
      <c r="BF5" s="1"/>
      <c r="BG5" s="1"/>
    </row>
    <row r="6" spans="3:59" ht="105" customHeight="1" x14ac:dyDescent="0.25">
      <c r="C6" s="318" t="s">
        <v>137</v>
      </c>
      <c r="D6" s="334"/>
      <c r="E6" s="334"/>
      <c r="F6" s="334"/>
      <c r="G6" s="35"/>
      <c r="H6" s="35"/>
      <c r="I6" s="318" t="s">
        <v>198</v>
      </c>
      <c r="J6" s="319"/>
      <c r="K6" s="318" t="s">
        <v>197</v>
      </c>
      <c r="L6" s="319"/>
      <c r="M6" s="318" t="s">
        <v>120</v>
      </c>
      <c r="N6" s="319"/>
      <c r="O6" s="318" t="s">
        <v>129</v>
      </c>
      <c r="P6" s="319"/>
      <c r="Q6" s="318" t="s">
        <v>202</v>
      </c>
      <c r="R6" s="319"/>
      <c r="S6" s="318" t="s">
        <v>216</v>
      </c>
      <c r="T6" s="319"/>
      <c r="U6" s="318" t="s">
        <v>132</v>
      </c>
      <c r="V6" s="319"/>
      <c r="W6" s="318" t="s">
        <v>133</v>
      </c>
      <c r="X6" s="319"/>
      <c r="Y6" s="318" t="s">
        <v>134</v>
      </c>
      <c r="Z6" s="319"/>
      <c r="AA6" s="318" t="s">
        <v>199</v>
      </c>
      <c r="AB6" s="319"/>
      <c r="AC6" s="318" t="s">
        <v>200</v>
      </c>
      <c r="AD6" s="319"/>
      <c r="AE6" s="318" t="s">
        <v>201</v>
      </c>
      <c r="AF6" s="319"/>
      <c r="AG6" s="318" t="s">
        <v>205</v>
      </c>
      <c r="AH6" s="319"/>
      <c r="AI6" s="318" t="s">
        <v>206</v>
      </c>
      <c r="AJ6" s="319"/>
      <c r="AK6" s="314" t="s">
        <v>207</v>
      </c>
      <c r="AL6" s="308"/>
      <c r="AM6" s="308" t="s">
        <v>208</v>
      </c>
      <c r="AN6" s="308"/>
      <c r="AO6" s="308" t="s">
        <v>209</v>
      </c>
      <c r="AP6" s="308"/>
      <c r="AQ6" s="308" t="s">
        <v>210</v>
      </c>
      <c r="AR6" s="309"/>
    </row>
    <row r="7" spans="3:59" s="2" customFormat="1" ht="35.4" customHeight="1" thickBot="1" x14ac:dyDescent="0.3">
      <c r="C7" s="9" t="s">
        <v>9</v>
      </c>
      <c r="D7" s="315" t="s">
        <v>8</v>
      </c>
      <c r="E7" s="315"/>
      <c r="F7" s="315"/>
      <c r="G7" s="57" t="s">
        <v>1</v>
      </c>
      <c r="H7" s="48" t="s">
        <v>2</v>
      </c>
      <c r="I7" s="57" t="s">
        <v>6</v>
      </c>
      <c r="J7" s="10" t="s">
        <v>5</v>
      </c>
      <c r="K7" s="57" t="s">
        <v>6</v>
      </c>
      <c r="L7" s="10" t="s">
        <v>5</v>
      </c>
      <c r="M7" s="57" t="s">
        <v>6</v>
      </c>
      <c r="N7" s="10" t="s">
        <v>5</v>
      </c>
      <c r="O7" s="57" t="s">
        <v>6</v>
      </c>
      <c r="P7" s="10" t="s">
        <v>5</v>
      </c>
      <c r="Q7" s="57" t="s">
        <v>6</v>
      </c>
      <c r="R7" s="10" t="s">
        <v>5</v>
      </c>
      <c r="S7" s="83" t="s">
        <v>6</v>
      </c>
      <c r="T7" s="10" t="s">
        <v>5</v>
      </c>
      <c r="U7" s="57" t="s">
        <v>6</v>
      </c>
      <c r="V7" s="10" t="s">
        <v>5</v>
      </c>
      <c r="W7" s="57" t="s">
        <v>6</v>
      </c>
      <c r="X7" s="10" t="s">
        <v>5</v>
      </c>
      <c r="Y7" s="57" t="s">
        <v>6</v>
      </c>
      <c r="Z7" s="10" t="s">
        <v>5</v>
      </c>
      <c r="AA7" s="57" t="s">
        <v>6</v>
      </c>
      <c r="AB7" s="10" t="s">
        <v>5</v>
      </c>
      <c r="AC7" s="62" t="s">
        <v>6</v>
      </c>
      <c r="AD7" s="10" t="s">
        <v>5</v>
      </c>
      <c r="AE7" s="57" t="s">
        <v>6</v>
      </c>
      <c r="AF7" s="10" t="s">
        <v>5</v>
      </c>
      <c r="AG7" s="57" t="s">
        <v>6</v>
      </c>
      <c r="AH7" s="10" t="s">
        <v>5</v>
      </c>
      <c r="AI7" s="57" t="s">
        <v>6</v>
      </c>
      <c r="AJ7" s="10" t="s">
        <v>5</v>
      </c>
      <c r="AK7" s="98" t="s">
        <v>211</v>
      </c>
      <c r="AL7" s="99" t="s">
        <v>212</v>
      </c>
      <c r="AM7" s="99" t="s">
        <v>211</v>
      </c>
      <c r="AN7" s="99" t="s">
        <v>212</v>
      </c>
      <c r="AO7" s="99" t="s">
        <v>211</v>
      </c>
      <c r="AP7" s="99" t="s">
        <v>212</v>
      </c>
      <c r="AQ7" s="99" t="s">
        <v>211</v>
      </c>
      <c r="AR7" s="100" t="s">
        <v>212</v>
      </c>
      <c r="AT7" s="1"/>
      <c r="AU7" s="1"/>
      <c r="AV7" s="1"/>
      <c r="AW7" s="1"/>
      <c r="AX7" s="1"/>
      <c r="AY7" s="1"/>
      <c r="AZ7" s="1"/>
      <c r="BA7" s="1"/>
      <c r="BB7" s="1"/>
      <c r="BC7" s="1"/>
      <c r="BD7" s="1"/>
      <c r="BE7" s="1"/>
      <c r="BF7" s="1"/>
      <c r="BG7" s="1"/>
    </row>
    <row r="8" spans="3:59" s="2" customFormat="1" ht="35.4" customHeight="1" x14ac:dyDescent="0.25">
      <c r="C8" s="9"/>
      <c r="D8" s="335" t="s">
        <v>136</v>
      </c>
      <c r="E8" s="336"/>
      <c r="F8" s="337"/>
      <c r="G8" s="61"/>
      <c r="H8" s="48"/>
      <c r="I8" s="61"/>
      <c r="J8" s="10"/>
      <c r="K8" s="61"/>
      <c r="L8" s="10"/>
      <c r="M8" s="61"/>
      <c r="N8" s="10"/>
      <c r="O8" s="61"/>
      <c r="P8" s="10"/>
      <c r="Q8" s="61"/>
      <c r="R8" s="10"/>
      <c r="S8" s="83"/>
      <c r="T8" s="10"/>
      <c r="U8" s="61"/>
      <c r="V8" s="10"/>
      <c r="W8" s="61"/>
      <c r="X8" s="10"/>
      <c r="Y8" s="61"/>
      <c r="Z8" s="10"/>
      <c r="AA8" s="61"/>
      <c r="AB8" s="10"/>
      <c r="AC8" s="63"/>
      <c r="AD8" s="63"/>
      <c r="AE8" s="61"/>
      <c r="AF8" s="10"/>
      <c r="AG8" s="61"/>
      <c r="AH8" s="10"/>
      <c r="AI8" s="61"/>
      <c r="AJ8" s="10"/>
      <c r="AK8" s="94"/>
      <c r="AL8" s="95"/>
      <c r="AM8" s="96"/>
      <c r="AN8" s="97"/>
      <c r="AO8" s="96"/>
      <c r="AP8" s="97"/>
      <c r="AQ8" s="96"/>
      <c r="AR8" s="97"/>
      <c r="AT8" s="1"/>
      <c r="AU8" s="1"/>
      <c r="AV8" s="1"/>
      <c r="AW8" s="1"/>
      <c r="AX8" s="1"/>
      <c r="AY8" s="1"/>
      <c r="AZ8" s="1"/>
      <c r="BA8" s="1"/>
      <c r="BB8" s="1"/>
      <c r="BC8" s="1"/>
      <c r="BD8" s="1"/>
      <c r="BE8" s="1"/>
      <c r="BF8" s="1"/>
      <c r="BG8" s="1"/>
    </row>
    <row r="9" spans="3:59" ht="38.25" customHeight="1" x14ac:dyDescent="0.25">
      <c r="C9" s="9">
        <v>1</v>
      </c>
      <c r="D9" s="316" t="s">
        <v>138</v>
      </c>
      <c r="E9" s="317"/>
      <c r="F9" s="317"/>
      <c r="G9" s="46" t="s">
        <v>37</v>
      </c>
      <c r="H9" s="64">
        <f>1.8</f>
        <v>1.8</v>
      </c>
      <c r="I9" s="21">
        <v>12000</v>
      </c>
      <c r="J9" s="22">
        <f>I9*H9</f>
        <v>21600</v>
      </c>
      <c r="K9" s="21">
        <v>15600</v>
      </c>
      <c r="L9" s="22">
        <f>K9*H9</f>
        <v>28080</v>
      </c>
      <c r="M9" s="21">
        <v>25000</v>
      </c>
      <c r="N9" s="22">
        <f>M9*H9</f>
        <v>45000</v>
      </c>
      <c r="O9" s="21">
        <v>37900.800000000003</v>
      </c>
      <c r="P9" s="22">
        <f>O9*H9</f>
        <v>68221.440000000002</v>
      </c>
      <c r="Q9" s="21">
        <v>18600</v>
      </c>
      <c r="R9" s="22">
        <f>Q9*H9</f>
        <v>33480</v>
      </c>
      <c r="S9" s="21">
        <v>4200</v>
      </c>
      <c r="T9" s="22">
        <f>S9*H9</f>
        <v>7560</v>
      </c>
      <c r="U9" s="21">
        <v>13104</v>
      </c>
      <c r="V9" s="22">
        <f t="shared" ref="V9:V10" si="0">U9*H9</f>
        <v>23587.200000000001</v>
      </c>
      <c r="W9" s="21">
        <v>12525</v>
      </c>
      <c r="X9" s="22">
        <f t="shared" ref="X9:X43" si="1">W9*H9</f>
        <v>22545</v>
      </c>
      <c r="Y9" s="21">
        <v>15257.337952</v>
      </c>
      <c r="Z9" s="22">
        <f t="shared" ref="Z9:Z43" si="2">Y9*H9</f>
        <v>27463.2083136</v>
      </c>
      <c r="AA9" s="21">
        <v>16000</v>
      </c>
      <c r="AB9" s="22">
        <f>AA9*H9</f>
        <v>28800</v>
      </c>
      <c r="AC9" s="21">
        <v>20000</v>
      </c>
      <c r="AD9" s="22">
        <f>AC9*H9</f>
        <v>36000</v>
      </c>
      <c r="AE9" s="21">
        <f>13104*1.0161</f>
        <v>13314.974399999999</v>
      </c>
      <c r="AF9" s="22">
        <f>AE9*H9</f>
        <v>23966.95392</v>
      </c>
      <c r="AG9" s="21"/>
      <c r="AH9" s="22">
        <f t="shared" ref="AH9:AH43" si="3">AG9*H9</f>
        <v>0</v>
      </c>
      <c r="AI9" s="21"/>
      <c r="AJ9" s="22">
        <f t="shared" ref="AJ9:AJ43" si="4">AI9*H9</f>
        <v>0</v>
      </c>
      <c r="AK9" s="84">
        <f>ROUND((AVERAGE(I9,K9,M9,O9,Q9,S9,U9,W9,Y9,AA9,AC9,AE9,AG9,AI9)),0)</f>
        <v>16959</v>
      </c>
      <c r="AL9" s="85">
        <f>ROUND((AK9*H9),0)</f>
        <v>30526</v>
      </c>
      <c r="AM9" s="86">
        <f>ROUND((MEDIAN(I9,K9,M9,O9,Q9,S9,U9,W9,Y9,AA9,AC9,AE9,AG9,AI9)),0)</f>
        <v>15429</v>
      </c>
      <c r="AN9" s="87">
        <f>ROUND((H9*AM9),0)</f>
        <v>27772</v>
      </c>
      <c r="AO9" s="86">
        <f>ROUND((HARMEAN(I9,K9,M9,O9,Q9,S9,U9,W9,Y9,AA9,AC9,AE9,AG9,AI9)),0)</f>
        <v>13115</v>
      </c>
      <c r="AP9" s="87">
        <f>ROUND((H9*AO9),0)</f>
        <v>23607</v>
      </c>
      <c r="AQ9" s="86">
        <f>ROUND((GEOMEAN(I9,K9,M9,O9,Q9,S9,U9,W9,Y9,AA9,AC9,AE9,AG9,AI9)),0)</f>
        <v>15164</v>
      </c>
      <c r="AR9" s="87">
        <f>ROUND((H9*AQ9),0)</f>
        <v>27295</v>
      </c>
    </row>
    <row r="10" spans="3:59" ht="25.5" customHeight="1" x14ac:dyDescent="0.25">
      <c r="C10" s="9">
        <v>2</v>
      </c>
      <c r="D10" s="316" t="s">
        <v>139</v>
      </c>
      <c r="E10" s="317" t="s">
        <v>139</v>
      </c>
      <c r="F10" s="317" t="s">
        <v>139</v>
      </c>
      <c r="G10" s="65" t="s">
        <v>37</v>
      </c>
      <c r="H10" s="64">
        <v>2</v>
      </c>
      <c r="I10" s="21">
        <v>24000</v>
      </c>
      <c r="J10" s="22">
        <f t="shared" ref="J10:J43" si="5">I10*H10</f>
        <v>48000</v>
      </c>
      <c r="K10" s="21">
        <v>105000</v>
      </c>
      <c r="L10" s="22">
        <f t="shared" ref="L10:L43" si="6">K10*H10</f>
        <v>210000</v>
      </c>
      <c r="M10" s="21">
        <v>300000</v>
      </c>
      <c r="N10" s="22">
        <f t="shared" ref="N10:N43" si="7">M10*H10</f>
        <v>600000</v>
      </c>
      <c r="O10" s="21">
        <v>177851.26</v>
      </c>
      <c r="P10" s="22">
        <f t="shared" ref="P10:P43" si="8">O10*H10</f>
        <v>355702.52</v>
      </c>
      <c r="Q10" s="21">
        <v>247000</v>
      </c>
      <c r="R10" s="22">
        <f t="shared" ref="R10:R43" si="9">Q10*H10</f>
        <v>494000</v>
      </c>
      <c r="S10" s="21">
        <v>28000</v>
      </c>
      <c r="T10" s="22">
        <f t="shared" ref="T10:T43" si="10">S10*H10</f>
        <v>56000</v>
      </c>
      <c r="U10" s="21">
        <v>10000</v>
      </c>
      <c r="V10" s="22">
        <f t="shared" si="0"/>
        <v>20000</v>
      </c>
      <c r="W10" s="21">
        <v>15000</v>
      </c>
      <c r="X10" s="22">
        <f t="shared" si="1"/>
        <v>30000</v>
      </c>
      <c r="Y10" s="21">
        <v>16000</v>
      </c>
      <c r="Z10" s="22">
        <f t="shared" si="2"/>
        <v>32000</v>
      </c>
      <c r="AA10" s="21">
        <v>18000</v>
      </c>
      <c r="AB10" s="22">
        <f t="shared" ref="AB10:AB43" si="11">AA10*H10</f>
        <v>36000</v>
      </c>
      <c r="AC10" s="21">
        <v>17000</v>
      </c>
      <c r="AD10" s="22">
        <f t="shared" ref="AD10:AD43" si="12">AC10*H10</f>
        <v>34000</v>
      </c>
      <c r="AE10" s="21">
        <f>144215*1.0161</f>
        <v>146536.8615</v>
      </c>
      <c r="AF10" s="22">
        <f t="shared" ref="AF10:AF43" si="13">AE10*H10</f>
        <v>293073.723</v>
      </c>
      <c r="AG10" s="21">
        <f>19031*1.0161</f>
        <v>19337.399099999999</v>
      </c>
      <c r="AH10" s="22">
        <f t="shared" si="3"/>
        <v>38674.798199999997</v>
      </c>
      <c r="AI10" s="21"/>
      <c r="AJ10" s="22">
        <f t="shared" si="4"/>
        <v>0</v>
      </c>
      <c r="AK10" s="84">
        <f t="shared" ref="AK10:AK43" si="14">ROUND((AVERAGE(I10,K10,M10,O10,Q10,S10,U10,W10,Y10,AA10,AC10,AE10,AG10,AI10)),0)</f>
        <v>86440</v>
      </c>
      <c r="AL10" s="85">
        <f t="shared" ref="AL10:AL43" si="15">ROUND((AK10*H10),0)</f>
        <v>172880</v>
      </c>
      <c r="AM10" s="86">
        <f t="shared" ref="AM10:AM43" si="16">ROUND((MEDIAN(I10,K10,M10,O10,Q10,S10,U10,W10,Y10,AA10,AC10,AE10,AG10,AI10)),0)</f>
        <v>24000</v>
      </c>
      <c r="AN10" s="87">
        <f t="shared" ref="AN10:AN43" si="17">ROUND((H10*AM10),0)</f>
        <v>48000</v>
      </c>
      <c r="AO10" s="86">
        <f t="shared" ref="AO10:AO43" si="18">ROUND((HARMEAN(I10,K10,M10,O10,Q10,S10,U10,W10,Y10,AA10,AC10,AE10,AG10,AI10)),0)</f>
        <v>25897</v>
      </c>
      <c r="AP10" s="87">
        <f t="shared" ref="AP10:AP43" si="19">ROUND((H10*AO10),0)</f>
        <v>51794</v>
      </c>
      <c r="AQ10" s="86">
        <f t="shared" ref="AQ10:AQ43" si="20">ROUND((GEOMEAN(I10,K10,M10,O10,Q10,S10,U10,W10,Y10,AA10,AC10,AE10,AG10,AI10)),0)</f>
        <v>43395</v>
      </c>
      <c r="AR10" s="87">
        <f t="shared" ref="AR10:AR43" si="21">ROUND((H10*AQ10),0)</f>
        <v>86790</v>
      </c>
    </row>
    <row r="11" spans="3:59" ht="40.5" customHeight="1" x14ac:dyDescent="0.25">
      <c r="C11" s="9">
        <v>3</v>
      </c>
      <c r="D11" s="316" t="s">
        <v>140</v>
      </c>
      <c r="E11" s="317" t="s">
        <v>140</v>
      </c>
      <c r="F11" s="317" t="s">
        <v>140</v>
      </c>
      <c r="G11" s="65" t="s">
        <v>37</v>
      </c>
      <c r="H11" s="64">
        <v>4</v>
      </c>
      <c r="I11" s="21">
        <v>23000</v>
      </c>
      <c r="J11" s="22">
        <f t="shared" si="5"/>
        <v>92000</v>
      </c>
      <c r="K11" s="21">
        <v>45700</v>
      </c>
      <c r="L11" s="22">
        <f t="shared" si="6"/>
        <v>182800</v>
      </c>
      <c r="M11" s="21">
        <v>35000</v>
      </c>
      <c r="N11" s="22">
        <f t="shared" si="7"/>
        <v>140000</v>
      </c>
      <c r="O11" s="21">
        <v>39040</v>
      </c>
      <c r="P11" s="22">
        <f t="shared" si="8"/>
        <v>156160</v>
      </c>
      <c r="Q11" s="21">
        <v>31350</v>
      </c>
      <c r="R11" s="22">
        <f t="shared" si="9"/>
        <v>125400</v>
      </c>
      <c r="S11" s="21">
        <v>35000</v>
      </c>
      <c r="T11" s="22">
        <f t="shared" si="10"/>
        <v>140000</v>
      </c>
      <c r="U11" s="21">
        <v>24000</v>
      </c>
      <c r="V11" s="22">
        <f t="shared" ref="V11:V43" si="22">U11*H11</f>
        <v>96000</v>
      </c>
      <c r="W11" s="21">
        <v>30000</v>
      </c>
      <c r="X11" s="22">
        <f t="shared" si="1"/>
        <v>120000</v>
      </c>
      <c r="Y11" s="21">
        <v>32000</v>
      </c>
      <c r="Z11" s="22">
        <f t="shared" si="2"/>
        <v>128000</v>
      </c>
      <c r="AA11" s="21">
        <v>29600</v>
      </c>
      <c r="AB11" s="22">
        <f t="shared" si="11"/>
        <v>118400</v>
      </c>
      <c r="AC11" s="72">
        <v>36000</v>
      </c>
      <c r="AD11" s="22">
        <f t="shared" si="12"/>
        <v>144000</v>
      </c>
      <c r="AE11" s="21">
        <f>27463*1.0161</f>
        <v>27905.154299999998</v>
      </c>
      <c r="AF11" s="22">
        <f t="shared" si="13"/>
        <v>111620.61719999999</v>
      </c>
      <c r="AG11" s="21"/>
      <c r="AH11" s="22">
        <f t="shared" si="3"/>
        <v>0</v>
      </c>
      <c r="AI11" s="21"/>
      <c r="AJ11" s="22">
        <f t="shared" si="4"/>
        <v>0</v>
      </c>
      <c r="AK11" s="84">
        <f t="shared" si="14"/>
        <v>32383</v>
      </c>
      <c r="AL11" s="85">
        <f t="shared" si="15"/>
        <v>129532</v>
      </c>
      <c r="AM11" s="86">
        <f t="shared" si="16"/>
        <v>31675</v>
      </c>
      <c r="AN11" s="87">
        <f t="shared" si="17"/>
        <v>126700</v>
      </c>
      <c r="AO11" s="86">
        <f t="shared" si="18"/>
        <v>31277</v>
      </c>
      <c r="AP11" s="87">
        <f t="shared" si="19"/>
        <v>125108</v>
      </c>
      <c r="AQ11" s="86">
        <f t="shared" si="20"/>
        <v>31825</v>
      </c>
      <c r="AR11" s="87">
        <f t="shared" si="21"/>
        <v>127300</v>
      </c>
    </row>
    <row r="12" spans="3:59" ht="32.25" customHeight="1" x14ac:dyDescent="0.25">
      <c r="C12" s="9">
        <v>4</v>
      </c>
      <c r="D12" s="316" t="s">
        <v>141</v>
      </c>
      <c r="E12" s="317" t="s">
        <v>141</v>
      </c>
      <c r="F12" s="317" t="s">
        <v>141</v>
      </c>
      <c r="G12" s="65" t="s">
        <v>149</v>
      </c>
      <c r="H12" s="64">
        <v>2</v>
      </c>
      <c r="I12" s="21">
        <v>18000</v>
      </c>
      <c r="J12" s="22">
        <f t="shared" si="5"/>
        <v>36000</v>
      </c>
      <c r="K12" s="21">
        <v>25000</v>
      </c>
      <c r="L12" s="22">
        <f t="shared" si="6"/>
        <v>50000</v>
      </c>
      <c r="M12" s="21">
        <v>50000</v>
      </c>
      <c r="N12" s="22">
        <f t="shared" si="7"/>
        <v>100000</v>
      </c>
      <c r="O12" s="21">
        <v>18115.16</v>
      </c>
      <c r="P12" s="22">
        <f t="shared" si="8"/>
        <v>36230.32</v>
      </c>
      <c r="Q12" s="21">
        <v>85000</v>
      </c>
      <c r="R12" s="22">
        <f t="shared" si="9"/>
        <v>170000</v>
      </c>
      <c r="S12" s="21">
        <v>21000</v>
      </c>
      <c r="T12" s="22">
        <f t="shared" si="10"/>
        <v>42000</v>
      </c>
      <c r="U12" s="21">
        <v>26000</v>
      </c>
      <c r="V12" s="22">
        <f t="shared" si="22"/>
        <v>52000</v>
      </c>
      <c r="W12" s="21">
        <v>30000</v>
      </c>
      <c r="X12" s="22">
        <f t="shared" si="1"/>
        <v>60000</v>
      </c>
      <c r="Y12" s="21">
        <v>30000</v>
      </c>
      <c r="Z12" s="22">
        <f t="shared" si="2"/>
        <v>60000</v>
      </c>
      <c r="AA12" s="21">
        <v>35000</v>
      </c>
      <c r="AB12" s="22">
        <f t="shared" si="11"/>
        <v>70000</v>
      </c>
      <c r="AC12" s="72">
        <v>40000</v>
      </c>
      <c r="AD12" s="22">
        <f t="shared" si="12"/>
        <v>80000</v>
      </c>
      <c r="AE12" s="21"/>
      <c r="AF12" s="22">
        <f t="shared" si="13"/>
        <v>0</v>
      </c>
      <c r="AG12" s="21"/>
      <c r="AH12" s="22">
        <f t="shared" si="3"/>
        <v>0</v>
      </c>
      <c r="AI12" s="21"/>
      <c r="AJ12" s="22">
        <f t="shared" si="4"/>
        <v>0</v>
      </c>
      <c r="AK12" s="84">
        <f t="shared" si="14"/>
        <v>34374</v>
      </c>
      <c r="AL12" s="85">
        <f t="shared" si="15"/>
        <v>68748</v>
      </c>
      <c r="AM12" s="86">
        <f t="shared" si="16"/>
        <v>30000</v>
      </c>
      <c r="AN12" s="87">
        <f t="shared" si="17"/>
        <v>60000</v>
      </c>
      <c r="AO12" s="86">
        <f t="shared" si="18"/>
        <v>28289</v>
      </c>
      <c r="AP12" s="87">
        <f t="shared" si="19"/>
        <v>56578</v>
      </c>
      <c r="AQ12" s="86">
        <f t="shared" si="20"/>
        <v>30820</v>
      </c>
      <c r="AR12" s="87">
        <f t="shared" si="21"/>
        <v>61640</v>
      </c>
    </row>
    <row r="13" spans="3:59" ht="29.25" customHeight="1" x14ac:dyDescent="0.25">
      <c r="C13" s="9">
        <v>5</v>
      </c>
      <c r="D13" s="316" t="s">
        <v>142</v>
      </c>
      <c r="E13" s="317" t="s">
        <v>142</v>
      </c>
      <c r="F13" s="317" t="s">
        <v>142</v>
      </c>
      <c r="G13" s="65"/>
      <c r="H13" s="64"/>
      <c r="I13" s="21"/>
      <c r="J13" s="22">
        <f t="shared" si="5"/>
        <v>0</v>
      </c>
      <c r="K13" s="21"/>
      <c r="L13" s="22">
        <f t="shared" si="6"/>
        <v>0</v>
      </c>
      <c r="M13" s="21"/>
      <c r="N13" s="22">
        <f t="shared" si="7"/>
        <v>0</v>
      </c>
      <c r="O13" s="21"/>
      <c r="P13" s="22">
        <f t="shared" si="8"/>
        <v>0</v>
      </c>
      <c r="Q13" s="21"/>
      <c r="R13" s="22">
        <f t="shared" si="9"/>
        <v>0</v>
      </c>
      <c r="S13" s="21"/>
      <c r="T13" s="22">
        <f t="shared" si="10"/>
        <v>0</v>
      </c>
      <c r="U13" s="21"/>
      <c r="V13" s="22">
        <f t="shared" si="22"/>
        <v>0</v>
      </c>
      <c r="W13" s="21"/>
      <c r="X13" s="22">
        <f t="shared" si="1"/>
        <v>0</v>
      </c>
      <c r="Y13" s="21"/>
      <c r="Z13" s="22">
        <f t="shared" si="2"/>
        <v>0</v>
      </c>
      <c r="AA13" s="21"/>
      <c r="AB13" s="22">
        <f t="shared" si="11"/>
        <v>0</v>
      </c>
      <c r="AC13" s="72"/>
      <c r="AD13" s="22">
        <f t="shared" si="12"/>
        <v>0</v>
      </c>
      <c r="AE13" s="21"/>
      <c r="AF13" s="22">
        <f t="shared" si="13"/>
        <v>0</v>
      </c>
      <c r="AG13" s="21"/>
      <c r="AH13" s="22">
        <f t="shared" si="3"/>
        <v>0</v>
      </c>
      <c r="AI13" s="21"/>
      <c r="AJ13" s="22">
        <f t="shared" si="4"/>
        <v>0</v>
      </c>
      <c r="AK13" s="84"/>
      <c r="AL13" s="85"/>
      <c r="AM13" s="86"/>
      <c r="AN13" s="87"/>
      <c r="AO13" s="86"/>
      <c r="AP13" s="87"/>
      <c r="AQ13" s="86"/>
      <c r="AR13" s="87"/>
    </row>
    <row r="14" spans="3:59" ht="24.75" customHeight="1" x14ac:dyDescent="0.25">
      <c r="C14" s="9">
        <v>5.0999999999999996</v>
      </c>
      <c r="D14" s="316" t="s">
        <v>143</v>
      </c>
      <c r="E14" s="317" t="s">
        <v>143</v>
      </c>
      <c r="F14" s="317" t="s">
        <v>143</v>
      </c>
      <c r="G14" s="65" t="s">
        <v>149</v>
      </c>
      <c r="H14" s="64">
        <v>1</v>
      </c>
      <c r="I14" s="21">
        <v>32000</v>
      </c>
      <c r="J14" s="22">
        <f t="shared" si="5"/>
        <v>32000</v>
      </c>
      <c r="K14" s="21">
        <v>32600</v>
      </c>
      <c r="L14" s="22">
        <f t="shared" si="6"/>
        <v>32600</v>
      </c>
      <c r="M14" s="21">
        <v>200000</v>
      </c>
      <c r="N14" s="22">
        <f t="shared" si="7"/>
        <v>200000</v>
      </c>
      <c r="O14" s="21">
        <v>49239.040000000001</v>
      </c>
      <c r="P14" s="22">
        <f t="shared" si="8"/>
        <v>49239.040000000001</v>
      </c>
      <c r="Q14" s="21">
        <v>67200</v>
      </c>
      <c r="R14" s="22">
        <f t="shared" si="9"/>
        <v>67200</v>
      </c>
      <c r="S14" s="21">
        <v>98000</v>
      </c>
      <c r="T14" s="22">
        <f t="shared" si="10"/>
        <v>98000</v>
      </c>
      <c r="U14" s="21">
        <v>30000</v>
      </c>
      <c r="V14" s="22">
        <f t="shared" si="22"/>
        <v>30000</v>
      </c>
      <c r="W14" s="21">
        <v>33000</v>
      </c>
      <c r="X14" s="22">
        <f t="shared" si="1"/>
        <v>33000</v>
      </c>
      <c r="Y14" s="21">
        <v>36000</v>
      </c>
      <c r="Z14" s="22">
        <f t="shared" si="2"/>
        <v>36000</v>
      </c>
      <c r="AA14" s="21">
        <v>50000</v>
      </c>
      <c r="AB14" s="22">
        <f t="shared" si="11"/>
        <v>50000</v>
      </c>
      <c r="AC14" s="72">
        <v>60000</v>
      </c>
      <c r="AD14" s="22">
        <f t="shared" si="12"/>
        <v>60000</v>
      </c>
      <c r="AE14" s="21">
        <f>12000*1.0161</f>
        <v>12193.2</v>
      </c>
      <c r="AF14" s="22">
        <f t="shared" si="13"/>
        <v>12193.2</v>
      </c>
      <c r="AG14" s="21"/>
      <c r="AH14" s="22">
        <f t="shared" si="3"/>
        <v>0</v>
      </c>
      <c r="AI14" s="21"/>
      <c r="AJ14" s="22">
        <f t="shared" si="4"/>
        <v>0</v>
      </c>
      <c r="AK14" s="84">
        <f t="shared" si="14"/>
        <v>58353</v>
      </c>
      <c r="AL14" s="85">
        <f t="shared" si="15"/>
        <v>58353</v>
      </c>
      <c r="AM14" s="86">
        <f t="shared" si="16"/>
        <v>42620</v>
      </c>
      <c r="AN14" s="87">
        <f t="shared" si="17"/>
        <v>42620</v>
      </c>
      <c r="AO14" s="86">
        <f t="shared" si="18"/>
        <v>37219</v>
      </c>
      <c r="AP14" s="87">
        <f t="shared" si="19"/>
        <v>37219</v>
      </c>
      <c r="AQ14" s="86">
        <f t="shared" si="20"/>
        <v>45933</v>
      </c>
      <c r="AR14" s="87">
        <f t="shared" si="21"/>
        <v>45933</v>
      </c>
    </row>
    <row r="15" spans="3:59" ht="27" customHeight="1" x14ac:dyDescent="0.25">
      <c r="C15" s="9">
        <v>5.2</v>
      </c>
      <c r="D15" s="316" t="s">
        <v>144</v>
      </c>
      <c r="E15" s="317" t="s">
        <v>144</v>
      </c>
      <c r="F15" s="317" t="s">
        <v>144</v>
      </c>
      <c r="G15" s="65" t="s">
        <v>149</v>
      </c>
      <c r="H15" s="64">
        <v>2</v>
      </c>
      <c r="I15" s="21">
        <v>38000</v>
      </c>
      <c r="J15" s="22">
        <f t="shared" si="5"/>
        <v>76000</v>
      </c>
      <c r="K15" s="21">
        <v>33200</v>
      </c>
      <c r="L15" s="22">
        <f t="shared" si="6"/>
        <v>66400</v>
      </c>
      <c r="M15" s="21">
        <v>250000</v>
      </c>
      <c r="N15" s="22">
        <f t="shared" si="7"/>
        <v>500000</v>
      </c>
      <c r="O15" s="21">
        <v>65007.360000000001</v>
      </c>
      <c r="P15" s="22">
        <f t="shared" si="8"/>
        <v>130014.72</v>
      </c>
      <c r="Q15" s="21">
        <v>89040</v>
      </c>
      <c r="R15" s="22">
        <f t="shared" si="9"/>
        <v>178080</v>
      </c>
      <c r="S15" s="21">
        <v>98000</v>
      </c>
      <c r="T15" s="22">
        <f t="shared" si="10"/>
        <v>196000</v>
      </c>
      <c r="U15" s="21">
        <v>32000</v>
      </c>
      <c r="V15" s="22">
        <f t="shared" si="22"/>
        <v>64000</v>
      </c>
      <c r="W15" s="21">
        <v>36000</v>
      </c>
      <c r="X15" s="22">
        <f t="shared" si="1"/>
        <v>72000</v>
      </c>
      <c r="Y15" s="21">
        <v>38000</v>
      </c>
      <c r="Z15" s="22">
        <f t="shared" si="2"/>
        <v>76000</v>
      </c>
      <c r="AA15" s="21">
        <v>55000</v>
      </c>
      <c r="AB15" s="22">
        <f t="shared" si="11"/>
        <v>110000</v>
      </c>
      <c r="AC15" s="72">
        <v>62000</v>
      </c>
      <c r="AD15" s="22">
        <f t="shared" si="12"/>
        <v>124000</v>
      </c>
      <c r="AE15" s="21">
        <f>12000*1.0161</f>
        <v>12193.2</v>
      </c>
      <c r="AF15" s="22">
        <f t="shared" si="13"/>
        <v>24386.400000000001</v>
      </c>
      <c r="AG15" s="21"/>
      <c r="AH15" s="22">
        <f t="shared" si="3"/>
        <v>0</v>
      </c>
      <c r="AI15" s="21"/>
      <c r="AJ15" s="22">
        <f t="shared" si="4"/>
        <v>0</v>
      </c>
      <c r="AK15" s="84">
        <f t="shared" si="14"/>
        <v>67370</v>
      </c>
      <c r="AL15" s="85">
        <f t="shared" si="15"/>
        <v>134740</v>
      </c>
      <c r="AM15" s="86">
        <f t="shared" si="16"/>
        <v>46500</v>
      </c>
      <c r="AN15" s="87">
        <f t="shared" si="17"/>
        <v>93000</v>
      </c>
      <c r="AO15" s="86">
        <f t="shared" si="18"/>
        <v>40144</v>
      </c>
      <c r="AP15" s="87">
        <f t="shared" si="19"/>
        <v>80288</v>
      </c>
      <c r="AQ15" s="86">
        <f t="shared" si="20"/>
        <v>51215</v>
      </c>
      <c r="AR15" s="87">
        <f t="shared" si="21"/>
        <v>102430</v>
      </c>
    </row>
    <row r="16" spans="3:59" ht="34.5" customHeight="1" x14ac:dyDescent="0.25">
      <c r="C16" s="9">
        <v>5.3</v>
      </c>
      <c r="D16" s="316" t="s">
        <v>145</v>
      </c>
      <c r="E16" s="317" t="s">
        <v>145</v>
      </c>
      <c r="F16" s="317" t="s">
        <v>145</v>
      </c>
      <c r="G16" s="65" t="s">
        <v>37</v>
      </c>
      <c r="H16" s="64">
        <v>20.5</v>
      </c>
      <c r="I16" s="21">
        <v>34000</v>
      </c>
      <c r="J16" s="22">
        <f t="shared" si="5"/>
        <v>697000</v>
      </c>
      <c r="K16" s="21">
        <v>31500</v>
      </c>
      <c r="L16" s="22">
        <f t="shared" si="6"/>
        <v>645750</v>
      </c>
      <c r="M16" s="21">
        <v>40000</v>
      </c>
      <c r="N16" s="22">
        <f t="shared" si="7"/>
        <v>820000</v>
      </c>
      <c r="O16" s="21">
        <v>57472</v>
      </c>
      <c r="P16" s="22">
        <f t="shared" si="8"/>
        <v>1178176</v>
      </c>
      <c r="Q16" s="21">
        <v>12000</v>
      </c>
      <c r="R16" s="22">
        <f t="shared" si="9"/>
        <v>246000</v>
      </c>
      <c r="S16" s="21">
        <v>602000</v>
      </c>
      <c r="T16" s="22">
        <f t="shared" si="10"/>
        <v>12341000</v>
      </c>
      <c r="U16" s="21">
        <v>36000</v>
      </c>
      <c r="V16" s="22">
        <f t="shared" si="22"/>
        <v>738000</v>
      </c>
      <c r="W16" s="21">
        <v>40000</v>
      </c>
      <c r="X16" s="22">
        <f t="shared" si="1"/>
        <v>820000</v>
      </c>
      <c r="Y16" s="21">
        <v>41000</v>
      </c>
      <c r="Z16" s="22">
        <f t="shared" si="2"/>
        <v>840500</v>
      </c>
      <c r="AA16" s="21">
        <v>59000</v>
      </c>
      <c r="AB16" s="22">
        <f t="shared" si="11"/>
        <v>1209500</v>
      </c>
      <c r="AC16" s="72">
        <v>62000</v>
      </c>
      <c r="AD16" s="22">
        <f t="shared" si="12"/>
        <v>1271000</v>
      </c>
      <c r="AE16" s="21">
        <f>12000*1.0161</f>
        <v>12193.2</v>
      </c>
      <c r="AF16" s="22">
        <f t="shared" si="13"/>
        <v>249960.6</v>
      </c>
      <c r="AG16" s="21">
        <f>61433.33*1.0161</f>
        <v>62422.406612999999</v>
      </c>
      <c r="AH16" s="22">
        <f t="shared" si="3"/>
        <v>1279659.3355665</v>
      </c>
      <c r="AI16" s="21"/>
      <c r="AJ16" s="22">
        <f t="shared" si="4"/>
        <v>0</v>
      </c>
      <c r="AK16" s="84">
        <f t="shared" si="14"/>
        <v>83814</v>
      </c>
      <c r="AL16" s="85">
        <f t="shared" si="15"/>
        <v>1718187</v>
      </c>
      <c r="AM16" s="86">
        <f t="shared" si="16"/>
        <v>40000</v>
      </c>
      <c r="AN16" s="87">
        <f t="shared" si="17"/>
        <v>820000</v>
      </c>
      <c r="AO16" s="86">
        <f t="shared" si="18"/>
        <v>32760</v>
      </c>
      <c r="AP16" s="87">
        <f t="shared" si="19"/>
        <v>671580</v>
      </c>
      <c r="AQ16" s="86">
        <f t="shared" si="20"/>
        <v>44795</v>
      </c>
      <c r="AR16" s="87">
        <f t="shared" si="21"/>
        <v>918298</v>
      </c>
    </row>
    <row r="17" spans="3:44" ht="63.75" customHeight="1" x14ac:dyDescent="0.25">
      <c r="C17" s="9">
        <v>6</v>
      </c>
      <c r="D17" s="316" t="s">
        <v>146</v>
      </c>
      <c r="E17" s="317" t="s">
        <v>146</v>
      </c>
      <c r="F17" s="317" t="s">
        <v>146</v>
      </c>
      <c r="G17" s="65" t="s">
        <v>149</v>
      </c>
      <c r="H17" s="64">
        <v>4</v>
      </c>
      <c r="I17" s="21">
        <v>560000</v>
      </c>
      <c r="J17" s="22">
        <f t="shared" si="5"/>
        <v>2240000</v>
      </c>
      <c r="K17" s="21">
        <v>750654</v>
      </c>
      <c r="L17" s="22">
        <f t="shared" si="6"/>
        <v>3002616</v>
      </c>
      <c r="M17" s="21">
        <v>450000</v>
      </c>
      <c r="N17" s="22">
        <f t="shared" si="7"/>
        <v>1800000</v>
      </c>
      <c r="O17" s="21">
        <v>413888</v>
      </c>
      <c r="P17" s="22">
        <f t="shared" si="8"/>
        <v>1655552</v>
      </c>
      <c r="Q17" s="21">
        <v>750000</v>
      </c>
      <c r="R17" s="22">
        <f t="shared" si="9"/>
        <v>3000000</v>
      </c>
      <c r="S17" s="21">
        <v>560000</v>
      </c>
      <c r="T17" s="22">
        <f t="shared" si="10"/>
        <v>2240000</v>
      </c>
      <c r="U17" s="21">
        <v>400000</v>
      </c>
      <c r="V17" s="22">
        <f t="shared" si="22"/>
        <v>1600000</v>
      </c>
      <c r="W17" s="21">
        <v>420000</v>
      </c>
      <c r="X17" s="22">
        <f t="shared" si="1"/>
        <v>1680000</v>
      </c>
      <c r="Y17" s="21">
        <v>425000</v>
      </c>
      <c r="Z17" s="22">
        <f t="shared" si="2"/>
        <v>1700000</v>
      </c>
      <c r="AA17" s="21">
        <v>430000</v>
      </c>
      <c r="AB17" s="22">
        <f t="shared" si="11"/>
        <v>1720000</v>
      </c>
      <c r="AC17" s="72">
        <v>426000</v>
      </c>
      <c r="AD17" s="22">
        <f t="shared" si="12"/>
        <v>1704000</v>
      </c>
      <c r="AE17" s="21"/>
      <c r="AF17" s="22">
        <f t="shared" si="13"/>
        <v>0</v>
      </c>
      <c r="AG17" s="21"/>
      <c r="AH17" s="22">
        <f t="shared" si="3"/>
        <v>0</v>
      </c>
      <c r="AI17" s="21"/>
      <c r="AJ17" s="22">
        <f t="shared" si="4"/>
        <v>0</v>
      </c>
      <c r="AK17" s="84">
        <f t="shared" si="14"/>
        <v>507777</v>
      </c>
      <c r="AL17" s="85">
        <f t="shared" si="15"/>
        <v>2031108</v>
      </c>
      <c r="AM17" s="86">
        <f t="shared" si="16"/>
        <v>430000</v>
      </c>
      <c r="AN17" s="87">
        <f t="shared" si="17"/>
        <v>1720000</v>
      </c>
      <c r="AO17" s="86">
        <f t="shared" si="18"/>
        <v>482834</v>
      </c>
      <c r="AP17" s="87">
        <f t="shared" si="19"/>
        <v>1931336</v>
      </c>
      <c r="AQ17" s="86">
        <f t="shared" si="20"/>
        <v>494264</v>
      </c>
      <c r="AR17" s="87">
        <f t="shared" si="21"/>
        <v>1977056</v>
      </c>
    </row>
    <row r="18" spans="3:44" ht="51" customHeight="1" x14ac:dyDescent="0.25">
      <c r="C18" s="9">
        <v>7</v>
      </c>
      <c r="D18" s="316" t="s">
        <v>147</v>
      </c>
      <c r="E18" s="317" t="s">
        <v>147</v>
      </c>
      <c r="F18" s="317" t="s">
        <v>147</v>
      </c>
      <c r="G18" s="65" t="s">
        <v>37</v>
      </c>
      <c r="H18" s="64">
        <v>33</v>
      </c>
      <c r="I18" s="21">
        <v>160000</v>
      </c>
      <c r="J18" s="22">
        <f t="shared" si="5"/>
        <v>5280000</v>
      </c>
      <c r="K18" s="21">
        <v>17600</v>
      </c>
      <c r="L18" s="22">
        <f t="shared" si="6"/>
        <v>580800</v>
      </c>
      <c r="M18" s="21">
        <v>220000</v>
      </c>
      <c r="N18" s="22">
        <f t="shared" si="7"/>
        <v>7260000</v>
      </c>
      <c r="O18" s="21">
        <v>500934.40000000002</v>
      </c>
      <c r="P18" s="22">
        <f t="shared" si="8"/>
        <v>16530835.200000001</v>
      </c>
      <c r="Q18" s="21">
        <v>115000</v>
      </c>
      <c r="R18" s="22">
        <f t="shared" si="9"/>
        <v>3795000</v>
      </c>
      <c r="S18" s="21">
        <v>154000</v>
      </c>
      <c r="T18" s="22">
        <f t="shared" si="10"/>
        <v>5082000</v>
      </c>
      <c r="U18" s="21">
        <v>282784</v>
      </c>
      <c r="V18" s="22">
        <f t="shared" si="22"/>
        <v>9331872</v>
      </c>
      <c r="W18" s="21">
        <v>220000</v>
      </c>
      <c r="X18" s="22">
        <f t="shared" si="1"/>
        <v>7260000</v>
      </c>
      <c r="Y18" s="21">
        <v>600000</v>
      </c>
      <c r="Z18" s="22">
        <f t="shared" si="2"/>
        <v>19800000</v>
      </c>
      <c r="AA18" s="21">
        <v>350000</v>
      </c>
      <c r="AB18" s="22">
        <f t="shared" si="11"/>
        <v>11550000</v>
      </c>
      <c r="AC18" s="72">
        <v>100000</v>
      </c>
      <c r="AD18" s="22">
        <f t="shared" si="12"/>
        <v>3300000</v>
      </c>
      <c r="AE18" s="21"/>
      <c r="AF18" s="22">
        <f t="shared" si="13"/>
        <v>0</v>
      </c>
      <c r="AG18" s="21"/>
      <c r="AH18" s="22">
        <f t="shared" si="3"/>
        <v>0</v>
      </c>
      <c r="AI18" s="21"/>
      <c r="AJ18" s="22">
        <f t="shared" si="4"/>
        <v>0</v>
      </c>
      <c r="AK18" s="84">
        <f t="shared" si="14"/>
        <v>247302</v>
      </c>
      <c r="AL18" s="85">
        <f t="shared" si="15"/>
        <v>8160966</v>
      </c>
      <c r="AM18" s="86">
        <f t="shared" si="16"/>
        <v>220000</v>
      </c>
      <c r="AN18" s="87">
        <f t="shared" si="17"/>
        <v>7260000</v>
      </c>
      <c r="AO18" s="86">
        <f t="shared" si="18"/>
        <v>102416</v>
      </c>
      <c r="AP18" s="87">
        <f t="shared" si="19"/>
        <v>3379728</v>
      </c>
      <c r="AQ18" s="86">
        <f t="shared" si="20"/>
        <v>181824</v>
      </c>
      <c r="AR18" s="87">
        <f t="shared" si="21"/>
        <v>6000192</v>
      </c>
    </row>
    <row r="19" spans="3:44" ht="78" customHeight="1" x14ac:dyDescent="0.25">
      <c r="C19" s="9">
        <v>8</v>
      </c>
      <c r="D19" s="316" t="s">
        <v>148</v>
      </c>
      <c r="E19" s="317" t="s">
        <v>148</v>
      </c>
      <c r="F19" s="317" t="s">
        <v>148</v>
      </c>
      <c r="G19" s="65"/>
      <c r="H19" s="64"/>
      <c r="I19" s="21"/>
      <c r="J19" s="22">
        <f t="shared" si="5"/>
        <v>0</v>
      </c>
      <c r="K19" s="21"/>
      <c r="L19" s="22">
        <f t="shared" si="6"/>
        <v>0</v>
      </c>
      <c r="M19" s="21"/>
      <c r="N19" s="22">
        <f t="shared" si="7"/>
        <v>0</v>
      </c>
      <c r="O19" s="21"/>
      <c r="P19" s="22">
        <f t="shared" si="8"/>
        <v>0</v>
      </c>
      <c r="Q19" s="21"/>
      <c r="R19" s="22">
        <f t="shared" si="9"/>
        <v>0</v>
      </c>
      <c r="S19" s="21"/>
      <c r="T19" s="22">
        <f t="shared" si="10"/>
        <v>0</v>
      </c>
      <c r="U19" s="21"/>
      <c r="V19" s="22">
        <f t="shared" si="22"/>
        <v>0</v>
      </c>
      <c r="W19" s="21"/>
      <c r="X19" s="22">
        <f t="shared" si="1"/>
        <v>0</v>
      </c>
      <c r="Y19" s="21"/>
      <c r="Z19" s="22">
        <f t="shared" si="2"/>
        <v>0</v>
      </c>
      <c r="AA19" s="21"/>
      <c r="AB19" s="22">
        <f t="shared" si="11"/>
        <v>0</v>
      </c>
      <c r="AC19" s="72"/>
      <c r="AD19" s="22">
        <f t="shared" si="12"/>
        <v>0</v>
      </c>
      <c r="AE19" s="21"/>
      <c r="AF19" s="22">
        <f t="shared" si="13"/>
        <v>0</v>
      </c>
      <c r="AG19" s="21"/>
      <c r="AH19" s="22">
        <f t="shared" si="3"/>
        <v>0</v>
      </c>
      <c r="AI19" s="21"/>
      <c r="AJ19" s="22">
        <f t="shared" si="4"/>
        <v>0</v>
      </c>
      <c r="AK19" s="84"/>
      <c r="AL19" s="85"/>
      <c r="AM19" s="86"/>
      <c r="AN19" s="87"/>
      <c r="AO19" s="86"/>
      <c r="AP19" s="87"/>
      <c r="AQ19" s="86"/>
      <c r="AR19" s="87"/>
    </row>
    <row r="20" spans="3:44" ht="18" x14ac:dyDescent="0.25">
      <c r="C20" s="9">
        <v>8.1</v>
      </c>
      <c r="D20" s="316" t="s">
        <v>143</v>
      </c>
      <c r="E20" s="317"/>
      <c r="F20" s="317"/>
      <c r="G20" s="65" t="s">
        <v>149</v>
      </c>
      <c r="H20" s="64">
        <v>1</v>
      </c>
      <c r="I20" s="21">
        <v>626000</v>
      </c>
      <c r="J20" s="22">
        <f t="shared" si="5"/>
        <v>626000</v>
      </c>
      <c r="K20" s="21">
        <v>858000</v>
      </c>
      <c r="L20" s="22">
        <f t="shared" si="6"/>
        <v>858000</v>
      </c>
      <c r="M20" s="21">
        <v>3600000</v>
      </c>
      <c r="N20" s="22">
        <f t="shared" si="7"/>
        <v>3600000</v>
      </c>
      <c r="O20" s="21">
        <v>4071424</v>
      </c>
      <c r="P20" s="22">
        <f t="shared" si="8"/>
        <v>4071424</v>
      </c>
      <c r="Q20" s="21">
        <v>1904000</v>
      </c>
      <c r="R20" s="22">
        <f t="shared" si="9"/>
        <v>1904000</v>
      </c>
      <c r="S20" s="21">
        <v>2380000</v>
      </c>
      <c r="T20" s="22">
        <f t="shared" si="10"/>
        <v>2380000</v>
      </c>
      <c r="U20" s="21">
        <v>600000</v>
      </c>
      <c r="V20" s="22">
        <f t="shared" si="22"/>
        <v>600000</v>
      </c>
      <c r="W20" s="21">
        <v>450000</v>
      </c>
      <c r="X20" s="22">
        <f t="shared" si="1"/>
        <v>450000</v>
      </c>
      <c r="Y20" s="21">
        <v>500000</v>
      </c>
      <c r="Z20" s="22">
        <f t="shared" si="2"/>
        <v>500000</v>
      </c>
      <c r="AA20" s="21">
        <v>520000</v>
      </c>
      <c r="AB20" s="22">
        <f t="shared" si="11"/>
        <v>520000</v>
      </c>
      <c r="AC20" s="72">
        <v>580000</v>
      </c>
      <c r="AD20" s="22">
        <f t="shared" si="12"/>
        <v>580000</v>
      </c>
      <c r="AE20" s="21"/>
      <c r="AF20" s="22">
        <f t="shared" si="13"/>
        <v>0</v>
      </c>
      <c r="AG20" s="21"/>
      <c r="AH20" s="22">
        <f t="shared" si="3"/>
        <v>0</v>
      </c>
      <c r="AI20" s="21"/>
      <c r="AJ20" s="22">
        <f t="shared" si="4"/>
        <v>0</v>
      </c>
      <c r="AK20" s="84">
        <f t="shared" si="14"/>
        <v>1462675</v>
      </c>
      <c r="AL20" s="85">
        <f t="shared" si="15"/>
        <v>1462675</v>
      </c>
      <c r="AM20" s="86">
        <f t="shared" si="16"/>
        <v>626000</v>
      </c>
      <c r="AN20" s="87">
        <f t="shared" si="17"/>
        <v>626000</v>
      </c>
      <c r="AO20" s="86">
        <f t="shared" si="18"/>
        <v>798965</v>
      </c>
      <c r="AP20" s="87">
        <f t="shared" si="19"/>
        <v>798965</v>
      </c>
      <c r="AQ20" s="86">
        <f t="shared" si="20"/>
        <v>1034518</v>
      </c>
      <c r="AR20" s="87">
        <f t="shared" si="21"/>
        <v>1034518</v>
      </c>
    </row>
    <row r="21" spans="3:44" ht="18" x14ac:dyDescent="0.25">
      <c r="C21" s="9">
        <v>8.1999999999999993</v>
      </c>
      <c r="D21" s="316" t="s">
        <v>144</v>
      </c>
      <c r="E21" s="317"/>
      <c r="F21" s="317"/>
      <c r="G21" s="65" t="s">
        <v>149</v>
      </c>
      <c r="H21" s="64">
        <v>2</v>
      </c>
      <c r="I21" s="21">
        <v>835000</v>
      </c>
      <c r="J21" s="22">
        <f t="shared" si="5"/>
        <v>1670000</v>
      </c>
      <c r="K21" s="21">
        <v>965480</v>
      </c>
      <c r="L21" s="22">
        <f t="shared" si="6"/>
        <v>1930960</v>
      </c>
      <c r="M21" s="21">
        <v>4800000</v>
      </c>
      <c r="N21" s="22">
        <f t="shared" si="7"/>
        <v>9600000</v>
      </c>
      <c r="O21" s="21">
        <v>5675370.2400000002</v>
      </c>
      <c r="P21" s="22">
        <f t="shared" si="8"/>
        <v>11350740.48</v>
      </c>
      <c r="Q21" s="21">
        <v>2513000</v>
      </c>
      <c r="R21" s="22">
        <f t="shared" si="9"/>
        <v>5026000</v>
      </c>
      <c r="S21" s="21">
        <v>2940000</v>
      </c>
      <c r="T21" s="22">
        <f t="shared" si="10"/>
        <v>5880000</v>
      </c>
      <c r="U21" s="21">
        <v>650000</v>
      </c>
      <c r="V21" s="22">
        <f t="shared" si="22"/>
        <v>1300000</v>
      </c>
      <c r="W21" s="21">
        <v>470000</v>
      </c>
      <c r="X21" s="22">
        <f t="shared" si="1"/>
        <v>940000</v>
      </c>
      <c r="Y21" s="21">
        <v>470000</v>
      </c>
      <c r="Z21" s="22">
        <f t="shared" si="2"/>
        <v>940000</v>
      </c>
      <c r="AA21" s="21">
        <v>490000</v>
      </c>
      <c r="AB21" s="22">
        <f t="shared" si="11"/>
        <v>980000</v>
      </c>
      <c r="AC21" s="72">
        <v>500000</v>
      </c>
      <c r="AD21" s="22">
        <f t="shared" si="12"/>
        <v>1000000</v>
      </c>
      <c r="AE21" s="21"/>
      <c r="AF21" s="22">
        <f t="shared" si="13"/>
        <v>0</v>
      </c>
      <c r="AG21" s="21"/>
      <c r="AH21" s="22">
        <f t="shared" si="3"/>
        <v>0</v>
      </c>
      <c r="AI21" s="21"/>
      <c r="AJ21" s="22">
        <f t="shared" si="4"/>
        <v>0</v>
      </c>
      <c r="AK21" s="84">
        <f t="shared" si="14"/>
        <v>1846259</v>
      </c>
      <c r="AL21" s="85">
        <f t="shared" si="15"/>
        <v>3692518</v>
      </c>
      <c r="AM21" s="86">
        <f t="shared" si="16"/>
        <v>835000</v>
      </c>
      <c r="AN21" s="87">
        <f t="shared" si="17"/>
        <v>1670000</v>
      </c>
      <c r="AO21" s="86">
        <f t="shared" si="18"/>
        <v>833930</v>
      </c>
      <c r="AP21" s="87">
        <f t="shared" si="19"/>
        <v>1667860</v>
      </c>
      <c r="AQ21" s="86">
        <f t="shared" si="20"/>
        <v>1171577</v>
      </c>
      <c r="AR21" s="87">
        <f t="shared" si="21"/>
        <v>2343154</v>
      </c>
    </row>
    <row r="22" spans="3:44" ht="18" x14ac:dyDescent="0.25">
      <c r="C22" s="9">
        <v>8.3000000000000007</v>
      </c>
      <c r="D22" s="316" t="s">
        <v>150</v>
      </c>
      <c r="E22" s="317"/>
      <c r="F22" s="317"/>
      <c r="G22" s="65" t="s">
        <v>149</v>
      </c>
      <c r="H22" s="64">
        <v>1</v>
      </c>
      <c r="I22" s="21">
        <v>480000</v>
      </c>
      <c r="J22" s="22">
        <f t="shared" si="5"/>
        <v>480000</v>
      </c>
      <c r="K22" s="21">
        <v>790830</v>
      </c>
      <c r="L22" s="22">
        <f t="shared" si="6"/>
        <v>790830</v>
      </c>
      <c r="M22" s="21">
        <v>1350000</v>
      </c>
      <c r="N22" s="22">
        <f t="shared" si="7"/>
        <v>1350000</v>
      </c>
      <c r="O22" s="21">
        <v>1526784</v>
      </c>
      <c r="P22" s="22">
        <f t="shared" si="8"/>
        <v>1526784</v>
      </c>
      <c r="Q22" s="21">
        <v>7140000</v>
      </c>
      <c r="R22" s="22">
        <f t="shared" si="9"/>
        <v>7140000</v>
      </c>
      <c r="S22" s="21">
        <v>2380000</v>
      </c>
      <c r="T22" s="22">
        <f t="shared" si="10"/>
        <v>2380000</v>
      </c>
      <c r="U22" s="21">
        <v>450000</v>
      </c>
      <c r="V22" s="22">
        <f t="shared" si="22"/>
        <v>450000</v>
      </c>
      <c r="W22" s="21">
        <v>400000</v>
      </c>
      <c r="X22" s="22">
        <f t="shared" si="1"/>
        <v>400000</v>
      </c>
      <c r="Y22" s="21">
        <v>390000</v>
      </c>
      <c r="Z22" s="22">
        <f t="shared" si="2"/>
        <v>390000</v>
      </c>
      <c r="AA22" s="21">
        <v>412000</v>
      </c>
      <c r="AB22" s="22">
        <f t="shared" si="11"/>
        <v>412000</v>
      </c>
      <c r="AC22" s="72">
        <v>420000</v>
      </c>
      <c r="AD22" s="22">
        <f t="shared" si="12"/>
        <v>420000</v>
      </c>
      <c r="AE22" s="21"/>
      <c r="AF22" s="22">
        <f t="shared" si="13"/>
        <v>0</v>
      </c>
      <c r="AG22" s="21"/>
      <c r="AH22" s="22">
        <f t="shared" si="3"/>
        <v>0</v>
      </c>
      <c r="AI22" s="21"/>
      <c r="AJ22" s="22">
        <f t="shared" si="4"/>
        <v>0</v>
      </c>
      <c r="AK22" s="84">
        <f t="shared" si="14"/>
        <v>1430874</v>
      </c>
      <c r="AL22" s="85">
        <f t="shared" si="15"/>
        <v>1430874</v>
      </c>
      <c r="AM22" s="86">
        <f t="shared" si="16"/>
        <v>480000</v>
      </c>
      <c r="AN22" s="87">
        <f t="shared" si="17"/>
        <v>480000</v>
      </c>
      <c r="AO22" s="86">
        <f t="shared" si="18"/>
        <v>632248</v>
      </c>
      <c r="AP22" s="87">
        <f t="shared" si="19"/>
        <v>632248</v>
      </c>
      <c r="AQ22" s="86">
        <f t="shared" si="20"/>
        <v>847262</v>
      </c>
      <c r="AR22" s="87">
        <f t="shared" si="21"/>
        <v>847262</v>
      </c>
    </row>
    <row r="23" spans="3:44" ht="18" x14ac:dyDescent="0.25">
      <c r="C23" s="9">
        <v>8.4</v>
      </c>
      <c r="D23" s="316" t="s">
        <v>151</v>
      </c>
      <c r="E23" s="317"/>
      <c r="F23" s="317"/>
      <c r="G23" s="65" t="s">
        <v>149</v>
      </c>
      <c r="H23" s="64">
        <v>1</v>
      </c>
      <c r="I23" s="21">
        <v>390000</v>
      </c>
      <c r="J23" s="22">
        <f t="shared" si="5"/>
        <v>390000</v>
      </c>
      <c r="K23" s="21">
        <v>760760</v>
      </c>
      <c r="L23" s="22">
        <f t="shared" si="6"/>
        <v>760760</v>
      </c>
      <c r="M23" s="21">
        <v>2000000</v>
      </c>
      <c r="N23" s="22">
        <f t="shared" si="7"/>
        <v>2000000</v>
      </c>
      <c r="O23" s="21">
        <v>2150584.3199999998</v>
      </c>
      <c r="P23" s="22">
        <f t="shared" si="8"/>
        <v>2150584.3199999998</v>
      </c>
      <c r="Q23" s="21">
        <v>1005000</v>
      </c>
      <c r="R23" s="22">
        <f t="shared" si="9"/>
        <v>1005000</v>
      </c>
      <c r="S23" s="21">
        <v>1260000</v>
      </c>
      <c r="T23" s="22">
        <f t="shared" si="10"/>
        <v>1260000</v>
      </c>
      <c r="U23" s="21">
        <v>380000</v>
      </c>
      <c r="V23" s="22">
        <f t="shared" si="22"/>
        <v>380000</v>
      </c>
      <c r="W23" s="21">
        <v>320000</v>
      </c>
      <c r="X23" s="22">
        <f t="shared" si="1"/>
        <v>320000</v>
      </c>
      <c r="Y23" s="21">
        <v>330000</v>
      </c>
      <c r="Z23" s="22">
        <f t="shared" si="2"/>
        <v>330000</v>
      </c>
      <c r="AA23" s="21">
        <v>330000</v>
      </c>
      <c r="AB23" s="22">
        <f t="shared" si="11"/>
        <v>330000</v>
      </c>
      <c r="AC23" s="72">
        <v>350000</v>
      </c>
      <c r="AD23" s="22">
        <f t="shared" si="12"/>
        <v>350000</v>
      </c>
      <c r="AE23" s="21"/>
      <c r="AF23" s="22">
        <f t="shared" si="13"/>
        <v>0</v>
      </c>
      <c r="AG23" s="21"/>
      <c r="AH23" s="22">
        <f t="shared" si="3"/>
        <v>0</v>
      </c>
      <c r="AI23" s="21"/>
      <c r="AJ23" s="22">
        <f t="shared" si="4"/>
        <v>0</v>
      </c>
      <c r="AK23" s="84">
        <f t="shared" si="14"/>
        <v>843304</v>
      </c>
      <c r="AL23" s="85">
        <f t="shared" si="15"/>
        <v>843304</v>
      </c>
      <c r="AM23" s="86">
        <f t="shared" si="16"/>
        <v>390000</v>
      </c>
      <c r="AN23" s="87">
        <f t="shared" si="17"/>
        <v>390000</v>
      </c>
      <c r="AO23" s="86">
        <f t="shared" si="18"/>
        <v>516273</v>
      </c>
      <c r="AP23" s="87">
        <f t="shared" si="19"/>
        <v>516273</v>
      </c>
      <c r="AQ23" s="86">
        <f t="shared" si="20"/>
        <v>640869</v>
      </c>
      <c r="AR23" s="87">
        <f t="shared" si="21"/>
        <v>640869</v>
      </c>
    </row>
    <row r="24" spans="3:44" ht="18" x14ac:dyDescent="0.25">
      <c r="C24" s="9">
        <v>8.5</v>
      </c>
      <c r="D24" s="316" t="s">
        <v>152</v>
      </c>
      <c r="E24" s="317"/>
      <c r="F24" s="317"/>
      <c r="G24" s="65" t="s">
        <v>149</v>
      </c>
      <c r="H24" s="64">
        <v>1</v>
      </c>
      <c r="I24" s="21">
        <v>460000</v>
      </c>
      <c r="J24" s="22">
        <f t="shared" si="5"/>
        <v>460000</v>
      </c>
      <c r="K24" s="21">
        <v>858000</v>
      </c>
      <c r="L24" s="22">
        <f t="shared" si="6"/>
        <v>858000</v>
      </c>
      <c r="M24" s="21">
        <v>3200000</v>
      </c>
      <c r="N24" s="22">
        <f t="shared" si="7"/>
        <v>3200000</v>
      </c>
      <c r="O24" s="21">
        <v>3516837.89</v>
      </c>
      <c r="P24" s="22">
        <f t="shared" si="8"/>
        <v>3516837.89</v>
      </c>
      <c r="Q24" s="21">
        <v>1644648</v>
      </c>
      <c r="R24" s="22">
        <f t="shared" si="9"/>
        <v>1644648</v>
      </c>
      <c r="S24" s="21">
        <v>210000</v>
      </c>
      <c r="T24" s="22">
        <f t="shared" si="10"/>
        <v>210000</v>
      </c>
      <c r="U24" s="21">
        <v>450000</v>
      </c>
      <c r="V24" s="22">
        <f t="shared" si="22"/>
        <v>450000</v>
      </c>
      <c r="W24" s="21">
        <v>420000</v>
      </c>
      <c r="X24" s="22">
        <f t="shared" si="1"/>
        <v>420000</v>
      </c>
      <c r="Y24" s="21">
        <v>400000</v>
      </c>
      <c r="Z24" s="22">
        <f t="shared" si="2"/>
        <v>400000</v>
      </c>
      <c r="AA24" s="21">
        <v>420000</v>
      </c>
      <c r="AB24" s="22">
        <f t="shared" si="11"/>
        <v>420000</v>
      </c>
      <c r="AC24" s="72">
        <v>430000</v>
      </c>
      <c r="AD24" s="22">
        <f t="shared" si="12"/>
        <v>430000</v>
      </c>
      <c r="AE24" s="21"/>
      <c r="AF24" s="22">
        <f t="shared" si="13"/>
        <v>0</v>
      </c>
      <c r="AG24" s="21"/>
      <c r="AH24" s="22">
        <f t="shared" si="3"/>
        <v>0</v>
      </c>
      <c r="AI24" s="21"/>
      <c r="AJ24" s="22">
        <f t="shared" si="4"/>
        <v>0</v>
      </c>
      <c r="AK24" s="84">
        <f t="shared" si="14"/>
        <v>1091771</v>
      </c>
      <c r="AL24" s="85">
        <f t="shared" si="15"/>
        <v>1091771</v>
      </c>
      <c r="AM24" s="86">
        <f t="shared" si="16"/>
        <v>450000</v>
      </c>
      <c r="AN24" s="87">
        <f t="shared" si="17"/>
        <v>450000</v>
      </c>
      <c r="AO24" s="86">
        <f t="shared" si="18"/>
        <v>520934</v>
      </c>
      <c r="AP24" s="87">
        <f t="shared" si="19"/>
        <v>520934</v>
      </c>
      <c r="AQ24" s="86">
        <f t="shared" si="20"/>
        <v>703673</v>
      </c>
      <c r="AR24" s="87">
        <f t="shared" si="21"/>
        <v>703673</v>
      </c>
    </row>
    <row r="25" spans="3:44" ht="18" x14ac:dyDescent="0.25">
      <c r="C25" s="9">
        <v>8.6</v>
      </c>
      <c r="D25" s="316" t="s">
        <v>153</v>
      </c>
      <c r="E25" s="317"/>
      <c r="F25" s="317"/>
      <c r="G25" s="65" t="s">
        <v>149</v>
      </c>
      <c r="H25" s="64">
        <v>1</v>
      </c>
      <c r="I25" s="21">
        <v>350000</v>
      </c>
      <c r="J25" s="22">
        <f t="shared" si="5"/>
        <v>350000</v>
      </c>
      <c r="K25" s="21">
        <v>790830</v>
      </c>
      <c r="L25" s="22">
        <f t="shared" si="6"/>
        <v>790830</v>
      </c>
      <c r="M25" s="21">
        <v>1600000</v>
      </c>
      <c r="N25" s="22">
        <f t="shared" si="7"/>
        <v>1600000</v>
      </c>
      <c r="O25" s="21">
        <v>1780230.14</v>
      </c>
      <c r="P25" s="22">
        <f t="shared" si="8"/>
        <v>1780230.14</v>
      </c>
      <c r="Q25" s="21">
        <v>832524</v>
      </c>
      <c r="R25" s="22">
        <f t="shared" si="9"/>
        <v>832524</v>
      </c>
      <c r="S25" s="21">
        <v>1274000</v>
      </c>
      <c r="T25" s="22">
        <f t="shared" si="10"/>
        <v>1274000</v>
      </c>
      <c r="U25" s="21">
        <v>350000</v>
      </c>
      <c r="V25" s="22">
        <f t="shared" si="22"/>
        <v>350000</v>
      </c>
      <c r="W25" s="21">
        <v>300000</v>
      </c>
      <c r="X25" s="22">
        <f t="shared" si="1"/>
        <v>300000</v>
      </c>
      <c r="Y25" s="21">
        <v>280000</v>
      </c>
      <c r="Z25" s="22">
        <f t="shared" si="2"/>
        <v>280000</v>
      </c>
      <c r="AA25" s="21">
        <v>320000</v>
      </c>
      <c r="AB25" s="22">
        <f t="shared" si="11"/>
        <v>320000</v>
      </c>
      <c r="AC25" s="72">
        <v>330000</v>
      </c>
      <c r="AD25" s="22">
        <f t="shared" si="12"/>
        <v>330000</v>
      </c>
      <c r="AE25" s="21"/>
      <c r="AF25" s="22">
        <f t="shared" si="13"/>
        <v>0</v>
      </c>
      <c r="AG25" s="21"/>
      <c r="AH25" s="22">
        <f t="shared" si="3"/>
        <v>0</v>
      </c>
      <c r="AI25" s="21"/>
      <c r="AJ25" s="22">
        <f t="shared" si="4"/>
        <v>0</v>
      </c>
      <c r="AK25" s="84">
        <f t="shared" si="14"/>
        <v>746144</v>
      </c>
      <c r="AL25" s="85">
        <f t="shared" si="15"/>
        <v>746144</v>
      </c>
      <c r="AM25" s="86">
        <f t="shared" si="16"/>
        <v>350000</v>
      </c>
      <c r="AN25" s="87">
        <f t="shared" si="17"/>
        <v>350000</v>
      </c>
      <c r="AO25" s="86">
        <f t="shared" si="18"/>
        <v>473900</v>
      </c>
      <c r="AP25" s="87">
        <f t="shared" si="19"/>
        <v>473900</v>
      </c>
      <c r="AQ25" s="86">
        <f t="shared" si="20"/>
        <v>582021</v>
      </c>
      <c r="AR25" s="87">
        <f t="shared" si="21"/>
        <v>582021</v>
      </c>
    </row>
    <row r="26" spans="3:44" ht="78" customHeight="1" x14ac:dyDescent="0.25">
      <c r="C26" s="9">
        <v>9</v>
      </c>
      <c r="D26" s="316" t="s">
        <v>148</v>
      </c>
      <c r="E26" s="317"/>
      <c r="F26" s="317"/>
      <c r="G26" s="65" t="s">
        <v>37</v>
      </c>
      <c r="H26" s="64">
        <v>33</v>
      </c>
      <c r="I26" s="21">
        <v>680000</v>
      </c>
      <c r="J26" s="22">
        <f t="shared" si="5"/>
        <v>22440000</v>
      </c>
      <c r="K26" s="21">
        <v>998980</v>
      </c>
      <c r="L26" s="22">
        <f t="shared" si="6"/>
        <v>32966340</v>
      </c>
      <c r="M26" s="21">
        <v>650000</v>
      </c>
      <c r="N26" s="22">
        <f t="shared" si="7"/>
        <v>21450000</v>
      </c>
      <c r="O26" s="21">
        <v>727040</v>
      </c>
      <c r="P26" s="22">
        <f t="shared" si="8"/>
        <v>23992320</v>
      </c>
      <c r="Q26" s="21">
        <v>335000</v>
      </c>
      <c r="R26" s="22">
        <f t="shared" si="9"/>
        <v>11055000</v>
      </c>
      <c r="S26" s="21">
        <v>560000</v>
      </c>
      <c r="T26" s="22">
        <f t="shared" si="10"/>
        <v>18480000</v>
      </c>
      <c r="U26" s="21">
        <v>400000</v>
      </c>
      <c r="V26" s="22">
        <f t="shared" si="22"/>
        <v>13200000</v>
      </c>
      <c r="W26" s="21">
        <v>350000</v>
      </c>
      <c r="X26" s="22">
        <f t="shared" si="1"/>
        <v>11550000</v>
      </c>
      <c r="Y26" s="21">
        <v>500000</v>
      </c>
      <c r="Z26" s="22">
        <f t="shared" si="2"/>
        <v>16500000</v>
      </c>
      <c r="AA26" s="21">
        <v>420000</v>
      </c>
      <c r="AB26" s="22">
        <f t="shared" si="11"/>
        <v>13860000</v>
      </c>
      <c r="AC26" s="72">
        <v>430000</v>
      </c>
      <c r="AD26" s="22">
        <f t="shared" si="12"/>
        <v>14190000</v>
      </c>
      <c r="AE26" s="21">
        <f>425000*1.0161</f>
        <v>431842.5</v>
      </c>
      <c r="AF26" s="22">
        <f t="shared" si="13"/>
        <v>14250802.5</v>
      </c>
      <c r="AG26" s="75">
        <f>520000*1.0161</f>
        <v>528372</v>
      </c>
      <c r="AH26" s="22">
        <f t="shared" si="3"/>
        <v>17436276</v>
      </c>
      <c r="AI26" s="21"/>
      <c r="AJ26" s="22">
        <f t="shared" si="4"/>
        <v>0</v>
      </c>
      <c r="AK26" s="84">
        <f t="shared" si="14"/>
        <v>539326</v>
      </c>
      <c r="AL26" s="85">
        <f t="shared" si="15"/>
        <v>17797758</v>
      </c>
      <c r="AM26" s="86">
        <f t="shared" si="16"/>
        <v>500000</v>
      </c>
      <c r="AN26" s="87">
        <f t="shared" si="17"/>
        <v>16500000</v>
      </c>
      <c r="AO26" s="86">
        <f t="shared" si="18"/>
        <v>491898</v>
      </c>
      <c r="AP26" s="87">
        <f t="shared" si="19"/>
        <v>16232634</v>
      </c>
      <c r="AQ26" s="86">
        <f t="shared" si="20"/>
        <v>513757</v>
      </c>
      <c r="AR26" s="87">
        <f t="shared" si="21"/>
        <v>16953981</v>
      </c>
    </row>
    <row r="27" spans="3:44" ht="53.25" customHeight="1" x14ac:dyDescent="0.25">
      <c r="C27" s="9">
        <v>10</v>
      </c>
      <c r="D27" s="316" t="s">
        <v>154</v>
      </c>
      <c r="E27" s="317"/>
      <c r="F27" s="317"/>
      <c r="G27" s="65" t="s">
        <v>36</v>
      </c>
      <c r="H27" s="64">
        <v>2</v>
      </c>
      <c r="I27" s="21">
        <v>760000</v>
      </c>
      <c r="J27" s="22">
        <f t="shared" si="5"/>
        <v>1520000</v>
      </c>
      <c r="K27" s="21">
        <v>750890</v>
      </c>
      <c r="L27" s="22">
        <f t="shared" si="6"/>
        <v>1501780</v>
      </c>
      <c r="M27" s="21">
        <v>1200000</v>
      </c>
      <c r="N27" s="22">
        <f t="shared" si="7"/>
        <v>2400000</v>
      </c>
      <c r="O27" s="21">
        <v>551949.48</v>
      </c>
      <c r="P27" s="22">
        <f t="shared" si="8"/>
        <v>1103898.96</v>
      </c>
      <c r="Q27" s="21">
        <v>1386000</v>
      </c>
      <c r="R27" s="22">
        <f t="shared" si="9"/>
        <v>2772000</v>
      </c>
      <c r="S27" s="21">
        <v>210000</v>
      </c>
      <c r="T27" s="22">
        <f t="shared" si="10"/>
        <v>420000</v>
      </c>
      <c r="U27" s="21">
        <v>700000</v>
      </c>
      <c r="V27" s="22">
        <f t="shared" si="22"/>
        <v>1400000</v>
      </c>
      <c r="W27" s="21">
        <v>690000</v>
      </c>
      <c r="X27" s="22">
        <f t="shared" si="1"/>
        <v>1380000</v>
      </c>
      <c r="Y27" s="21">
        <v>751000</v>
      </c>
      <c r="Z27" s="22">
        <f t="shared" si="2"/>
        <v>1502000</v>
      </c>
      <c r="AA27" s="21">
        <v>560000</v>
      </c>
      <c r="AB27" s="22">
        <f t="shared" si="11"/>
        <v>1120000</v>
      </c>
      <c r="AC27" s="72">
        <v>580000</v>
      </c>
      <c r="AD27" s="22">
        <f t="shared" si="12"/>
        <v>1160000</v>
      </c>
      <c r="AE27" s="21"/>
      <c r="AF27" s="22">
        <f t="shared" si="13"/>
        <v>0</v>
      </c>
      <c r="AG27" s="75">
        <f>137723*1.0161</f>
        <v>139940.34030000001</v>
      </c>
      <c r="AH27" s="22">
        <f t="shared" si="3"/>
        <v>279880.68060000002</v>
      </c>
      <c r="AI27" s="21"/>
      <c r="AJ27" s="22">
        <f t="shared" si="4"/>
        <v>0</v>
      </c>
      <c r="AK27" s="84">
        <f t="shared" si="14"/>
        <v>689982</v>
      </c>
      <c r="AL27" s="85">
        <f t="shared" si="15"/>
        <v>1379964</v>
      </c>
      <c r="AM27" s="86">
        <f t="shared" si="16"/>
        <v>695000</v>
      </c>
      <c r="AN27" s="87">
        <f t="shared" si="17"/>
        <v>1390000</v>
      </c>
      <c r="AO27" s="86">
        <f t="shared" si="18"/>
        <v>467997</v>
      </c>
      <c r="AP27" s="87">
        <f t="shared" si="19"/>
        <v>935994</v>
      </c>
      <c r="AQ27" s="86">
        <f t="shared" si="20"/>
        <v>590949</v>
      </c>
      <c r="AR27" s="87">
        <f t="shared" si="21"/>
        <v>1181898</v>
      </c>
    </row>
    <row r="28" spans="3:44" ht="78" customHeight="1" x14ac:dyDescent="0.25">
      <c r="C28" s="9">
        <v>11</v>
      </c>
      <c r="D28" s="316" t="s">
        <v>155</v>
      </c>
      <c r="E28" s="317"/>
      <c r="F28" s="317"/>
      <c r="G28" s="65" t="s">
        <v>37</v>
      </c>
      <c r="H28" s="64">
        <v>35</v>
      </c>
      <c r="I28" s="21">
        <v>26000</v>
      </c>
      <c r="J28" s="22">
        <f t="shared" si="5"/>
        <v>910000</v>
      </c>
      <c r="K28" s="21">
        <v>15600</v>
      </c>
      <c r="L28" s="22">
        <f t="shared" si="6"/>
        <v>546000</v>
      </c>
      <c r="M28" s="21">
        <v>40000</v>
      </c>
      <c r="N28" s="22">
        <f t="shared" si="7"/>
        <v>1400000</v>
      </c>
      <c r="O28" s="21">
        <v>35200</v>
      </c>
      <c r="P28" s="22">
        <f t="shared" si="8"/>
        <v>1232000</v>
      </c>
      <c r="Q28" s="21">
        <v>23400</v>
      </c>
      <c r="R28" s="22">
        <f t="shared" si="9"/>
        <v>819000</v>
      </c>
      <c r="S28" s="21">
        <v>32200</v>
      </c>
      <c r="T28" s="22">
        <f t="shared" si="10"/>
        <v>1127000</v>
      </c>
      <c r="U28" s="21">
        <v>23000</v>
      </c>
      <c r="V28" s="22">
        <f t="shared" si="22"/>
        <v>805000</v>
      </c>
      <c r="W28" s="21">
        <v>25000</v>
      </c>
      <c r="X28" s="22">
        <f t="shared" si="1"/>
        <v>875000</v>
      </c>
      <c r="Y28" s="21">
        <v>32000</v>
      </c>
      <c r="Z28" s="22">
        <f t="shared" si="2"/>
        <v>1120000</v>
      </c>
      <c r="AA28" s="21">
        <v>25000</v>
      </c>
      <c r="AB28" s="22">
        <f>AA28*H28</f>
        <v>875000</v>
      </c>
      <c r="AC28" s="21">
        <v>28000</v>
      </c>
      <c r="AD28" s="22">
        <f>AC28*H28</f>
        <v>980000</v>
      </c>
      <c r="AE28" s="21"/>
      <c r="AF28" s="22">
        <f t="shared" si="13"/>
        <v>0</v>
      </c>
      <c r="AG28" s="21">
        <f>27250*1.0161</f>
        <v>27688.724999999999</v>
      </c>
      <c r="AH28" s="22">
        <f t="shared" si="3"/>
        <v>969105.375</v>
      </c>
      <c r="AI28" s="21"/>
      <c r="AJ28" s="22">
        <f t="shared" si="4"/>
        <v>0</v>
      </c>
      <c r="AK28" s="84">
        <f t="shared" si="14"/>
        <v>27757</v>
      </c>
      <c r="AL28" s="85">
        <f t="shared" si="15"/>
        <v>971495</v>
      </c>
      <c r="AM28" s="86">
        <f t="shared" si="16"/>
        <v>26844</v>
      </c>
      <c r="AN28" s="87">
        <f t="shared" si="17"/>
        <v>939540</v>
      </c>
      <c r="AO28" s="86">
        <f t="shared" si="18"/>
        <v>26297</v>
      </c>
      <c r="AP28" s="87">
        <f t="shared" si="19"/>
        <v>920395</v>
      </c>
      <c r="AQ28" s="86">
        <f t="shared" si="20"/>
        <v>27050</v>
      </c>
      <c r="AR28" s="87">
        <f t="shared" si="21"/>
        <v>946750</v>
      </c>
    </row>
    <row r="29" spans="3:44" ht="78" customHeight="1" x14ac:dyDescent="0.25">
      <c r="C29" s="9">
        <v>12</v>
      </c>
      <c r="D29" s="316" t="s">
        <v>156</v>
      </c>
      <c r="E29" s="317"/>
      <c r="F29" s="317"/>
      <c r="G29" s="65" t="s">
        <v>37</v>
      </c>
      <c r="H29" s="64">
        <v>180</v>
      </c>
      <c r="I29" s="21">
        <v>58000</v>
      </c>
      <c r="J29" s="22">
        <f t="shared" si="5"/>
        <v>10440000</v>
      </c>
      <c r="K29" s="21">
        <v>98100</v>
      </c>
      <c r="L29" s="22">
        <f t="shared" si="6"/>
        <v>17658000</v>
      </c>
      <c r="M29" s="21">
        <v>80000</v>
      </c>
      <c r="N29" s="22">
        <f t="shared" si="7"/>
        <v>14400000</v>
      </c>
      <c r="O29" s="21">
        <v>134505.18</v>
      </c>
      <c r="P29" s="22">
        <f t="shared" si="8"/>
        <v>24210932.399999999</v>
      </c>
      <c r="Q29" s="21">
        <v>230000</v>
      </c>
      <c r="R29" s="22">
        <f t="shared" si="9"/>
        <v>41400000</v>
      </c>
      <c r="S29" s="21">
        <v>123200</v>
      </c>
      <c r="T29" s="22">
        <f t="shared" si="10"/>
        <v>22176000</v>
      </c>
      <c r="U29" s="21">
        <v>78000</v>
      </c>
      <c r="V29" s="22">
        <f t="shared" si="22"/>
        <v>14040000</v>
      </c>
      <c r="W29" s="21">
        <v>62000</v>
      </c>
      <c r="X29" s="22">
        <f t="shared" si="1"/>
        <v>11160000</v>
      </c>
      <c r="Y29" s="21">
        <v>75000</v>
      </c>
      <c r="Z29" s="22">
        <f t="shared" si="2"/>
        <v>13500000</v>
      </c>
      <c r="AA29" s="21">
        <v>50000</v>
      </c>
      <c r="AB29" s="22">
        <f t="shared" si="11"/>
        <v>9000000</v>
      </c>
      <c r="AC29" s="72">
        <v>45000</v>
      </c>
      <c r="AD29" s="22">
        <f t="shared" si="12"/>
        <v>8100000</v>
      </c>
      <c r="AE29" s="21">
        <f>46500*1.0161</f>
        <v>47248.65</v>
      </c>
      <c r="AF29" s="22">
        <f t="shared" si="13"/>
        <v>8504757</v>
      </c>
      <c r="AG29" s="21"/>
      <c r="AH29" s="22">
        <f t="shared" si="3"/>
        <v>0</v>
      </c>
      <c r="AI29" s="21"/>
      <c r="AJ29" s="22">
        <f t="shared" si="4"/>
        <v>0</v>
      </c>
      <c r="AK29" s="84">
        <f t="shared" si="14"/>
        <v>90088</v>
      </c>
      <c r="AL29" s="85">
        <f t="shared" si="15"/>
        <v>16215840</v>
      </c>
      <c r="AM29" s="86">
        <f t="shared" si="16"/>
        <v>76500</v>
      </c>
      <c r="AN29" s="87">
        <f t="shared" si="17"/>
        <v>13770000</v>
      </c>
      <c r="AO29" s="86">
        <f t="shared" si="18"/>
        <v>72506</v>
      </c>
      <c r="AP29" s="87">
        <f t="shared" si="19"/>
        <v>13051080</v>
      </c>
      <c r="AQ29" s="86">
        <f t="shared" si="20"/>
        <v>79821</v>
      </c>
      <c r="AR29" s="87">
        <f t="shared" si="21"/>
        <v>14367780</v>
      </c>
    </row>
    <row r="30" spans="3:44" ht="78" customHeight="1" x14ac:dyDescent="0.25">
      <c r="C30" s="9">
        <v>13</v>
      </c>
      <c r="D30" s="316" t="s">
        <v>190</v>
      </c>
      <c r="E30" s="317"/>
      <c r="F30" s="317"/>
      <c r="G30" s="65" t="s">
        <v>37</v>
      </c>
      <c r="H30" s="64">
        <v>10</v>
      </c>
      <c r="I30" s="21">
        <v>16000</v>
      </c>
      <c r="J30" s="22">
        <f t="shared" si="5"/>
        <v>160000</v>
      </c>
      <c r="K30" s="21">
        <v>35890</v>
      </c>
      <c r="L30" s="22">
        <f t="shared" si="6"/>
        <v>358900</v>
      </c>
      <c r="M30" s="21">
        <v>160000</v>
      </c>
      <c r="N30" s="22">
        <f t="shared" si="7"/>
        <v>1600000</v>
      </c>
      <c r="O30" s="21">
        <v>140800</v>
      </c>
      <c r="P30" s="22">
        <f t="shared" si="8"/>
        <v>1408000</v>
      </c>
      <c r="Q30" s="21">
        <v>61170</v>
      </c>
      <c r="R30" s="22">
        <f t="shared" si="9"/>
        <v>611700</v>
      </c>
      <c r="S30" s="21">
        <v>63000</v>
      </c>
      <c r="T30" s="22">
        <f t="shared" si="10"/>
        <v>630000</v>
      </c>
      <c r="U30" s="21">
        <v>99000</v>
      </c>
      <c r="V30" s="22">
        <f t="shared" si="22"/>
        <v>990000</v>
      </c>
      <c r="W30" s="21">
        <v>90000</v>
      </c>
      <c r="X30" s="22">
        <f t="shared" si="1"/>
        <v>900000</v>
      </c>
      <c r="Y30" s="21">
        <v>110000</v>
      </c>
      <c r="Z30" s="22">
        <f t="shared" si="2"/>
        <v>1100000</v>
      </c>
      <c r="AA30" s="21">
        <v>113000</v>
      </c>
      <c r="AB30" s="22">
        <f t="shared" si="11"/>
        <v>1130000</v>
      </c>
      <c r="AC30" s="21">
        <v>120000</v>
      </c>
      <c r="AD30" s="22">
        <f t="shared" si="12"/>
        <v>1200000</v>
      </c>
      <c r="AE30" s="21"/>
      <c r="AF30" s="22">
        <f t="shared" si="13"/>
        <v>0</v>
      </c>
      <c r="AG30" s="21"/>
      <c r="AH30" s="22">
        <f t="shared" si="3"/>
        <v>0</v>
      </c>
      <c r="AI30" s="21"/>
      <c r="AJ30" s="22">
        <f t="shared" si="4"/>
        <v>0</v>
      </c>
      <c r="AK30" s="84">
        <f t="shared" si="14"/>
        <v>91715</v>
      </c>
      <c r="AL30" s="85">
        <f t="shared" si="15"/>
        <v>917150</v>
      </c>
      <c r="AM30" s="86">
        <f t="shared" si="16"/>
        <v>99000</v>
      </c>
      <c r="AN30" s="87">
        <f t="shared" si="17"/>
        <v>990000</v>
      </c>
      <c r="AO30" s="86">
        <f t="shared" si="18"/>
        <v>59971</v>
      </c>
      <c r="AP30" s="87">
        <f t="shared" si="19"/>
        <v>599710</v>
      </c>
      <c r="AQ30" s="86">
        <f t="shared" si="20"/>
        <v>78134</v>
      </c>
      <c r="AR30" s="87">
        <f t="shared" si="21"/>
        <v>781340</v>
      </c>
    </row>
    <row r="31" spans="3:44" ht="78" customHeight="1" x14ac:dyDescent="0.25">
      <c r="C31" s="9">
        <v>14</v>
      </c>
      <c r="D31" s="316" t="s">
        <v>158</v>
      </c>
      <c r="E31" s="317"/>
      <c r="F31" s="317"/>
      <c r="G31" s="65" t="s">
        <v>37</v>
      </c>
      <c r="H31" s="64">
        <v>180</v>
      </c>
      <c r="I31" s="21">
        <v>23000</v>
      </c>
      <c r="J31" s="22">
        <f t="shared" si="5"/>
        <v>4140000</v>
      </c>
      <c r="K31" s="21">
        <v>18600</v>
      </c>
      <c r="L31" s="22">
        <f t="shared" si="6"/>
        <v>3348000</v>
      </c>
      <c r="M31" s="21">
        <v>50000</v>
      </c>
      <c r="N31" s="22">
        <f t="shared" si="7"/>
        <v>9000000</v>
      </c>
      <c r="O31" s="21">
        <v>25344</v>
      </c>
      <c r="P31" s="22">
        <f t="shared" si="8"/>
        <v>4561920</v>
      </c>
      <c r="Q31" s="21">
        <v>23800</v>
      </c>
      <c r="R31" s="22">
        <f t="shared" si="9"/>
        <v>4284000</v>
      </c>
      <c r="S31" s="21">
        <v>39200</v>
      </c>
      <c r="T31" s="22">
        <f t="shared" si="10"/>
        <v>7056000</v>
      </c>
      <c r="U31" s="21">
        <v>26000</v>
      </c>
      <c r="V31" s="22">
        <f t="shared" ref="V31" si="23">U31*H31</f>
        <v>4680000</v>
      </c>
      <c r="W31" s="21">
        <v>35000</v>
      </c>
      <c r="X31" s="22">
        <f t="shared" ref="X31" si="24">W31*H31</f>
        <v>6300000</v>
      </c>
      <c r="Y31" s="21">
        <v>32000</v>
      </c>
      <c r="Z31" s="22">
        <f t="shared" ref="Z31" si="25">Y31*H31</f>
        <v>5760000</v>
      </c>
      <c r="AA31" s="21">
        <v>35000</v>
      </c>
      <c r="AB31" s="22">
        <f>AA31*H31</f>
        <v>6300000</v>
      </c>
      <c r="AC31" s="21">
        <v>38000</v>
      </c>
      <c r="AD31" s="22">
        <f>AC31*H31</f>
        <v>6840000</v>
      </c>
      <c r="AE31" s="21"/>
      <c r="AF31" s="22">
        <f t="shared" si="13"/>
        <v>0</v>
      </c>
      <c r="AG31" s="21"/>
      <c r="AH31" s="22">
        <f t="shared" si="3"/>
        <v>0</v>
      </c>
      <c r="AI31" s="21"/>
      <c r="AJ31" s="22">
        <f t="shared" si="4"/>
        <v>0</v>
      </c>
      <c r="AK31" s="84">
        <f t="shared" si="14"/>
        <v>31449</v>
      </c>
      <c r="AL31" s="85">
        <f t="shared" si="15"/>
        <v>5660820</v>
      </c>
      <c r="AM31" s="86">
        <f t="shared" si="16"/>
        <v>32000</v>
      </c>
      <c r="AN31" s="87">
        <f t="shared" si="17"/>
        <v>5760000</v>
      </c>
      <c r="AO31" s="86">
        <f t="shared" si="18"/>
        <v>29147</v>
      </c>
      <c r="AP31" s="87">
        <f t="shared" si="19"/>
        <v>5246460</v>
      </c>
      <c r="AQ31" s="86">
        <f t="shared" si="20"/>
        <v>30275</v>
      </c>
      <c r="AR31" s="87">
        <f t="shared" si="21"/>
        <v>5449500</v>
      </c>
    </row>
    <row r="32" spans="3:44" ht="42" customHeight="1" x14ac:dyDescent="0.25">
      <c r="C32" s="9"/>
      <c r="D32" s="335" t="s">
        <v>159</v>
      </c>
      <c r="E32" s="336"/>
      <c r="F32" s="337"/>
      <c r="G32" s="65"/>
      <c r="H32" s="66"/>
      <c r="I32" s="21"/>
      <c r="J32" s="22">
        <f t="shared" si="5"/>
        <v>0</v>
      </c>
      <c r="K32" s="21"/>
      <c r="L32" s="22">
        <f t="shared" si="6"/>
        <v>0</v>
      </c>
      <c r="M32" s="21"/>
      <c r="N32" s="22">
        <f t="shared" si="7"/>
        <v>0</v>
      </c>
      <c r="O32" s="21"/>
      <c r="P32" s="22">
        <f t="shared" si="8"/>
        <v>0</v>
      </c>
      <c r="Q32" s="21"/>
      <c r="R32" s="22">
        <f t="shared" si="9"/>
        <v>0</v>
      </c>
      <c r="S32" s="21"/>
      <c r="T32" s="22">
        <f t="shared" si="10"/>
        <v>0</v>
      </c>
      <c r="U32" s="21"/>
      <c r="V32" s="22">
        <f t="shared" si="22"/>
        <v>0</v>
      </c>
      <c r="W32" s="21"/>
      <c r="X32" s="22">
        <f t="shared" si="1"/>
        <v>0</v>
      </c>
      <c r="Y32" s="21"/>
      <c r="Z32" s="22">
        <f t="shared" si="2"/>
        <v>0</v>
      </c>
      <c r="AA32" s="21"/>
      <c r="AB32" s="22">
        <f t="shared" si="11"/>
        <v>0</v>
      </c>
      <c r="AC32" s="72"/>
      <c r="AD32" s="22">
        <f t="shared" si="12"/>
        <v>0</v>
      </c>
      <c r="AE32" s="21"/>
      <c r="AF32" s="22">
        <f t="shared" si="13"/>
        <v>0</v>
      </c>
      <c r="AG32" s="21"/>
      <c r="AH32" s="22">
        <f t="shared" si="3"/>
        <v>0</v>
      </c>
      <c r="AI32" s="21"/>
      <c r="AJ32" s="22">
        <f t="shared" si="4"/>
        <v>0</v>
      </c>
      <c r="AK32" s="84"/>
      <c r="AL32" s="85"/>
      <c r="AM32" s="86"/>
      <c r="AN32" s="87"/>
      <c r="AO32" s="86"/>
      <c r="AP32" s="87"/>
      <c r="AQ32" s="86"/>
      <c r="AR32" s="87"/>
    </row>
    <row r="33" spans="3:44" ht="42" customHeight="1" x14ac:dyDescent="0.25">
      <c r="C33" s="9">
        <v>15</v>
      </c>
      <c r="D33" s="316" t="s">
        <v>175</v>
      </c>
      <c r="E33" s="317"/>
      <c r="F33" s="317"/>
      <c r="G33" s="65" t="s">
        <v>36</v>
      </c>
      <c r="H33" s="64">
        <v>609</v>
      </c>
      <c r="I33" s="21">
        <v>98000</v>
      </c>
      <c r="J33" s="22">
        <f t="shared" si="5"/>
        <v>59682000</v>
      </c>
      <c r="K33" s="21">
        <v>27890</v>
      </c>
      <c r="L33" s="22">
        <f t="shared" si="6"/>
        <v>16985010</v>
      </c>
      <c r="M33" s="21">
        <v>70000</v>
      </c>
      <c r="N33" s="22">
        <f t="shared" si="7"/>
        <v>42630000</v>
      </c>
      <c r="O33" s="21">
        <v>63744</v>
      </c>
      <c r="P33" s="22">
        <f t="shared" si="8"/>
        <v>38820096</v>
      </c>
      <c r="Q33" s="21">
        <v>89700</v>
      </c>
      <c r="R33" s="22">
        <f t="shared" si="9"/>
        <v>54627300</v>
      </c>
      <c r="S33" s="21">
        <v>42000</v>
      </c>
      <c r="T33" s="22">
        <f t="shared" si="10"/>
        <v>25578000</v>
      </c>
      <c r="U33" s="21">
        <v>42641</v>
      </c>
      <c r="V33" s="22">
        <f t="shared" si="22"/>
        <v>25968369</v>
      </c>
      <c r="W33" s="21">
        <v>40759</v>
      </c>
      <c r="X33" s="22">
        <f t="shared" si="1"/>
        <v>24822231</v>
      </c>
      <c r="Y33" s="21">
        <v>43465.033536000003</v>
      </c>
      <c r="Z33" s="22">
        <f t="shared" si="2"/>
        <v>26470205.423424002</v>
      </c>
      <c r="AA33" s="21">
        <v>27000</v>
      </c>
      <c r="AB33" s="22">
        <f t="shared" si="11"/>
        <v>16443000</v>
      </c>
      <c r="AC33" s="21">
        <v>31000</v>
      </c>
      <c r="AD33" s="22">
        <f t="shared" si="12"/>
        <v>18879000</v>
      </c>
      <c r="AE33" s="21">
        <f>42641*1.0161</f>
        <v>43327.520100000002</v>
      </c>
      <c r="AF33" s="22">
        <f t="shared" si="13"/>
        <v>26386459.740900002</v>
      </c>
      <c r="AG33" s="21"/>
      <c r="AH33" s="22">
        <f t="shared" si="3"/>
        <v>0</v>
      </c>
      <c r="AI33" s="21">
        <f>4752*1.038*1.0161</f>
        <v>5011.9904735999999</v>
      </c>
      <c r="AJ33" s="22">
        <f t="shared" si="4"/>
        <v>3052302.1984223998</v>
      </c>
      <c r="AK33" s="84">
        <f t="shared" si="14"/>
        <v>48041</v>
      </c>
      <c r="AL33" s="85">
        <f t="shared" si="15"/>
        <v>29256969</v>
      </c>
      <c r="AM33" s="86">
        <f t="shared" si="16"/>
        <v>42641</v>
      </c>
      <c r="AN33" s="87">
        <f t="shared" si="17"/>
        <v>25968369</v>
      </c>
      <c r="AO33" s="86">
        <f t="shared" si="18"/>
        <v>27433</v>
      </c>
      <c r="AP33" s="87">
        <f t="shared" si="19"/>
        <v>16706697</v>
      </c>
      <c r="AQ33" s="86">
        <f t="shared" si="20"/>
        <v>39810</v>
      </c>
      <c r="AR33" s="87">
        <f t="shared" si="21"/>
        <v>24244290</v>
      </c>
    </row>
    <row r="34" spans="3:44" ht="58.5" customHeight="1" x14ac:dyDescent="0.25">
      <c r="C34" s="9">
        <v>16</v>
      </c>
      <c r="D34" s="316" t="s">
        <v>176</v>
      </c>
      <c r="E34" s="317"/>
      <c r="F34" s="317"/>
      <c r="G34" s="65" t="s">
        <v>36</v>
      </c>
      <c r="H34" s="64">
        <f>1218*0.15</f>
        <v>182.7</v>
      </c>
      <c r="I34" s="21">
        <v>910000</v>
      </c>
      <c r="J34" s="22">
        <f t="shared" si="5"/>
        <v>166257000</v>
      </c>
      <c r="K34" s="21">
        <v>160234</v>
      </c>
      <c r="L34" s="22">
        <f t="shared" si="6"/>
        <v>29274751.799999997</v>
      </c>
      <c r="M34" s="21">
        <v>300000</v>
      </c>
      <c r="N34" s="22">
        <f t="shared" si="7"/>
        <v>54810000</v>
      </c>
      <c r="O34" s="21">
        <v>134400</v>
      </c>
      <c r="P34" s="22">
        <f t="shared" si="8"/>
        <v>24554880</v>
      </c>
      <c r="Q34" s="21">
        <v>206639</v>
      </c>
      <c r="R34" s="22">
        <f t="shared" si="9"/>
        <v>37752945.299999997</v>
      </c>
      <c r="S34" s="21">
        <v>92400</v>
      </c>
      <c r="T34" s="22">
        <f t="shared" si="10"/>
        <v>16881480</v>
      </c>
      <c r="U34" s="21">
        <v>280000</v>
      </c>
      <c r="V34" s="22">
        <f t="shared" si="22"/>
        <v>51156000</v>
      </c>
      <c r="W34" s="21">
        <v>300000</v>
      </c>
      <c r="X34" s="22">
        <f t="shared" si="1"/>
        <v>54810000</v>
      </c>
      <c r="Y34" s="21">
        <v>210000</v>
      </c>
      <c r="Z34" s="22">
        <f t="shared" si="2"/>
        <v>38367000</v>
      </c>
      <c r="AA34" s="21">
        <v>220000</v>
      </c>
      <c r="AB34" s="22">
        <f t="shared" si="11"/>
        <v>40194000</v>
      </c>
      <c r="AC34" s="72">
        <v>200000</v>
      </c>
      <c r="AD34" s="22">
        <f t="shared" si="12"/>
        <v>36540000</v>
      </c>
      <c r="AE34" s="21">
        <f>213000*1.0161</f>
        <v>216429.3</v>
      </c>
      <c r="AF34" s="22">
        <f t="shared" si="13"/>
        <v>39541633.109999992</v>
      </c>
      <c r="AG34" s="21"/>
      <c r="AH34" s="22">
        <f t="shared" si="3"/>
        <v>0</v>
      </c>
      <c r="AI34" s="21">
        <f>159009.13*1.038*1.0161</f>
        <v>167708.80571873402</v>
      </c>
      <c r="AJ34" s="22">
        <f t="shared" si="4"/>
        <v>30640398.804812703</v>
      </c>
      <c r="AK34" s="84">
        <f t="shared" si="14"/>
        <v>261370</v>
      </c>
      <c r="AL34" s="85">
        <f t="shared" si="15"/>
        <v>47752299</v>
      </c>
      <c r="AM34" s="86">
        <f t="shared" si="16"/>
        <v>210000</v>
      </c>
      <c r="AN34" s="87">
        <f t="shared" si="17"/>
        <v>38367000</v>
      </c>
      <c r="AO34" s="86">
        <f t="shared" si="18"/>
        <v>198259</v>
      </c>
      <c r="AP34" s="87">
        <f t="shared" si="19"/>
        <v>36221919</v>
      </c>
      <c r="AQ34" s="86">
        <f t="shared" si="20"/>
        <v>221899</v>
      </c>
      <c r="AR34" s="87">
        <f t="shared" si="21"/>
        <v>40540947</v>
      </c>
    </row>
    <row r="35" spans="3:44" ht="78" customHeight="1" x14ac:dyDescent="0.25">
      <c r="C35" s="9">
        <v>17</v>
      </c>
      <c r="D35" s="316" t="s">
        <v>160</v>
      </c>
      <c r="E35" s="317"/>
      <c r="F35" s="317"/>
      <c r="G35" s="65" t="s">
        <v>37</v>
      </c>
      <c r="H35" s="64">
        <v>1218</v>
      </c>
      <c r="I35" s="21">
        <v>939000</v>
      </c>
      <c r="J35" s="22">
        <f t="shared" si="5"/>
        <v>1143702000</v>
      </c>
      <c r="K35" s="21">
        <v>18890</v>
      </c>
      <c r="L35" s="22">
        <f t="shared" si="6"/>
        <v>23008020</v>
      </c>
      <c r="M35" s="21">
        <v>55000</v>
      </c>
      <c r="N35" s="22">
        <f t="shared" si="7"/>
        <v>66990000</v>
      </c>
      <c r="O35" s="21">
        <v>377664</v>
      </c>
      <c r="P35" s="22">
        <f t="shared" si="8"/>
        <v>459994752</v>
      </c>
      <c r="Q35" s="21">
        <v>432123</v>
      </c>
      <c r="R35" s="22">
        <f t="shared" si="9"/>
        <v>526325814</v>
      </c>
      <c r="S35" s="21">
        <v>63000</v>
      </c>
      <c r="T35" s="22">
        <f t="shared" si="10"/>
        <v>76734000</v>
      </c>
      <c r="U35" s="21">
        <v>60000</v>
      </c>
      <c r="V35" s="22">
        <f t="shared" si="22"/>
        <v>73080000</v>
      </c>
      <c r="W35" s="21">
        <v>42000</v>
      </c>
      <c r="X35" s="22">
        <f t="shared" si="1"/>
        <v>51156000</v>
      </c>
      <c r="Y35" s="21">
        <v>45000</v>
      </c>
      <c r="Z35" s="22">
        <f t="shared" si="2"/>
        <v>54810000</v>
      </c>
      <c r="AA35" s="21">
        <v>39000</v>
      </c>
      <c r="AB35" s="22">
        <f t="shared" si="11"/>
        <v>47502000</v>
      </c>
      <c r="AC35" s="72">
        <v>50000</v>
      </c>
      <c r="AD35" s="22">
        <f t="shared" si="12"/>
        <v>60900000</v>
      </c>
      <c r="AE35" s="21"/>
      <c r="AF35" s="22">
        <f t="shared" si="13"/>
        <v>0</v>
      </c>
      <c r="AG35" s="21"/>
      <c r="AH35" s="22">
        <f t="shared" si="3"/>
        <v>0</v>
      </c>
      <c r="AI35" s="21">
        <f>38000*1.038*1.0161</f>
        <v>40079.0484</v>
      </c>
      <c r="AJ35" s="22">
        <f t="shared" si="4"/>
        <v>48816280.951200001</v>
      </c>
      <c r="AK35" s="84">
        <f t="shared" si="14"/>
        <v>180146</v>
      </c>
      <c r="AL35" s="85">
        <f t="shared" si="15"/>
        <v>219417828</v>
      </c>
      <c r="AM35" s="86">
        <f t="shared" si="16"/>
        <v>52500</v>
      </c>
      <c r="AN35" s="87">
        <f t="shared" si="17"/>
        <v>63945000</v>
      </c>
      <c r="AO35" s="86">
        <f t="shared" si="18"/>
        <v>53025</v>
      </c>
      <c r="AP35" s="87">
        <f t="shared" si="19"/>
        <v>64584450</v>
      </c>
      <c r="AQ35" s="86">
        <f t="shared" si="20"/>
        <v>81735</v>
      </c>
      <c r="AR35" s="87">
        <f t="shared" si="21"/>
        <v>99553230</v>
      </c>
    </row>
    <row r="36" spans="3:44" ht="50.25" customHeight="1" x14ac:dyDescent="0.25">
      <c r="C36" s="9">
        <v>18</v>
      </c>
      <c r="D36" s="316" t="s">
        <v>161</v>
      </c>
      <c r="E36" s="317"/>
      <c r="F36" s="317"/>
      <c r="G36" s="65" t="s">
        <v>37</v>
      </c>
      <c r="H36" s="64">
        <v>1218</v>
      </c>
      <c r="I36" s="21">
        <v>9200</v>
      </c>
      <c r="J36" s="22">
        <f t="shared" si="5"/>
        <v>11205600</v>
      </c>
      <c r="K36" s="21">
        <v>4867</v>
      </c>
      <c r="L36" s="22">
        <f t="shared" si="6"/>
        <v>5928006</v>
      </c>
      <c r="M36" s="21">
        <v>6000</v>
      </c>
      <c r="N36" s="22">
        <f t="shared" si="7"/>
        <v>7308000</v>
      </c>
      <c r="O36" s="21">
        <v>3585.28</v>
      </c>
      <c r="P36" s="22">
        <f t="shared" si="8"/>
        <v>4366871.04</v>
      </c>
      <c r="Q36" s="21">
        <v>321000</v>
      </c>
      <c r="R36" s="22">
        <f t="shared" si="9"/>
        <v>390978000</v>
      </c>
      <c r="S36" s="21">
        <v>6300</v>
      </c>
      <c r="T36" s="22">
        <f t="shared" si="10"/>
        <v>7673400</v>
      </c>
      <c r="U36" s="21">
        <v>4800</v>
      </c>
      <c r="V36" s="22">
        <f t="shared" si="22"/>
        <v>5846400</v>
      </c>
      <c r="W36" s="21">
        <v>5200</v>
      </c>
      <c r="X36" s="22">
        <f t="shared" si="1"/>
        <v>6333600</v>
      </c>
      <c r="Y36" s="21">
        <v>4700</v>
      </c>
      <c r="Z36" s="22">
        <f t="shared" si="2"/>
        <v>5724600</v>
      </c>
      <c r="AA36" s="21">
        <v>4500</v>
      </c>
      <c r="AB36" s="22">
        <f t="shared" si="11"/>
        <v>5481000</v>
      </c>
      <c r="AC36" s="72">
        <v>4900</v>
      </c>
      <c r="AD36" s="22">
        <f t="shared" si="12"/>
        <v>5968200</v>
      </c>
      <c r="AE36" s="21">
        <f>4200*1.0161</f>
        <v>4267.62</v>
      </c>
      <c r="AF36" s="22">
        <f t="shared" si="13"/>
        <v>5197961.16</v>
      </c>
      <c r="AG36" s="21"/>
      <c r="AH36" s="22">
        <f t="shared" si="3"/>
        <v>0</v>
      </c>
      <c r="AI36" s="21">
        <f>4038*1.038*1.0161</f>
        <v>4258.9262484000001</v>
      </c>
      <c r="AJ36" s="22">
        <f t="shared" si="4"/>
        <v>5187372.1705512004</v>
      </c>
      <c r="AK36" s="84">
        <f t="shared" si="14"/>
        <v>29506</v>
      </c>
      <c r="AL36" s="85">
        <f t="shared" si="15"/>
        <v>35938308</v>
      </c>
      <c r="AM36" s="86">
        <f t="shared" si="16"/>
        <v>4867</v>
      </c>
      <c r="AN36" s="87">
        <f t="shared" si="17"/>
        <v>5928006</v>
      </c>
      <c r="AO36" s="86">
        <f t="shared" si="18"/>
        <v>5349</v>
      </c>
      <c r="AP36" s="87">
        <f t="shared" si="19"/>
        <v>6515082</v>
      </c>
      <c r="AQ36" s="86">
        <f t="shared" si="20"/>
        <v>6970</v>
      </c>
      <c r="AR36" s="87">
        <f t="shared" si="21"/>
        <v>8489460</v>
      </c>
    </row>
    <row r="37" spans="3:44" ht="57" customHeight="1" x14ac:dyDescent="0.25">
      <c r="C37" s="9">
        <v>19</v>
      </c>
      <c r="D37" s="316" t="s">
        <v>162</v>
      </c>
      <c r="E37" s="317"/>
      <c r="F37" s="317"/>
      <c r="G37" s="65" t="s">
        <v>36</v>
      </c>
      <c r="H37" s="64">
        <f>1218*0.12</f>
        <v>146.16</v>
      </c>
      <c r="I37" s="21">
        <v>489000</v>
      </c>
      <c r="J37" s="22">
        <f t="shared" si="5"/>
        <v>71472240</v>
      </c>
      <c r="K37" s="21">
        <v>980650</v>
      </c>
      <c r="L37" s="22">
        <f t="shared" si="6"/>
        <v>143331804</v>
      </c>
      <c r="M37" s="21">
        <v>1600000</v>
      </c>
      <c r="N37" s="22">
        <f t="shared" si="7"/>
        <v>233856000</v>
      </c>
      <c r="O37" s="21">
        <v>702085.12</v>
      </c>
      <c r="P37" s="22">
        <f t="shared" si="8"/>
        <v>102616761.1392</v>
      </c>
      <c r="Q37" s="21">
        <v>432123</v>
      </c>
      <c r="R37" s="22">
        <f t="shared" si="9"/>
        <v>63159097.68</v>
      </c>
      <c r="S37" s="21">
        <v>98000</v>
      </c>
      <c r="T37" s="22">
        <f t="shared" si="10"/>
        <v>14323680</v>
      </c>
      <c r="U37" s="21">
        <v>800000</v>
      </c>
      <c r="V37" s="22">
        <f t="shared" si="22"/>
        <v>116928000</v>
      </c>
      <c r="W37" s="21">
        <v>820000</v>
      </c>
      <c r="X37" s="22">
        <f t="shared" si="1"/>
        <v>119851200</v>
      </c>
      <c r="Y37" s="21">
        <v>890000</v>
      </c>
      <c r="Z37" s="22">
        <f t="shared" si="2"/>
        <v>130082400</v>
      </c>
      <c r="AA37" s="21">
        <v>750000</v>
      </c>
      <c r="AB37" s="22">
        <f t="shared" si="11"/>
        <v>109620000</v>
      </c>
      <c r="AC37" s="72">
        <v>780000</v>
      </c>
      <c r="AD37" s="22">
        <f t="shared" si="12"/>
        <v>114004800</v>
      </c>
      <c r="AE37" s="21">
        <f>935000*1.0161</f>
        <v>950053.5</v>
      </c>
      <c r="AF37" s="22">
        <f t="shared" si="13"/>
        <v>138859819.56</v>
      </c>
      <c r="AG37" s="21"/>
      <c r="AH37" s="22">
        <f t="shared" si="3"/>
        <v>0</v>
      </c>
      <c r="AI37" s="21">
        <f>738018*1.038*1.0161</f>
        <v>778396.29321240005</v>
      </c>
      <c r="AJ37" s="22">
        <f t="shared" si="4"/>
        <v>113770402.21592438</v>
      </c>
      <c r="AK37" s="84">
        <f t="shared" si="14"/>
        <v>774639</v>
      </c>
      <c r="AL37" s="85">
        <f t="shared" si="15"/>
        <v>113221236</v>
      </c>
      <c r="AM37" s="86">
        <f t="shared" si="16"/>
        <v>780000</v>
      </c>
      <c r="AN37" s="87">
        <f t="shared" si="17"/>
        <v>114004800</v>
      </c>
      <c r="AO37" s="86">
        <f t="shared" si="18"/>
        <v>496599</v>
      </c>
      <c r="AP37" s="87">
        <f t="shared" si="19"/>
        <v>72582910</v>
      </c>
      <c r="AQ37" s="86">
        <f t="shared" si="20"/>
        <v>672567</v>
      </c>
      <c r="AR37" s="87">
        <f t="shared" si="21"/>
        <v>98302393</v>
      </c>
    </row>
    <row r="38" spans="3:44" ht="39" customHeight="1" x14ac:dyDescent="0.25">
      <c r="C38" s="9">
        <v>20</v>
      </c>
      <c r="D38" s="316" t="s">
        <v>163</v>
      </c>
      <c r="E38" s="317"/>
      <c r="F38" s="317"/>
      <c r="G38" s="65" t="s">
        <v>36</v>
      </c>
      <c r="H38" s="64">
        <f>700*2*0.1</f>
        <v>140</v>
      </c>
      <c r="I38" s="21">
        <v>84000</v>
      </c>
      <c r="J38" s="22">
        <f t="shared" si="5"/>
        <v>11760000</v>
      </c>
      <c r="K38" s="21">
        <v>116890</v>
      </c>
      <c r="L38" s="22">
        <f t="shared" si="6"/>
        <v>16364600</v>
      </c>
      <c r="M38" s="21">
        <v>1800000</v>
      </c>
      <c r="N38" s="22">
        <f t="shared" si="7"/>
        <v>252000000</v>
      </c>
      <c r="O38" s="21">
        <v>72343.199999999997</v>
      </c>
      <c r="P38" s="22">
        <f t="shared" si="8"/>
        <v>10128048</v>
      </c>
      <c r="Q38" s="21">
        <v>98765</v>
      </c>
      <c r="R38" s="22">
        <f t="shared" si="9"/>
        <v>13827100</v>
      </c>
      <c r="S38" s="21">
        <v>42000</v>
      </c>
      <c r="T38" s="22">
        <f t="shared" si="10"/>
        <v>5880000</v>
      </c>
      <c r="U38" s="21">
        <v>95000</v>
      </c>
      <c r="V38" s="22">
        <f t="shared" si="22"/>
        <v>13300000</v>
      </c>
      <c r="W38" s="21">
        <v>120000</v>
      </c>
      <c r="X38" s="22">
        <f t="shared" si="1"/>
        <v>16800000</v>
      </c>
      <c r="Y38" s="21">
        <v>78000</v>
      </c>
      <c r="Z38" s="22">
        <f t="shared" si="2"/>
        <v>10920000</v>
      </c>
      <c r="AA38" s="21">
        <v>80000</v>
      </c>
      <c r="AB38" s="22">
        <f t="shared" si="11"/>
        <v>11200000</v>
      </c>
      <c r="AC38" s="72">
        <v>100000</v>
      </c>
      <c r="AD38" s="22">
        <f t="shared" si="12"/>
        <v>14000000</v>
      </c>
      <c r="AE38" s="21">
        <f>51430*1.0161</f>
        <v>52258.023000000001</v>
      </c>
      <c r="AF38" s="22">
        <f t="shared" si="13"/>
        <v>7316123.2199999997</v>
      </c>
      <c r="AG38" s="21"/>
      <c r="AH38" s="22">
        <f t="shared" si="3"/>
        <v>0</v>
      </c>
      <c r="AI38" s="21">
        <f>94459.23*1.038*1.0161</f>
        <v>99627.264499914003</v>
      </c>
      <c r="AJ38" s="22">
        <f t="shared" si="4"/>
        <v>13947817.029987961</v>
      </c>
      <c r="AK38" s="84">
        <f t="shared" si="14"/>
        <v>218376</v>
      </c>
      <c r="AL38" s="85">
        <f t="shared" si="15"/>
        <v>30572640</v>
      </c>
      <c r="AM38" s="86">
        <f t="shared" si="16"/>
        <v>95000</v>
      </c>
      <c r="AN38" s="87">
        <f t="shared" si="17"/>
        <v>13300000</v>
      </c>
      <c r="AO38" s="86">
        <f t="shared" si="18"/>
        <v>85455</v>
      </c>
      <c r="AP38" s="87">
        <f t="shared" si="19"/>
        <v>11963700</v>
      </c>
      <c r="AQ38" s="86">
        <f t="shared" si="20"/>
        <v>105330</v>
      </c>
      <c r="AR38" s="87">
        <f t="shared" si="21"/>
        <v>14746200</v>
      </c>
    </row>
    <row r="39" spans="3:44" ht="78" customHeight="1" x14ac:dyDescent="0.25">
      <c r="C39" s="9">
        <v>21</v>
      </c>
      <c r="D39" s="316" t="s">
        <v>164</v>
      </c>
      <c r="E39" s="317"/>
      <c r="F39" s="317"/>
      <c r="G39" s="65" t="s">
        <v>37</v>
      </c>
      <c r="H39" s="64">
        <v>3527</v>
      </c>
      <c r="I39" s="21">
        <v>58000</v>
      </c>
      <c r="J39" s="22">
        <f t="shared" si="5"/>
        <v>204566000</v>
      </c>
      <c r="K39" s="21">
        <v>26800</v>
      </c>
      <c r="L39" s="22">
        <f t="shared" si="6"/>
        <v>94523600</v>
      </c>
      <c r="M39" s="21">
        <v>80000</v>
      </c>
      <c r="N39" s="22">
        <f t="shared" si="7"/>
        <v>282160000</v>
      </c>
      <c r="O39" s="21">
        <v>12070.4</v>
      </c>
      <c r="P39" s="22">
        <f t="shared" si="8"/>
        <v>42572300.799999997</v>
      </c>
      <c r="Q39" s="21">
        <v>87654</v>
      </c>
      <c r="R39" s="22">
        <f t="shared" si="9"/>
        <v>309155658</v>
      </c>
      <c r="S39" s="21">
        <v>17852</v>
      </c>
      <c r="T39" s="22">
        <f t="shared" si="10"/>
        <v>62964004</v>
      </c>
      <c r="U39" s="21">
        <v>47000</v>
      </c>
      <c r="V39" s="22">
        <f t="shared" si="22"/>
        <v>165769000</v>
      </c>
      <c r="W39" s="21">
        <v>60000</v>
      </c>
      <c r="X39" s="22">
        <f t="shared" si="1"/>
        <v>211620000</v>
      </c>
      <c r="Y39" s="21">
        <v>50000</v>
      </c>
      <c r="Z39" s="22">
        <f t="shared" si="2"/>
        <v>176350000</v>
      </c>
      <c r="AA39" s="21">
        <v>48000</v>
      </c>
      <c r="AB39" s="22">
        <f t="shared" si="11"/>
        <v>169296000</v>
      </c>
      <c r="AC39" s="72">
        <v>45000</v>
      </c>
      <c r="AD39" s="22">
        <f t="shared" si="12"/>
        <v>158715000</v>
      </c>
      <c r="AE39" s="21"/>
      <c r="AF39" s="22">
        <f t="shared" si="13"/>
        <v>0</v>
      </c>
      <c r="AG39" s="21"/>
      <c r="AH39" s="22">
        <f t="shared" si="3"/>
        <v>0</v>
      </c>
      <c r="AI39" s="21">
        <f>40657*1.038*1.0161</f>
        <v>42881.417652600001</v>
      </c>
      <c r="AJ39" s="22">
        <f t="shared" si="4"/>
        <v>151242760.06072021</v>
      </c>
      <c r="AK39" s="84">
        <f t="shared" si="14"/>
        <v>47938</v>
      </c>
      <c r="AL39" s="85">
        <f t="shared" si="15"/>
        <v>169077326</v>
      </c>
      <c r="AM39" s="86">
        <f t="shared" si="16"/>
        <v>47500</v>
      </c>
      <c r="AN39" s="87">
        <f t="shared" si="17"/>
        <v>167532500</v>
      </c>
      <c r="AO39" s="86">
        <f t="shared" si="18"/>
        <v>35124</v>
      </c>
      <c r="AP39" s="87">
        <f t="shared" si="19"/>
        <v>123882348</v>
      </c>
      <c r="AQ39" s="86">
        <f t="shared" si="20"/>
        <v>42063</v>
      </c>
      <c r="AR39" s="87">
        <f t="shared" si="21"/>
        <v>148356201</v>
      </c>
    </row>
    <row r="40" spans="3:44" ht="40.5" customHeight="1" x14ac:dyDescent="0.25">
      <c r="C40" s="9">
        <v>22</v>
      </c>
      <c r="D40" s="316" t="s">
        <v>165</v>
      </c>
      <c r="E40" s="317"/>
      <c r="F40" s="317"/>
      <c r="G40" s="65" t="s">
        <v>149</v>
      </c>
      <c r="H40" s="64">
        <v>5</v>
      </c>
      <c r="I40" s="21">
        <v>16000</v>
      </c>
      <c r="J40" s="22">
        <f t="shared" si="5"/>
        <v>80000</v>
      </c>
      <c r="K40" s="21">
        <v>15800</v>
      </c>
      <c r="L40" s="22">
        <f t="shared" si="6"/>
        <v>79000</v>
      </c>
      <c r="M40" s="21">
        <v>12000</v>
      </c>
      <c r="N40" s="22">
        <f t="shared" si="7"/>
        <v>60000</v>
      </c>
      <c r="O40" s="21">
        <v>9984</v>
      </c>
      <c r="P40" s="22">
        <f t="shared" si="8"/>
        <v>49920</v>
      </c>
      <c r="Q40" s="21">
        <v>16800</v>
      </c>
      <c r="R40" s="22">
        <f t="shared" si="9"/>
        <v>84000</v>
      </c>
      <c r="S40" s="21">
        <v>35000</v>
      </c>
      <c r="T40" s="22">
        <f t="shared" si="10"/>
        <v>175000</v>
      </c>
      <c r="U40" s="21">
        <v>18000</v>
      </c>
      <c r="V40" s="22">
        <f t="shared" si="22"/>
        <v>90000</v>
      </c>
      <c r="W40" s="21">
        <v>17800</v>
      </c>
      <c r="X40" s="22">
        <f t="shared" si="1"/>
        <v>89000</v>
      </c>
      <c r="Y40" s="21">
        <v>20000</v>
      </c>
      <c r="Z40" s="22">
        <f t="shared" si="2"/>
        <v>100000</v>
      </c>
      <c r="AA40" s="21">
        <v>15000</v>
      </c>
      <c r="AB40" s="22">
        <f t="shared" si="11"/>
        <v>75000</v>
      </c>
      <c r="AC40" s="72">
        <v>14800</v>
      </c>
      <c r="AD40" s="22">
        <f t="shared" si="12"/>
        <v>74000</v>
      </c>
      <c r="AE40" s="21"/>
      <c r="AF40" s="22">
        <f t="shared" si="13"/>
        <v>0</v>
      </c>
      <c r="AG40" s="21"/>
      <c r="AH40" s="22">
        <f t="shared" si="3"/>
        <v>0</v>
      </c>
      <c r="AI40" s="21"/>
      <c r="AJ40" s="22">
        <f t="shared" si="4"/>
        <v>0</v>
      </c>
      <c r="AK40" s="84">
        <f t="shared" si="14"/>
        <v>17380</v>
      </c>
      <c r="AL40" s="85">
        <f t="shared" si="15"/>
        <v>86900</v>
      </c>
      <c r="AM40" s="86">
        <f t="shared" si="16"/>
        <v>16000</v>
      </c>
      <c r="AN40" s="87">
        <f t="shared" si="17"/>
        <v>80000</v>
      </c>
      <c r="AO40" s="86">
        <f t="shared" si="18"/>
        <v>15865</v>
      </c>
      <c r="AP40" s="87">
        <f t="shared" si="19"/>
        <v>79325</v>
      </c>
      <c r="AQ40" s="86">
        <f t="shared" si="20"/>
        <v>16539</v>
      </c>
      <c r="AR40" s="87">
        <f t="shared" si="21"/>
        <v>82695</v>
      </c>
    </row>
    <row r="41" spans="3:44" ht="38.25" customHeight="1" x14ac:dyDescent="0.25">
      <c r="C41" s="9">
        <v>23</v>
      </c>
      <c r="D41" s="316" t="s">
        <v>138</v>
      </c>
      <c r="E41" s="317"/>
      <c r="F41" s="317"/>
      <c r="G41" s="65" t="s">
        <v>37</v>
      </c>
      <c r="H41" s="64">
        <f>30*2</f>
        <v>60</v>
      </c>
      <c r="I41" s="21">
        <v>18000</v>
      </c>
      <c r="J41" s="22">
        <f t="shared" si="5"/>
        <v>1080000</v>
      </c>
      <c r="K41" s="21">
        <v>15600</v>
      </c>
      <c r="L41" s="22">
        <f t="shared" si="6"/>
        <v>936000</v>
      </c>
      <c r="M41" s="21">
        <v>18000</v>
      </c>
      <c r="N41" s="22">
        <f t="shared" si="7"/>
        <v>1080000</v>
      </c>
      <c r="O41" s="21">
        <v>37900.800000000003</v>
      </c>
      <c r="P41" s="22">
        <f t="shared" si="8"/>
        <v>2274048</v>
      </c>
      <c r="Q41" s="21">
        <v>15500</v>
      </c>
      <c r="R41" s="22">
        <f t="shared" si="9"/>
        <v>930000</v>
      </c>
      <c r="S41" s="21">
        <v>4200</v>
      </c>
      <c r="T41" s="22">
        <f t="shared" si="10"/>
        <v>252000</v>
      </c>
      <c r="U41" s="21">
        <v>13104</v>
      </c>
      <c r="V41" s="22">
        <f t="shared" si="22"/>
        <v>786240</v>
      </c>
      <c r="W41" s="21">
        <v>12525</v>
      </c>
      <c r="X41" s="22">
        <f t="shared" si="1"/>
        <v>751500</v>
      </c>
      <c r="Y41" s="21">
        <v>15257.337952</v>
      </c>
      <c r="Z41" s="22">
        <f t="shared" si="2"/>
        <v>915440.27711999998</v>
      </c>
      <c r="AA41" s="21">
        <v>16000</v>
      </c>
      <c r="AB41" s="22">
        <f>AA41*H41</f>
        <v>960000</v>
      </c>
      <c r="AC41" s="21">
        <v>20000</v>
      </c>
      <c r="AD41" s="22">
        <f>AC41*H41</f>
        <v>1200000</v>
      </c>
      <c r="AE41" s="21">
        <f>13104*1.0161</f>
        <v>13314.974399999999</v>
      </c>
      <c r="AF41" s="22">
        <f t="shared" si="13"/>
        <v>798898.46399999992</v>
      </c>
      <c r="AG41" s="21"/>
      <c r="AH41" s="22">
        <f t="shared" si="3"/>
        <v>0</v>
      </c>
      <c r="AI41" s="21"/>
      <c r="AJ41" s="22">
        <f t="shared" si="4"/>
        <v>0</v>
      </c>
      <c r="AK41" s="84">
        <f t="shared" si="14"/>
        <v>16617</v>
      </c>
      <c r="AL41" s="85">
        <f t="shared" si="15"/>
        <v>997020</v>
      </c>
      <c r="AM41" s="86">
        <f t="shared" si="16"/>
        <v>15550</v>
      </c>
      <c r="AN41" s="87">
        <f t="shared" si="17"/>
        <v>933000</v>
      </c>
      <c r="AO41" s="86">
        <f t="shared" si="18"/>
        <v>13136</v>
      </c>
      <c r="AP41" s="87">
        <f t="shared" si="19"/>
        <v>788160</v>
      </c>
      <c r="AQ41" s="86">
        <f t="shared" si="20"/>
        <v>15032</v>
      </c>
      <c r="AR41" s="87">
        <f t="shared" si="21"/>
        <v>901920</v>
      </c>
    </row>
    <row r="42" spans="3:44" ht="78" customHeight="1" x14ac:dyDescent="0.25">
      <c r="C42" s="9">
        <v>24</v>
      </c>
      <c r="D42" s="316" t="s">
        <v>24</v>
      </c>
      <c r="E42" s="317"/>
      <c r="F42" s="317"/>
      <c r="G42" s="65" t="s">
        <v>37</v>
      </c>
      <c r="H42" s="64">
        <f>30*2</f>
        <v>60</v>
      </c>
      <c r="I42" s="21">
        <v>162000</v>
      </c>
      <c r="J42" s="22">
        <f t="shared" si="5"/>
        <v>9720000</v>
      </c>
      <c r="K42" s="21">
        <v>185600</v>
      </c>
      <c r="L42" s="22">
        <f t="shared" si="6"/>
        <v>11136000</v>
      </c>
      <c r="M42" s="21">
        <v>125000</v>
      </c>
      <c r="N42" s="22">
        <f t="shared" si="7"/>
        <v>7500000</v>
      </c>
      <c r="O42" s="21">
        <v>382336</v>
      </c>
      <c r="P42" s="22">
        <f t="shared" si="8"/>
        <v>22940160</v>
      </c>
      <c r="Q42" s="21">
        <v>175000</v>
      </c>
      <c r="R42" s="22">
        <f t="shared" si="9"/>
        <v>10500000</v>
      </c>
      <c r="S42" s="21">
        <v>140000</v>
      </c>
      <c r="T42" s="22">
        <f t="shared" si="10"/>
        <v>8400000</v>
      </c>
      <c r="U42" s="21">
        <v>177257</v>
      </c>
      <c r="V42" s="22">
        <f t="shared" si="22"/>
        <v>10635420</v>
      </c>
      <c r="W42" s="21">
        <v>169430</v>
      </c>
      <c r="X42" s="22">
        <f t="shared" si="1"/>
        <v>10165800</v>
      </c>
      <c r="Y42" s="21">
        <v>189720.74598400001</v>
      </c>
      <c r="Z42" s="22">
        <f t="shared" si="2"/>
        <v>11383244.75904</v>
      </c>
      <c r="AA42" s="21">
        <v>163000</v>
      </c>
      <c r="AB42" s="22">
        <f>AA42*H42</f>
        <v>9780000</v>
      </c>
      <c r="AC42" s="21">
        <v>170000</v>
      </c>
      <c r="AD42" s="22">
        <f>AC42*H42</f>
        <v>10200000</v>
      </c>
      <c r="AE42" s="21">
        <f>177257*1.0161</f>
        <v>180110.8377</v>
      </c>
      <c r="AF42" s="22">
        <f t="shared" si="13"/>
        <v>10806650.262</v>
      </c>
      <c r="AG42" s="21"/>
      <c r="AH42" s="22">
        <f t="shared" si="3"/>
        <v>0</v>
      </c>
      <c r="AI42" s="21"/>
      <c r="AJ42" s="22">
        <f t="shared" si="4"/>
        <v>0</v>
      </c>
      <c r="AK42" s="84">
        <f t="shared" si="14"/>
        <v>184955</v>
      </c>
      <c r="AL42" s="85">
        <f t="shared" si="15"/>
        <v>11097300</v>
      </c>
      <c r="AM42" s="86">
        <f t="shared" si="16"/>
        <v>172500</v>
      </c>
      <c r="AN42" s="87">
        <f t="shared" si="17"/>
        <v>10350000</v>
      </c>
      <c r="AO42" s="86">
        <f t="shared" si="18"/>
        <v>172867</v>
      </c>
      <c r="AP42" s="87">
        <f t="shared" si="19"/>
        <v>10372020</v>
      </c>
      <c r="AQ42" s="86">
        <f t="shared" si="20"/>
        <v>177845</v>
      </c>
      <c r="AR42" s="87">
        <f t="shared" si="21"/>
        <v>10670700</v>
      </c>
    </row>
    <row r="43" spans="3:44" ht="42" customHeight="1" x14ac:dyDescent="0.25">
      <c r="C43" s="9">
        <v>25</v>
      </c>
      <c r="D43" s="344" t="s">
        <v>166</v>
      </c>
      <c r="E43" s="345"/>
      <c r="F43" s="346"/>
      <c r="G43" s="65" t="s">
        <v>174</v>
      </c>
      <c r="H43" s="64">
        <v>30</v>
      </c>
      <c r="I43" s="21">
        <v>54000</v>
      </c>
      <c r="J43" s="22">
        <f t="shared" si="5"/>
        <v>1620000</v>
      </c>
      <c r="K43" s="21">
        <v>45800</v>
      </c>
      <c r="L43" s="22">
        <f t="shared" si="6"/>
        <v>1374000</v>
      </c>
      <c r="M43" s="21">
        <v>40000</v>
      </c>
      <c r="N43" s="22">
        <f t="shared" si="7"/>
        <v>1200000</v>
      </c>
      <c r="O43" s="21">
        <v>16208.64</v>
      </c>
      <c r="P43" s="22">
        <f t="shared" si="8"/>
        <v>486259.19999999995</v>
      </c>
      <c r="Q43" s="21">
        <v>28479</v>
      </c>
      <c r="R43" s="22">
        <f t="shared" si="9"/>
        <v>854370</v>
      </c>
      <c r="S43" s="21">
        <v>14000</v>
      </c>
      <c r="T43" s="22">
        <f t="shared" si="10"/>
        <v>420000</v>
      </c>
      <c r="U43" s="21">
        <v>26000</v>
      </c>
      <c r="V43" s="22">
        <f t="shared" si="22"/>
        <v>780000</v>
      </c>
      <c r="W43" s="21">
        <v>22000</v>
      </c>
      <c r="X43" s="22">
        <f t="shared" si="1"/>
        <v>660000</v>
      </c>
      <c r="Y43" s="21">
        <v>20000</v>
      </c>
      <c r="Z43" s="22">
        <f t="shared" si="2"/>
        <v>600000</v>
      </c>
      <c r="AA43" s="21">
        <v>18000</v>
      </c>
      <c r="AB43" s="22">
        <f t="shared" si="11"/>
        <v>540000</v>
      </c>
      <c r="AC43" s="72">
        <v>15000</v>
      </c>
      <c r="AD43" s="22">
        <f t="shared" si="12"/>
        <v>450000</v>
      </c>
      <c r="AE43" s="21">
        <f>12940*1.0161</f>
        <v>13148.334000000001</v>
      </c>
      <c r="AF43" s="22">
        <f t="shared" si="13"/>
        <v>394450.02</v>
      </c>
      <c r="AG43" s="21"/>
      <c r="AH43" s="22">
        <f t="shared" si="3"/>
        <v>0</v>
      </c>
      <c r="AI43" s="21"/>
      <c r="AJ43" s="22">
        <f t="shared" si="4"/>
        <v>0</v>
      </c>
      <c r="AK43" s="84">
        <f t="shared" si="14"/>
        <v>26053</v>
      </c>
      <c r="AL43" s="85">
        <f t="shared" si="15"/>
        <v>781590</v>
      </c>
      <c r="AM43" s="86">
        <f t="shared" si="16"/>
        <v>21000</v>
      </c>
      <c r="AN43" s="87">
        <f t="shared" si="17"/>
        <v>630000</v>
      </c>
      <c r="AO43" s="86">
        <f t="shared" si="18"/>
        <v>21210</v>
      </c>
      <c r="AP43" s="87">
        <f t="shared" si="19"/>
        <v>636300</v>
      </c>
      <c r="AQ43" s="86">
        <f t="shared" si="20"/>
        <v>23327</v>
      </c>
      <c r="AR43" s="87">
        <f t="shared" si="21"/>
        <v>699810</v>
      </c>
    </row>
    <row r="44" spans="3:44" ht="31.5" customHeight="1" thickBot="1" x14ac:dyDescent="0.3">
      <c r="C44" s="310" t="s">
        <v>170</v>
      </c>
      <c r="D44" s="311"/>
      <c r="E44" s="311"/>
      <c r="F44" s="312"/>
      <c r="G44" s="40"/>
      <c r="H44" s="40"/>
      <c r="I44" s="41"/>
      <c r="J44" s="24">
        <f>SUM(J9:J43)</f>
        <v>1733253440</v>
      </c>
      <c r="K44" s="41"/>
      <c r="L44" s="24">
        <f>SUM(L9:L43)</f>
        <v>410108237.80000001</v>
      </c>
      <c r="M44" s="41"/>
      <c r="N44" s="24">
        <f>SUM(N9:N43)</f>
        <v>1032659000</v>
      </c>
      <c r="O44" s="41"/>
      <c r="P44" s="24">
        <f>SUM(P9:P43)</f>
        <v>809869899.60919988</v>
      </c>
      <c r="Q44" s="41"/>
      <c r="R44" s="24">
        <f>SUM(R9:R43)</f>
        <v>1494797316.98</v>
      </c>
      <c r="S44" s="41"/>
      <c r="T44" s="24">
        <f>SUM(T9:T43)</f>
        <v>302757124</v>
      </c>
      <c r="U44" s="41"/>
      <c r="V44" s="24">
        <f>SUM(V9:V43)</f>
        <v>514939888.19999999</v>
      </c>
      <c r="W44" s="41"/>
      <c r="X44" s="24">
        <f>SUM(X9:X43)</f>
        <v>542151876</v>
      </c>
      <c r="Y44" s="41"/>
      <c r="Z44" s="24">
        <f>SUM(Z9:Z43)</f>
        <v>520744853.66789758</v>
      </c>
      <c r="AA44" s="41"/>
      <c r="AB44" s="24">
        <f>SUM(AB9:AB43)</f>
        <v>461250700</v>
      </c>
      <c r="AC44" s="24"/>
      <c r="AD44" s="24">
        <f>SUM(AD9:AD43)</f>
        <v>463264000</v>
      </c>
      <c r="AE44" s="41"/>
      <c r="AF44" s="24">
        <f>SUM(AF9:AF43)</f>
        <v>252772756.53101999</v>
      </c>
      <c r="AG44" s="41"/>
      <c r="AH44" s="24">
        <f>SUM(AH9:AH43)</f>
        <v>20003596.189366497</v>
      </c>
      <c r="AI44" s="41"/>
      <c r="AJ44" s="24">
        <f>SUM(AJ9:AJ43)</f>
        <v>366657333.43161881</v>
      </c>
      <c r="AK44" s="41"/>
      <c r="AL44" s="24">
        <f>SUM(AL9:AL43)</f>
        <v>722914769</v>
      </c>
      <c r="AM44" s="41"/>
      <c r="AN44" s="24">
        <f>SUM(AN9:AN43)</f>
        <v>494552307</v>
      </c>
      <c r="AO44" s="41"/>
      <c r="AP44" s="24">
        <f>SUM(AP9:AP43)</f>
        <v>392286602</v>
      </c>
      <c r="AQ44" s="41"/>
      <c r="AR44" s="24">
        <f>SUM(AR9:AR43)</f>
        <v>501767526</v>
      </c>
    </row>
    <row r="45" spans="3:44" ht="31.5" customHeight="1" thickBot="1" x14ac:dyDescent="0.3">
      <c r="C45" s="67"/>
      <c r="D45" s="338" t="s">
        <v>167</v>
      </c>
      <c r="E45" s="339"/>
      <c r="F45" s="339"/>
      <c r="G45" s="40"/>
      <c r="H45" s="40"/>
      <c r="I45" s="68">
        <v>0.22</v>
      </c>
      <c r="J45" s="24">
        <f>J44*I45</f>
        <v>381315756.80000001</v>
      </c>
      <c r="K45" s="41"/>
      <c r="L45" s="24">
        <f>L44*$I45</f>
        <v>90223812.316</v>
      </c>
      <c r="M45" s="41"/>
      <c r="N45" s="24">
        <f>N44*$I45</f>
        <v>227184980</v>
      </c>
      <c r="O45" s="41"/>
      <c r="P45" s="24">
        <f>P44*$I45</f>
        <v>178171377.91402397</v>
      </c>
      <c r="Q45" s="41"/>
      <c r="R45" s="24">
        <f>R44*$I45</f>
        <v>328855409.73559999</v>
      </c>
      <c r="S45" s="41"/>
      <c r="T45" s="24">
        <f>T44*$I45</f>
        <v>66606567.280000001</v>
      </c>
      <c r="U45" s="41"/>
      <c r="V45" s="24">
        <f>V44*$I45</f>
        <v>113286775.404</v>
      </c>
      <c r="W45" s="41"/>
      <c r="X45" s="24">
        <f>X44*$I45</f>
        <v>119273412.72</v>
      </c>
      <c r="Y45" s="41"/>
      <c r="Z45" s="24">
        <f>Z44*$I45</f>
        <v>114563867.80693747</v>
      </c>
      <c r="AA45" s="41"/>
      <c r="AB45" s="24">
        <f>AB44*$I45</f>
        <v>101475154</v>
      </c>
      <c r="AC45" s="24"/>
      <c r="AD45" s="24">
        <f>AD44*$I45</f>
        <v>101918080</v>
      </c>
      <c r="AE45" s="41"/>
      <c r="AF45" s="24">
        <f>AF44*$I45</f>
        <v>55610006.436824396</v>
      </c>
      <c r="AG45" s="41"/>
      <c r="AH45" s="24">
        <f>AH44*$I45</f>
        <v>4400791.1616606293</v>
      </c>
      <c r="AI45" s="41"/>
      <c r="AJ45" s="24">
        <f>AJ44*$I45</f>
        <v>80664613.354956135</v>
      </c>
      <c r="AK45" s="41"/>
      <c r="AL45" s="24">
        <f>AL44*$I45</f>
        <v>159041249.18000001</v>
      </c>
      <c r="AM45" s="41"/>
      <c r="AN45" s="24">
        <f>AN44*$I45</f>
        <v>108801507.54000001</v>
      </c>
      <c r="AO45" s="41"/>
      <c r="AP45" s="24">
        <f>AP44*$I45</f>
        <v>86303052.439999998</v>
      </c>
      <c r="AQ45" s="41"/>
      <c r="AR45" s="24">
        <f>AR44*$I45</f>
        <v>110388855.72</v>
      </c>
    </row>
    <row r="46" spans="3:44" ht="31.5" customHeight="1" thickBot="1" x14ac:dyDescent="0.3">
      <c r="C46" s="67"/>
      <c r="D46" s="340" t="s">
        <v>168</v>
      </c>
      <c r="E46" s="341"/>
      <c r="F46" s="341"/>
      <c r="G46" s="40"/>
      <c r="H46" s="40"/>
      <c r="I46" s="68">
        <v>0.01</v>
      </c>
      <c r="J46" s="24">
        <f>J44*I47</f>
        <v>86662672</v>
      </c>
      <c r="K46" s="41"/>
      <c r="L46" s="24">
        <f>L44*$I46</f>
        <v>4101082.378</v>
      </c>
      <c r="M46" s="41"/>
      <c r="N46" s="24">
        <f>N44*$I46</f>
        <v>10326590</v>
      </c>
      <c r="O46" s="41"/>
      <c r="P46" s="24">
        <f>P44*$I46</f>
        <v>8098698.9960919991</v>
      </c>
      <c r="Q46" s="41"/>
      <c r="R46" s="24">
        <f>R44*$I46</f>
        <v>14947973.1698</v>
      </c>
      <c r="S46" s="41"/>
      <c r="T46" s="24">
        <f>T44*$I46</f>
        <v>3027571.24</v>
      </c>
      <c r="U46" s="41"/>
      <c r="V46" s="24">
        <f>V44*$I46</f>
        <v>5149398.8820000002</v>
      </c>
      <c r="W46" s="41"/>
      <c r="X46" s="24">
        <f>X44*$I46</f>
        <v>5421518.7599999998</v>
      </c>
      <c r="Y46" s="41"/>
      <c r="Z46" s="24">
        <f>Z44*$I46</f>
        <v>5207448.5366789764</v>
      </c>
      <c r="AA46" s="41"/>
      <c r="AB46" s="24">
        <f>AB44*$I46</f>
        <v>4612507</v>
      </c>
      <c r="AC46" s="24"/>
      <c r="AD46" s="24">
        <f>AD44*$I46</f>
        <v>4632640</v>
      </c>
      <c r="AE46" s="41"/>
      <c r="AF46" s="24">
        <f>AF44*$I46</f>
        <v>2527727.5653101997</v>
      </c>
      <c r="AG46" s="41"/>
      <c r="AH46" s="24">
        <f>AH44*$I46</f>
        <v>200035.96189366496</v>
      </c>
      <c r="AI46" s="41"/>
      <c r="AJ46" s="24">
        <f>AJ44*$I46</f>
        <v>3666573.334316188</v>
      </c>
      <c r="AK46" s="41"/>
      <c r="AL46" s="24">
        <f>AL44*$I46</f>
        <v>7229147.6900000004</v>
      </c>
      <c r="AM46" s="41"/>
      <c r="AN46" s="24">
        <f>AN44*$I46</f>
        <v>4945523.07</v>
      </c>
      <c r="AO46" s="41"/>
      <c r="AP46" s="24">
        <f>AP44*$I46</f>
        <v>3922866.02</v>
      </c>
      <c r="AQ46" s="41"/>
      <c r="AR46" s="24">
        <f>AR44*$I46</f>
        <v>5017675.26</v>
      </c>
    </row>
    <row r="47" spans="3:44" ht="31.5" customHeight="1" thickBot="1" x14ac:dyDescent="0.3">
      <c r="C47" s="67"/>
      <c r="D47" s="342" t="s">
        <v>169</v>
      </c>
      <c r="E47" s="343"/>
      <c r="F47" s="343"/>
      <c r="G47" s="40"/>
      <c r="H47" s="40"/>
      <c r="I47" s="68">
        <v>0.05</v>
      </c>
      <c r="J47" s="24">
        <f>J44*I47</f>
        <v>86662672</v>
      </c>
      <c r="K47" s="41"/>
      <c r="L47" s="24">
        <f>L44*$I47</f>
        <v>20505411.890000001</v>
      </c>
      <c r="M47" s="41"/>
      <c r="N47" s="24">
        <f>N44*$I47</f>
        <v>51632950</v>
      </c>
      <c r="O47" s="41"/>
      <c r="P47" s="24">
        <f>P44*$I47</f>
        <v>40493494.980459996</v>
      </c>
      <c r="Q47" s="41"/>
      <c r="R47" s="24">
        <f>R44*$I47</f>
        <v>74739865.849000007</v>
      </c>
      <c r="S47" s="41"/>
      <c r="T47" s="24">
        <f>T44*$I47</f>
        <v>15137856.200000001</v>
      </c>
      <c r="U47" s="41"/>
      <c r="V47" s="24">
        <f>V44*$I47</f>
        <v>25746994.41</v>
      </c>
      <c r="W47" s="41"/>
      <c r="X47" s="24">
        <f>X44*$I47</f>
        <v>27107593.800000001</v>
      </c>
      <c r="Y47" s="41"/>
      <c r="Z47" s="24">
        <f>Z44*$I47</f>
        <v>26037242.683394879</v>
      </c>
      <c r="AA47" s="41"/>
      <c r="AB47" s="24">
        <f>AB44*$I47</f>
        <v>23062535</v>
      </c>
      <c r="AC47" s="24"/>
      <c r="AD47" s="24">
        <f>AD44*$I47</f>
        <v>23163200</v>
      </c>
      <c r="AE47" s="41"/>
      <c r="AF47" s="24">
        <f>AF44*$I47</f>
        <v>12638637.826551</v>
      </c>
      <c r="AG47" s="41"/>
      <c r="AH47" s="24">
        <f>AH44*$I47</f>
        <v>1000179.8094683249</v>
      </c>
      <c r="AI47" s="41"/>
      <c r="AJ47" s="24">
        <f>AJ44*$I47</f>
        <v>18332866.67158094</v>
      </c>
      <c r="AK47" s="41"/>
      <c r="AL47" s="24">
        <f>AL44*$I47</f>
        <v>36145738.450000003</v>
      </c>
      <c r="AM47" s="41"/>
      <c r="AN47" s="24">
        <f>AN44*$I47</f>
        <v>24727615.350000001</v>
      </c>
      <c r="AO47" s="41"/>
      <c r="AP47" s="24">
        <f>AP44*$I47</f>
        <v>19614330.100000001</v>
      </c>
      <c r="AQ47" s="41"/>
      <c r="AR47" s="24">
        <f>AR44*$I47</f>
        <v>25088376.300000001</v>
      </c>
    </row>
    <row r="48" spans="3:44" ht="28.5" customHeight="1" thickBot="1" x14ac:dyDescent="0.3">
      <c r="C48" s="310" t="s">
        <v>171</v>
      </c>
      <c r="D48" s="311"/>
      <c r="E48" s="311"/>
      <c r="F48" s="312"/>
      <c r="G48" s="310"/>
      <c r="H48" s="311"/>
      <c r="I48" s="11" t="s">
        <v>35</v>
      </c>
      <c r="J48" s="24">
        <f>J47*I48</f>
        <v>16465907.68</v>
      </c>
      <c r="K48" s="11"/>
      <c r="L48" s="24">
        <f>L47*$I48</f>
        <v>3896028.2591000004</v>
      </c>
      <c r="M48" s="11"/>
      <c r="N48" s="24">
        <f>N47*$I48</f>
        <v>9810260.5</v>
      </c>
      <c r="O48" s="11"/>
      <c r="P48" s="24">
        <f>P47*$I48</f>
        <v>7693764.0462873988</v>
      </c>
      <c r="Q48" s="11"/>
      <c r="R48" s="24">
        <f>R47*$I48</f>
        <v>14200574.511310002</v>
      </c>
      <c r="S48" s="11"/>
      <c r="T48" s="24">
        <f>T47*$I48</f>
        <v>2876192.6780000003</v>
      </c>
      <c r="U48" s="11"/>
      <c r="V48" s="24">
        <f>V47*$I48</f>
        <v>4891928.9379000003</v>
      </c>
      <c r="W48" s="11" t="s">
        <v>35</v>
      </c>
      <c r="X48" s="24">
        <f>X47*$I48</f>
        <v>5150442.8220000006</v>
      </c>
      <c r="Y48" s="11" t="s">
        <v>35</v>
      </c>
      <c r="Z48" s="24">
        <f>Z47*$I48</f>
        <v>4947076.1098450273</v>
      </c>
      <c r="AA48" s="11" t="s">
        <v>35</v>
      </c>
      <c r="AB48" s="24">
        <f>AB47*$I48</f>
        <v>4381881.6500000004</v>
      </c>
      <c r="AC48" s="73"/>
      <c r="AD48" s="24">
        <f>AD47*$I48</f>
        <v>4401008</v>
      </c>
      <c r="AE48" s="11" t="s">
        <v>35</v>
      </c>
      <c r="AF48" s="24">
        <f>AF47*$I48</f>
        <v>2401341.1870446899</v>
      </c>
      <c r="AG48" s="11" t="s">
        <v>35</v>
      </c>
      <c r="AH48" s="24">
        <f>AH47*$I48</f>
        <v>190034.16379898172</v>
      </c>
      <c r="AI48" s="11" t="s">
        <v>35</v>
      </c>
      <c r="AJ48" s="24">
        <f>AJ47*$I48</f>
        <v>3483244.6676003789</v>
      </c>
      <c r="AK48" s="11" t="s">
        <v>35</v>
      </c>
      <c r="AL48" s="24">
        <f>AL47*$I48</f>
        <v>6867690.3055000007</v>
      </c>
      <c r="AM48" s="11" t="s">
        <v>35</v>
      </c>
      <c r="AN48" s="24">
        <f>AN47*$I48</f>
        <v>4698246.9165000003</v>
      </c>
      <c r="AO48" s="11" t="s">
        <v>35</v>
      </c>
      <c r="AP48" s="24">
        <f>AP47*$I48</f>
        <v>3726722.7190000005</v>
      </c>
      <c r="AQ48" s="11" t="s">
        <v>35</v>
      </c>
      <c r="AR48" s="24">
        <f>AR47*$I48</f>
        <v>4766791.4970000004</v>
      </c>
    </row>
    <row r="49" spans="3:44" ht="35.25" customHeight="1" thickBot="1" x14ac:dyDescent="0.3">
      <c r="C49" s="310" t="s">
        <v>172</v>
      </c>
      <c r="D49" s="311"/>
      <c r="E49" s="311"/>
      <c r="F49" s="312"/>
      <c r="G49" s="42"/>
      <c r="H49" s="42"/>
      <c r="I49" s="43"/>
      <c r="J49" s="24">
        <f>+SUM(J44:J48)</f>
        <v>2304360448.48</v>
      </c>
      <c r="K49" s="43"/>
      <c r="L49" s="24">
        <f>+SUM(L44:L48)</f>
        <v>528834572.64310002</v>
      </c>
      <c r="M49" s="43"/>
      <c r="N49" s="24">
        <f>+SUM(N44:N48)</f>
        <v>1331613780.5</v>
      </c>
      <c r="O49" s="43"/>
      <c r="P49" s="24">
        <f>+SUM(P44:P48)</f>
        <v>1044327235.5460633</v>
      </c>
      <c r="Q49" s="43"/>
      <c r="R49" s="24">
        <f>+SUM(R44:R48)</f>
        <v>1927541140.2457101</v>
      </c>
      <c r="S49" s="43"/>
      <c r="T49" s="24">
        <f>+SUM(T44:T48)</f>
        <v>390405311.39799994</v>
      </c>
      <c r="U49" s="43"/>
      <c r="V49" s="24">
        <f>+SUM(V44:V48)</f>
        <v>664014985.83389986</v>
      </c>
      <c r="W49" s="43"/>
      <c r="X49" s="24">
        <f>+SUM(X44:X48)</f>
        <v>699104844.102</v>
      </c>
      <c r="Y49" s="43"/>
      <c r="Z49" s="24">
        <f>+SUM(Z44:Z48)</f>
        <v>671500488.80475402</v>
      </c>
      <c r="AA49" s="43"/>
      <c r="AB49" s="24">
        <f>+SUM(AB44:AB48)</f>
        <v>594782777.64999998</v>
      </c>
      <c r="AC49" s="74"/>
      <c r="AD49" s="24">
        <f>+SUM(AD44:AD48)</f>
        <v>597378928</v>
      </c>
      <c r="AE49" s="43"/>
      <c r="AF49" s="24">
        <f>+SUM(AF44:AF48)</f>
        <v>325950469.54675025</v>
      </c>
      <c r="AG49" s="43"/>
      <c r="AH49" s="24">
        <f>+SUM(AH44:AH48)</f>
        <v>25794637.2861881</v>
      </c>
      <c r="AI49" s="43"/>
      <c r="AJ49" s="24">
        <f>+SUM(AJ44:AJ48)</f>
        <v>472804631.46007252</v>
      </c>
      <c r="AK49" s="43"/>
      <c r="AL49" s="24">
        <f>+SUM(AL44:AL48)</f>
        <v>932198594.6255002</v>
      </c>
      <c r="AM49" s="43"/>
      <c r="AN49" s="24">
        <f>+SUM(AN44:AN48)</f>
        <v>637725199.87650001</v>
      </c>
      <c r="AO49" s="43"/>
      <c r="AP49" s="24">
        <f>+SUM(AP44:AP48)</f>
        <v>505853573.27899998</v>
      </c>
      <c r="AQ49" s="43"/>
      <c r="AR49" s="24">
        <f>+SUM(AR44:AR48)</f>
        <v>647029224.77699995</v>
      </c>
    </row>
    <row r="50" spans="3:44" ht="10.5" customHeight="1" thickBot="1" x14ac:dyDescent="0.3">
      <c r="C50" s="19"/>
      <c r="D50" s="19"/>
      <c r="E50" s="19"/>
      <c r="F50" s="19"/>
      <c r="G50" s="19"/>
      <c r="H50" s="19"/>
      <c r="I50" s="19"/>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row>
    <row r="51" spans="3:44" ht="40.5" customHeight="1" x14ac:dyDescent="0.25">
      <c r="C51" s="313"/>
      <c r="D51" s="313"/>
      <c r="E51" s="313"/>
      <c r="F51" s="313"/>
      <c r="G51" s="313"/>
      <c r="H51" s="313"/>
      <c r="I51" s="313"/>
      <c r="J51" s="313"/>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row>
    <row r="52" spans="3:44" x14ac:dyDescent="0.25">
      <c r="C52" s="14"/>
      <c r="D52" s="15"/>
      <c r="E52" s="15"/>
      <c r="F52" s="15"/>
      <c r="G52" s="15"/>
      <c r="H52" s="15"/>
      <c r="I52" s="16"/>
      <c r="J52" s="17"/>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row>
    <row r="53" spans="3:44" x14ac:dyDescent="0.25">
      <c r="C53" s="15"/>
      <c r="D53" s="15"/>
      <c r="E53" s="15"/>
      <c r="F53" s="15"/>
      <c r="G53" s="15"/>
      <c r="H53" s="15"/>
      <c r="I53" s="16"/>
      <c r="J53" s="17"/>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row>
    <row r="54" spans="3:44" x14ac:dyDescent="0.25">
      <c r="C54" s="16"/>
      <c r="D54" s="15"/>
      <c r="E54" s="15"/>
      <c r="F54" s="15"/>
      <c r="G54" s="15"/>
      <c r="H54" s="15"/>
      <c r="I54" s="16"/>
      <c r="J54" s="17"/>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row>
    <row r="55" spans="3:44" x14ac:dyDescent="0.25">
      <c r="C55" s="15"/>
      <c r="D55" s="15"/>
      <c r="E55" s="15"/>
      <c r="F55" s="15"/>
      <c r="G55" s="15"/>
      <c r="H55" s="15"/>
      <c r="I55" s="16"/>
      <c r="J55" s="17"/>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row>
    <row r="56" spans="3:44" ht="15" customHeight="1" x14ac:dyDescent="0.25">
      <c r="C56" s="16"/>
      <c r="D56" s="15"/>
      <c r="E56" s="15"/>
      <c r="F56" s="15"/>
      <c r="G56" s="15"/>
      <c r="H56" s="15"/>
      <c r="I56" s="16"/>
      <c r="J56" s="17"/>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row>
    <row r="57" spans="3:44" ht="15" customHeight="1" x14ac:dyDescent="0.25">
      <c r="C57" s="16"/>
      <c r="D57" s="15"/>
      <c r="E57" s="15"/>
      <c r="F57" s="15"/>
      <c r="G57" s="15"/>
      <c r="H57" s="15"/>
      <c r="I57" s="16"/>
      <c r="J57" s="34"/>
      <c r="K57" s="39"/>
      <c r="L57" s="39"/>
      <c r="M57" s="39"/>
      <c r="N57" s="39"/>
      <c r="O57" s="39"/>
      <c r="P57" s="39"/>
      <c r="Q57" s="39"/>
      <c r="R57" s="39"/>
      <c r="S57" s="39"/>
      <c r="T57" s="39"/>
      <c r="U57" s="39"/>
      <c r="V57" s="39"/>
      <c r="W57" s="39"/>
      <c r="X57" s="39"/>
      <c r="Y57" s="39"/>
      <c r="Z57" s="39"/>
      <c r="AA57" s="39"/>
      <c r="AB57" s="39"/>
      <c r="AC57" s="39"/>
      <c r="AD57" s="39"/>
      <c r="AE57" s="39"/>
      <c r="AF57" s="39"/>
      <c r="AG57" s="39"/>
      <c r="AH57" s="39"/>
      <c r="AI57" s="39"/>
      <c r="AJ57" s="39"/>
      <c r="AK57" s="39"/>
      <c r="AL57" s="39"/>
    </row>
    <row r="58" spans="3:44" x14ac:dyDescent="0.25">
      <c r="C58" s="15"/>
      <c r="D58" s="15"/>
      <c r="E58" s="15"/>
      <c r="F58" s="15"/>
      <c r="G58" s="15"/>
      <c r="H58" s="15"/>
      <c r="I58" s="16"/>
      <c r="J58" s="17"/>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row>
    <row r="59" spans="3:44" ht="15" customHeight="1" x14ac:dyDescent="0.25">
      <c r="C59" s="16"/>
      <c r="D59" s="15"/>
      <c r="E59" s="15"/>
      <c r="F59" s="15"/>
      <c r="G59" s="15"/>
      <c r="H59" s="15"/>
      <c r="I59" s="16"/>
      <c r="J59" s="17"/>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row>
    <row r="60" spans="3:44" x14ac:dyDescent="0.25">
      <c r="C60" s="14"/>
      <c r="D60" s="14"/>
      <c r="E60" s="14"/>
      <c r="F60" s="14"/>
      <c r="G60" s="14"/>
      <c r="H60" s="14"/>
      <c r="I60" s="14"/>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row>
    <row r="61" spans="3:44" x14ac:dyDescent="0.25">
      <c r="C61" s="14"/>
      <c r="D61" s="14"/>
      <c r="E61" s="14"/>
      <c r="F61" s="14"/>
      <c r="G61" s="14"/>
      <c r="H61" s="14"/>
      <c r="I61" s="14"/>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row>
    <row r="62" spans="3:44" x14ac:dyDescent="0.25">
      <c r="C62" s="14"/>
      <c r="D62" s="14"/>
      <c r="E62" s="14"/>
      <c r="F62" s="14"/>
      <c r="G62" s="14"/>
      <c r="H62" s="14"/>
      <c r="I62" s="14"/>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row>
    <row r="63" spans="3:44" x14ac:dyDescent="0.25">
      <c r="C63" s="14"/>
      <c r="D63" s="14"/>
      <c r="E63" s="14"/>
      <c r="F63" s="14"/>
      <c r="G63" s="14"/>
      <c r="H63" s="14"/>
      <c r="I63" s="14"/>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row>
    <row r="64" spans="3:44" x14ac:dyDescent="0.25">
      <c r="C64" s="14"/>
      <c r="D64" s="14"/>
      <c r="E64" s="14"/>
      <c r="F64" s="14"/>
      <c r="G64" s="14"/>
      <c r="H64" s="14"/>
      <c r="I64" s="14"/>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row>
    <row r="65" spans="3:38" x14ac:dyDescent="0.25">
      <c r="C65" s="14"/>
      <c r="D65" s="14"/>
      <c r="E65" s="14"/>
      <c r="F65" s="14"/>
      <c r="G65" s="14"/>
      <c r="H65" s="14"/>
      <c r="I65" s="14"/>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row>
    <row r="66" spans="3:38" x14ac:dyDescent="0.25">
      <c r="C66" s="14"/>
      <c r="D66" s="14"/>
      <c r="E66" s="14"/>
      <c r="F66" s="14"/>
      <c r="G66" s="14"/>
      <c r="H66" s="14"/>
      <c r="I66" s="14"/>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row>
    <row r="67" spans="3:38" ht="13.5" customHeight="1" x14ac:dyDescent="0.25">
      <c r="C67" s="14"/>
      <c r="D67" s="14"/>
      <c r="E67" s="14"/>
      <c r="F67" s="14"/>
      <c r="G67" s="14"/>
      <c r="H67" s="14"/>
      <c r="I67" s="14"/>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row>
    <row r="68" spans="3:38" x14ac:dyDescent="0.25">
      <c r="C68" s="14"/>
      <c r="D68" s="14"/>
      <c r="E68" s="14"/>
      <c r="F68" s="14"/>
      <c r="G68" s="14"/>
      <c r="H68" s="14"/>
      <c r="I68" s="14"/>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row>
    <row r="69" spans="3:38" x14ac:dyDescent="0.25">
      <c r="C69" s="14"/>
      <c r="D69" s="14"/>
      <c r="E69" s="14"/>
      <c r="F69" s="14"/>
      <c r="G69" s="14"/>
      <c r="H69" s="14"/>
      <c r="I69" s="14"/>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row>
    <row r="70" spans="3:38" x14ac:dyDescent="0.25">
      <c r="C70" s="14"/>
      <c r="D70" s="14"/>
      <c r="E70" s="14"/>
      <c r="F70" s="14"/>
      <c r="G70" s="14"/>
      <c r="H70" s="14"/>
      <c r="I70" s="14"/>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row>
    <row r="71" spans="3:38" x14ac:dyDescent="0.25">
      <c r="C71" s="14"/>
      <c r="D71" s="14"/>
      <c r="E71" s="14"/>
      <c r="F71" s="14"/>
      <c r="G71" s="14"/>
      <c r="H71" s="14"/>
      <c r="I71" s="14"/>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row>
    <row r="72" spans="3:38" x14ac:dyDescent="0.25">
      <c r="C72" s="14"/>
      <c r="D72" s="14"/>
      <c r="E72" s="14"/>
      <c r="F72" s="14"/>
      <c r="G72" s="14"/>
      <c r="H72" s="14"/>
      <c r="I72" s="14"/>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row>
    <row r="73" spans="3:38" x14ac:dyDescent="0.25">
      <c r="C73" s="14"/>
      <c r="D73" s="14"/>
      <c r="E73" s="14"/>
      <c r="F73" s="14"/>
      <c r="G73" s="14"/>
      <c r="H73" s="14"/>
      <c r="I73" s="14"/>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row>
    <row r="74" spans="3:38" x14ac:dyDescent="0.25">
      <c r="C74" s="14"/>
      <c r="D74" s="14"/>
      <c r="E74" s="14"/>
      <c r="F74" s="14"/>
      <c r="G74" s="14"/>
      <c r="H74" s="14"/>
      <c r="I74" s="14"/>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row>
    <row r="75" spans="3:38" x14ac:dyDescent="0.25">
      <c r="C75" s="14"/>
      <c r="D75" s="14"/>
      <c r="E75" s="14"/>
      <c r="F75" s="14"/>
      <c r="G75" s="14"/>
      <c r="H75" s="14"/>
      <c r="I75" s="14"/>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row>
    <row r="76" spans="3:38" x14ac:dyDescent="0.25">
      <c r="C76" s="14"/>
      <c r="D76" s="14"/>
      <c r="E76" s="14"/>
      <c r="F76" s="14"/>
      <c r="G76" s="14"/>
      <c r="H76" s="14"/>
      <c r="I76" s="14"/>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row>
    <row r="77" spans="3:38" x14ac:dyDescent="0.25">
      <c r="C77" s="14"/>
      <c r="D77" s="14"/>
      <c r="E77" s="14"/>
      <c r="F77" s="14"/>
      <c r="G77" s="14"/>
      <c r="H77" s="14"/>
      <c r="I77" s="14"/>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row>
    <row r="78" spans="3:38" x14ac:dyDescent="0.25">
      <c r="C78" s="14"/>
      <c r="D78" s="14"/>
      <c r="E78" s="14"/>
      <c r="F78" s="14"/>
      <c r="G78" s="14"/>
      <c r="H78" s="14"/>
      <c r="I78" s="14"/>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row>
    <row r="79" spans="3:38" x14ac:dyDescent="0.25">
      <c r="C79" s="14"/>
      <c r="D79" s="14"/>
      <c r="E79" s="14"/>
      <c r="F79" s="14"/>
      <c r="G79" s="14"/>
      <c r="H79" s="14"/>
      <c r="I79" s="14"/>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row>
    <row r="80" spans="3:38" x14ac:dyDescent="0.25">
      <c r="C80" s="14"/>
      <c r="D80" s="14"/>
      <c r="E80" s="14"/>
      <c r="F80" s="14"/>
      <c r="G80" s="14"/>
      <c r="H80" s="14"/>
      <c r="I80" s="14"/>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row>
    <row r="81" spans="3:38" x14ac:dyDescent="0.25">
      <c r="C81" s="14"/>
      <c r="D81" s="14"/>
      <c r="E81" s="14"/>
      <c r="F81" s="14"/>
      <c r="G81" s="14"/>
      <c r="H81" s="14"/>
      <c r="I81" s="14"/>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row>
    <row r="82" spans="3:38" x14ac:dyDescent="0.25">
      <c r="C82" s="14"/>
      <c r="D82" s="14"/>
      <c r="E82" s="14"/>
      <c r="F82" s="14"/>
      <c r="G82" s="14"/>
      <c r="H82" s="14"/>
      <c r="I82" s="14"/>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row>
    <row r="83" spans="3:38" x14ac:dyDescent="0.25">
      <c r="C83" s="14"/>
      <c r="D83" s="14"/>
      <c r="E83" s="14"/>
      <c r="F83" s="14"/>
      <c r="G83" s="14"/>
      <c r="H83" s="14"/>
      <c r="I83" s="14"/>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row>
    <row r="84" spans="3:38" x14ac:dyDescent="0.25">
      <c r="C84" s="14"/>
      <c r="D84" s="14"/>
      <c r="E84" s="14"/>
      <c r="F84" s="14"/>
      <c r="G84" s="14"/>
      <c r="H84" s="14"/>
      <c r="I84" s="14"/>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row>
    <row r="85" spans="3:38" x14ac:dyDescent="0.25">
      <c r="C85" s="14"/>
      <c r="D85" s="14"/>
      <c r="E85" s="14"/>
      <c r="F85" s="14"/>
      <c r="G85" s="14"/>
      <c r="H85" s="14"/>
      <c r="I85" s="14"/>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row>
    <row r="86" spans="3:38" x14ac:dyDescent="0.25">
      <c r="C86" s="14"/>
      <c r="D86" s="14"/>
      <c r="E86" s="14"/>
      <c r="F86" s="14"/>
      <c r="G86" s="14"/>
      <c r="H86" s="14"/>
      <c r="I86" s="14"/>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row>
    <row r="87" spans="3:38" x14ac:dyDescent="0.25">
      <c r="C87" s="14"/>
      <c r="D87" s="14"/>
      <c r="E87" s="14"/>
      <c r="F87" s="14"/>
      <c r="G87" s="14"/>
      <c r="H87" s="14"/>
      <c r="I87" s="14"/>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row>
    <row r="88" spans="3:38" x14ac:dyDescent="0.25">
      <c r="C88" s="14"/>
      <c r="D88" s="14"/>
      <c r="E88" s="14"/>
      <c r="F88" s="14"/>
      <c r="G88" s="14"/>
      <c r="H88" s="14"/>
      <c r="I88" s="14"/>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row>
    <row r="89" spans="3:38" x14ac:dyDescent="0.25">
      <c r="C89" s="14"/>
      <c r="D89" s="14"/>
      <c r="E89" s="14"/>
      <c r="F89" s="14"/>
      <c r="G89" s="14"/>
      <c r="H89" s="14"/>
      <c r="I89" s="14"/>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row>
    <row r="90" spans="3:38" x14ac:dyDescent="0.25">
      <c r="C90" s="14"/>
      <c r="D90" s="14"/>
      <c r="E90" s="14"/>
      <c r="F90" s="14"/>
      <c r="G90" s="14"/>
      <c r="H90" s="14"/>
      <c r="I90" s="14"/>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row>
    <row r="91" spans="3:38" x14ac:dyDescent="0.25">
      <c r="C91" s="14"/>
      <c r="D91" s="14"/>
      <c r="E91" s="14"/>
      <c r="F91" s="14"/>
      <c r="G91" s="14"/>
      <c r="H91" s="14"/>
      <c r="I91" s="14"/>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row>
    <row r="92" spans="3:38" x14ac:dyDescent="0.25">
      <c r="C92" s="14"/>
      <c r="D92" s="14"/>
      <c r="E92" s="14"/>
      <c r="F92" s="14"/>
      <c r="G92" s="14"/>
      <c r="H92" s="14"/>
      <c r="I92" s="14"/>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row>
    <row r="93" spans="3:38" x14ac:dyDescent="0.25">
      <c r="C93" s="14"/>
      <c r="D93" s="14"/>
      <c r="E93" s="14"/>
      <c r="F93" s="14"/>
      <c r="G93" s="14"/>
      <c r="H93" s="14"/>
      <c r="I93" s="14"/>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row>
    <row r="94" spans="3:38" x14ac:dyDescent="0.25">
      <c r="C94" s="14"/>
      <c r="D94" s="14"/>
      <c r="E94" s="14"/>
      <c r="F94" s="14"/>
      <c r="G94" s="14"/>
      <c r="H94" s="14"/>
      <c r="I94" s="14"/>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row>
    <row r="95" spans="3:38" x14ac:dyDescent="0.25">
      <c r="C95" s="14"/>
      <c r="D95" s="14"/>
      <c r="E95" s="14"/>
      <c r="F95" s="14"/>
      <c r="G95" s="14"/>
      <c r="H95" s="14"/>
      <c r="I95" s="14"/>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row>
    <row r="96" spans="3:38" x14ac:dyDescent="0.25">
      <c r="C96" s="14"/>
      <c r="D96" s="14"/>
      <c r="E96" s="14"/>
      <c r="F96" s="14"/>
      <c r="G96" s="14"/>
      <c r="H96" s="14"/>
      <c r="I96" s="14"/>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row>
    <row r="97" spans="3:38" x14ac:dyDescent="0.25">
      <c r="C97" s="14"/>
      <c r="D97" s="14"/>
      <c r="E97" s="14"/>
      <c r="F97" s="14"/>
      <c r="G97" s="14"/>
      <c r="H97" s="14"/>
      <c r="I97" s="14"/>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row>
    <row r="98" spans="3:38" x14ac:dyDescent="0.25">
      <c r="C98" s="14"/>
      <c r="D98" s="14"/>
      <c r="E98" s="14"/>
      <c r="F98" s="14"/>
      <c r="G98" s="14"/>
      <c r="H98" s="14"/>
      <c r="I98" s="14"/>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row>
    <row r="99" spans="3:38" x14ac:dyDescent="0.25">
      <c r="C99" s="14"/>
      <c r="D99" s="14"/>
      <c r="E99" s="14"/>
      <c r="F99" s="14"/>
      <c r="G99" s="14"/>
      <c r="H99" s="14"/>
      <c r="I99" s="14"/>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row>
    <row r="100" spans="3:38" x14ac:dyDescent="0.25">
      <c r="C100" s="14"/>
      <c r="D100" s="14"/>
      <c r="E100" s="14"/>
      <c r="F100" s="14"/>
      <c r="G100" s="14"/>
      <c r="H100" s="14"/>
      <c r="I100" s="14"/>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row>
    <row r="101" spans="3:38" x14ac:dyDescent="0.25">
      <c r="C101" s="14"/>
      <c r="D101" s="14"/>
      <c r="E101" s="14"/>
      <c r="F101" s="14"/>
      <c r="G101" s="14"/>
      <c r="H101" s="14"/>
      <c r="I101" s="14"/>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row>
    <row r="102" spans="3:38" x14ac:dyDescent="0.25">
      <c r="C102" s="14"/>
      <c r="D102" s="14"/>
      <c r="E102" s="14"/>
      <c r="F102" s="14"/>
      <c r="G102" s="14"/>
      <c r="H102" s="14"/>
      <c r="I102" s="14"/>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row>
    <row r="103" spans="3:38" x14ac:dyDescent="0.25">
      <c r="C103" s="14"/>
      <c r="D103" s="14"/>
      <c r="E103" s="14"/>
      <c r="F103" s="14"/>
      <c r="G103" s="14"/>
      <c r="H103" s="14"/>
      <c r="I103" s="14"/>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row>
    <row r="104" spans="3:38" x14ac:dyDescent="0.25">
      <c r="C104" s="14"/>
      <c r="D104" s="14"/>
      <c r="E104" s="14"/>
      <c r="F104" s="14"/>
      <c r="G104" s="14"/>
      <c r="H104" s="14"/>
      <c r="I104" s="14"/>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row>
    <row r="105" spans="3:38" x14ac:dyDescent="0.25">
      <c r="C105" s="14"/>
      <c r="D105" s="14"/>
      <c r="E105" s="14"/>
      <c r="F105" s="14"/>
      <c r="G105" s="14"/>
      <c r="H105" s="14"/>
      <c r="I105" s="14"/>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row>
    <row r="106" spans="3:38" x14ac:dyDescent="0.25">
      <c r="C106" s="14"/>
      <c r="D106" s="14"/>
      <c r="E106" s="14"/>
      <c r="F106" s="14"/>
      <c r="G106" s="14"/>
      <c r="H106" s="14"/>
      <c r="I106" s="14"/>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row>
    <row r="107" spans="3:38" x14ac:dyDescent="0.25">
      <c r="C107" s="14"/>
      <c r="D107" s="14"/>
      <c r="E107" s="14"/>
      <c r="F107" s="14"/>
      <c r="G107" s="14"/>
      <c r="H107" s="14"/>
      <c r="I107" s="14"/>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row>
    <row r="108" spans="3:38" x14ac:dyDescent="0.25">
      <c r="C108" s="14"/>
      <c r="D108" s="14"/>
      <c r="E108" s="14"/>
      <c r="F108" s="14"/>
      <c r="G108" s="14"/>
      <c r="H108" s="14"/>
      <c r="I108" s="14"/>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row>
    <row r="109" spans="3:38" x14ac:dyDescent="0.25">
      <c r="C109" s="14"/>
      <c r="D109" s="14"/>
      <c r="E109" s="14"/>
      <c r="F109" s="14"/>
      <c r="G109" s="14"/>
      <c r="H109" s="14"/>
      <c r="I109" s="14"/>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row>
    <row r="110" spans="3:38" x14ac:dyDescent="0.25">
      <c r="C110" s="14"/>
      <c r="D110" s="14"/>
      <c r="E110" s="14"/>
      <c r="F110" s="14"/>
      <c r="G110" s="14"/>
      <c r="H110" s="14"/>
      <c r="I110" s="14"/>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row>
    <row r="111" spans="3:38" x14ac:dyDescent="0.25">
      <c r="C111" s="14"/>
      <c r="D111" s="14"/>
      <c r="E111" s="14"/>
      <c r="F111" s="14"/>
      <c r="G111" s="14"/>
      <c r="H111" s="14"/>
      <c r="I111" s="14"/>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row>
    <row r="112" spans="3:38" x14ac:dyDescent="0.25">
      <c r="C112" s="14"/>
      <c r="D112" s="14"/>
      <c r="E112" s="14"/>
      <c r="F112" s="14"/>
      <c r="G112" s="14"/>
      <c r="H112" s="14"/>
      <c r="I112" s="14"/>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row>
    <row r="113" spans="3:38" x14ac:dyDescent="0.25">
      <c r="C113" s="14"/>
      <c r="D113" s="14"/>
      <c r="E113" s="14"/>
      <c r="F113" s="14"/>
      <c r="G113" s="14"/>
      <c r="H113" s="14"/>
      <c r="I113" s="14"/>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row>
    <row r="114" spans="3:38" x14ac:dyDescent="0.25">
      <c r="C114" s="14"/>
      <c r="D114" s="14"/>
      <c r="E114" s="14"/>
      <c r="F114" s="14"/>
      <c r="G114" s="14"/>
      <c r="H114" s="14"/>
      <c r="I114" s="14"/>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row>
    <row r="115" spans="3:38" x14ac:dyDescent="0.25">
      <c r="C115" s="14"/>
      <c r="D115" s="14"/>
      <c r="E115" s="14"/>
      <c r="F115" s="14"/>
      <c r="G115" s="14"/>
      <c r="H115" s="14"/>
      <c r="I115" s="14"/>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row>
    <row r="116" spans="3:38" x14ac:dyDescent="0.25">
      <c r="C116" s="14"/>
      <c r="D116" s="14"/>
      <c r="E116" s="14"/>
      <c r="F116" s="14"/>
      <c r="G116" s="14"/>
      <c r="H116" s="14"/>
      <c r="I116" s="14"/>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row>
    <row r="117" spans="3:38" x14ac:dyDescent="0.25">
      <c r="C117" s="14"/>
      <c r="D117" s="14"/>
      <c r="E117" s="14"/>
      <c r="F117" s="14"/>
      <c r="G117" s="14"/>
      <c r="H117" s="14"/>
      <c r="I117" s="14"/>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row>
  </sheetData>
  <mergeCells count="69">
    <mergeCell ref="C48:F48"/>
    <mergeCell ref="G48:H48"/>
    <mergeCell ref="D33:F33"/>
    <mergeCell ref="D34:F34"/>
    <mergeCell ref="D45:F45"/>
    <mergeCell ref="D46:F46"/>
    <mergeCell ref="D47:F47"/>
    <mergeCell ref="D43:F43"/>
    <mergeCell ref="D35:F35"/>
    <mergeCell ref="D36:F36"/>
    <mergeCell ref="D37:F37"/>
    <mergeCell ref="D38:F38"/>
    <mergeCell ref="D39:F39"/>
    <mergeCell ref="D40:F40"/>
    <mergeCell ref="D41:F41"/>
    <mergeCell ref="D42:F42"/>
    <mergeCell ref="D13:F13"/>
    <mergeCell ref="D20:F20"/>
    <mergeCell ref="D21:F21"/>
    <mergeCell ref="D22:F22"/>
    <mergeCell ref="D23:F23"/>
    <mergeCell ref="D14:F14"/>
    <mergeCell ref="D15:F15"/>
    <mergeCell ref="D16:F16"/>
    <mergeCell ref="D17:F17"/>
    <mergeCell ref="D18:F18"/>
    <mergeCell ref="D29:F29"/>
    <mergeCell ref="D30:F30"/>
    <mergeCell ref="D31:F31"/>
    <mergeCell ref="D32:F32"/>
    <mergeCell ref="D19:F19"/>
    <mergeCell ref="D24:F24"/>
    <mergeCell ref="D25:F25"/>
    <mergeCell ref="D26:F26"/>
    <mergeCell ref="D27:F27"/>
    <mergeCell ref="D28:F28"/>
    <mergeCell ref="D8:F8"/>
    <mergeCell ref="D10:F10"/>
    <mergeCell ref="D11:F11"/>
    <mergeCell ref="D12:F12"/>
    <mergeCell ref="O6:P6"/>
    <mergeCell ref="AC6:AD6"/>
    <mergeCell ref="Q6:R6"/>
    <mergeCell ref="U6:V6"/>
    <mergeCell ref="W6:X6"/>
    <mergeCell ref="C2:E3"/>
    <mergeCell ref="F2:J2"/>
    <mergeCell ref="F3:J3"/>
    <mergeCell ref="C4:E4"/>
    <mergeCell ref="G4:H4"/>
    <mergeCell ref="C6:F6"/>
    <mergeCell ref="I6:J6"/>
    <mergeCell ref="S6:T6"/>
    <mergeCell ref="AM6:AN6"/>
    <mergeCell ref="AO6:AP6"/>
    <mergeCell ref="AQ6:AR6"/>
    <mergeCell ref="C49:F49"/>
    <mergeCell ref="C51:J51"/>
    <mergeCell ref="AK6:AL6"/>
    <mergeCell ref="D7:F7"/>
    <mergeCell ref="D9:F9"/>
    <mergeCell ref="C44:F44"/>
    <mergeCell ref="Y6:Z6"/>
    <mergeCell ref="AA6:AB6"/>
    <mergeCell ref="AE6:AF6"/>
    <mergeCell ref="AG6:AH6"/>
    <mergeCell ref="AI6:AJ6"/>
    <mergeCell ref="K6:L6"/>
    <mergeCell ref="M6:N6"/>
  </mergeCells>
  <pageMargins left="0.27559055118110237" right="0.19685039370078741" top="0.39370078740157483" bottom="0.39370078740157483" header="0.15748031496062992" footer="0"/>
  <pageSetup scale="13" fitToHeight="0" orientation="landscape" r:id="rId1"/>
  <headerFooter scaleWithDoc="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A1:BI105"/>
  <sheetViews>
    <sheetView view="pageBreakPreview" topLeftCell="B28" zoomScale="50" zoomScaleNormal="85" zoomScaleSheetLayoutView="50" workbookViewId="0">
      <selection activeCell="D41" sqref="D41:F41"/>
    </sheetView>
  </sheetViews>
  <sheetFormatPr baseColWidth="10" defaultColWidth="11.44140625" defaultRowHeight="15" x14ac:dyDescent="0.25"/>
  <cols>
    <col min="1" max="1" width="3.6640625" style="1" hidden="1" customWidth="1"/>
    <col min="2" max="2" width="3.5546875" style="1" customWidth="1"/>
    <col min="3" max="3" width="9.88671875" style="1" customWidth="1"/>
    <col min="4" max="4" width="9.5546875" style="1" customWidth="1"/>
    <col min="5" max="5" width="11.44140625" style="1" customWidth="1"/>
    <col min="6" max="6" width="61.44140625" style="1" customWidth="1"/>
    <col min="7" max="7" width="9.6640625" style="1" customWidth="1"/>
    <col min="8" max="8" width="15.5546875" style="1" customWidth="1"/>
    <col min="9" max="9" width="20.5546875" style="1" customWidth="1"/>
    <col min="10" max="10" width="27.44140625" style="3" customWidth="1"/>
    <col min="11" max="11" width="19.88671875" style="3" customWidth="1"/>
    <col min="12" max="12" width="30.44140625" style="3" customWidth="1"/>
    <col min="13" max="13" width="19.88671875" style="3" customWidth="1"/>
    <col min="14" max="14" width="29.33203125" style="3" customWidth="1"/>
    <col min="15" max="15" width="19" style="3" customWidth="1"/>
    <col min="16" max="16" width="27.33203125" style="3" customWidth="1"/>
    <col min="17" max="17" width="21.33203125" style="3" customWidth="1"/>
    <col min="18" max="20" width="30.109375" style="3" customWidth="1"/>
    <col min="21" max="21" width="16.88671875" style="3" customWidth="1"/>
    <col min="22" max="22" width="25.33203125" style="3" customWidth="1"/>
    <col min="23" max="23" width="19.33203125" style="3" customWidth="1"/>
    <col min="24" max="24" width="28.5546875" style="3" customWidth="1"/>
    <col min="25" max="25" width="17.44140625" style="3" customWidth="1"/>
    <col min="26" max="26" width="28.44140625" style="3" customWidth="1"/>
    <col min="27" max="27" width="17.88671875" style="3" customWidth="1"/>
    <col min="28" max="28" width="27" style="3" customWidth="1"/>
    <col min="29" max="29" width="17.33203125" style="3" customWidth="1"/>
    <col min="30" max="30" width="28.44140625" style="3" customWidth="1"/>
    <col min="31" max="31" width="16.88671875" style="3" customWidth="1"/>
    <col min="32" max="32" width="27" style="3" customWidth="1"/>
    <col min="33" max="33" width="19.44140625" style="3" customWidth="1"/>
    <col min="34" max="34" width="27.6640625" style="3" customWidth="1"/>
    <col min="35" max="35" width="17.5546875" style="3" customWidth="1"/>
    <col min="36" max="36" width="26.6640625" style="3" customWidth="1"/>
    <col min="37" max="37" width="17.109375" style="3" customWidth="1"/>
    <col min="38" max="38" width="26.6640625" style="3" customWidth="1"/>
    <col min="39" max="39" width="19.88671875" style="3" customWidth="1"/>
    <col min="40" max="40" width="27.5546875" style="3" customWidth="1"/>
    <col min="41" max="41" width="16.5546875" style="1" customWidth="1"/>
    <col min="42" max="42" width="27.44140625" style="1" customWidth="1"/>
    <col min="43" max="43" width="12.88671875" style="1" customWidth="1"/>
    <col min="44" max="44" width="26.5546875" style="1" customWidth="1"/>
    <col min="45" max="45" width="18.33203125" style="1" customWidth="1"/>
    <col min="46" max="46" width="28" style="1" customWidth="1"/>
    <col min="47" max="16384" width="11.44140625" style="1"/>
  </cols>
  <sheetData>
    <row r="1" spans="3:61" ht="15.6" thickBot="1" x14ac:dyDescent="0.3"/>
    <row r="2" spans="3:61" ht="27" customHeight="1" thickTop="1" x14ac:dyDescent="0.25">
      <c r="C2" s="320"/>
      <c r="D2" s="321"/>
      <c r="E2" s="321"/>
      <c r="F2" s="324" t="s">
        <v>0</v>
      </c>
      <c r="G2" s="325"/>
      <c r="H2" s="325"/>
      <c r="I2" s="325"/>
      <c r="J2" s="326"/>
      <c r="K2" s="36"/>
      <c r="L2" s="36"/>
      <c r="M2" s="36"/>
      <c r="N2" s="36"/>
      <c r="O2" s="36"/>
      <c r="P2" s="36"/>
      <c r="Q2" s="36"/>
      <c r="R2" s="36"/>
      <c r="S2" s="36"/>
      <c r="T2" s="36"/>
      <c r="U2" s="36"/>
      <c r="V2" s="36"/>
      <c r="W2" s="36"/>
      <c r="X2" s="36"/>
      <c r="Y2" s="36"/>
      <c r="Z2" s="36"/>
      <c r="AA2" s="36"/>
      <c r="AB2" s="36"/>
      <c r="AC2" s="36"/>
      <c r="AD2" s="36"/>
      <c r="AE2" s="36"/>
      <c r="AF2" s="36"/>
      <c r="AG2" s="36"/>
      <c r="AH2" s="36"/>
      <c r="AI2" s="36"/>
      <c r="AJ2" s="36"/>
      <c r="AK2" s="36"/>
      <c r="AL2" s="36"/>
      <c r="AM2" s="36"/>
      <c r="AN2" s="36"/>
    </row>
    <row r="3" spans="3:61" ht="40.200000000000003" customHeight="1" x14ac:dyDescent="0.25">
      <c r="C3" s="322"/>
      <c r="D3" s="323"/>
      <c r="E3" s="323"/>
      <c r="F3" s="327" t="s">
        <v>13</v>
      </c>
      <c r="G3" s="328"/>
      <c r="H3" s="328"/>
      <c r="I3" s="328"/>
      <c r="J3" s="329"/>
      <c r="K3" s="37"/>
      <c r="L3" s="37"/>
      <c r="M3" s="37"/>
      <c r="N3" s="37"/>
      <c r="O3" s="37"/>
      <c r="P3" s="37"/>
      <c r="Q3" s="37"/>
      <c r="R3" s="37"/>
      <c r="S3" s="37"/>
      <c r="T3" s="37"/>
      <c r="U3" s="37"/>
      <c r="V3" s="37"/>
      <c r="W3" s="37"/>
      <c r="X3" s="37"/>
      <c r="Y3" s="37"/>
      <c r="Z3" s="37"/>
      <c r="AA3" s="37"/>
      <c r="AB3" s="37"/>
      <c r="AC3" s="37"/>
      <c r="AD3" s="37"/>
      <c r="AE3" s="37"/>
      <c r="AF3" s="37"/>
      <c r="AG3" s="37"/>
      <c r="AH3" s="37"/>
      <c r="AI3" s="37"/>
      <c r="AJ3" s="37"/>
      <c r="AK3" s="37"/>
      <c r="AL3" s="37"/>
      <c r="AM3" s="37"/>
      <c r="AN3" s="37"/>
    </row>
    <row r="4" spans="3:61" s="4" customFormat="1" ht="47.25" customHeight="1" thickBot="1" x14ac:dyDescent="0.3">
      <c r="C4" s="330" t="s">
        <v>15</v>
      </c>
      <c r="D4" s="331"/>
      <c r="E4" s="332"/>
      <c r="F4" s="60" t="s">
        <v>11</v>
      </c>
      <c r="G4" s="333" t="s">
        <v>130</v>
      </c>
      <c r="H4" s="333"/>
      <c r="I4" s="5" t="s">
        <v>131</v>
      </c>
      <c r="J4" s="6" t="s">
        <v>12</v>
      </c>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1"/>
      <c r="AP4" s="1"/>
      <c r="AQ4" s="1"/>
      <c r="AV4" s="1"/>
      <c r="AW4" s="1"/>
      <c r="AX4" s="1"/>
      <c r="AY4" s="1"/>
      <c r="AZ4" s="1"/>
      <c r="BA4" s="1"/>
      <c r="BB4" s="1"/>
      <c r="BC4" s="1"/>
      <c r="BD4" s="1"/>
      <c r="BE4" s="1"/>
      <c r="BF4" s="1"/>
      <c r="BG4" s="1"/>
      <c r="BH4" s="1"/>
      <c r="BI4" s="1"/>
    </row>
    <row r="5" spans="3:61" s="4" customFormat="1" ht="16.2" thickTop="1" thickBot="1" x14ac:dyDescent="0.3">
      <c r="C5" s="7"/>
      <c r="D5" s="7"/>
      <c r="E5" s="7"/>
      <c r="F5" s="8"/>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1"/>
      <c r="AP5" s="1"/>
      <c r="AQ5" s="1"/>
      <c r="AV5" s="1"/>
      <c r="AW5" s="1"/>
      <c r="AX5" s="1"/>
      <c r="AY5" s="1"/>
      <c r="AZ5" s="1"/>
      <c r="BA5" s="1"/>
      <c r="BB5" s="1"/>
      <c r="BC5" s="1"/>
      <c r="BD5" s="1"/>
      <c r="BE5" s="1"/>
      <c r="BF5" s="1"/>
      <c r="BG5" s="1"/>
      <c r="BH5" s="1"/>
      <c r="BI5" s="1"/>
    </row>
    <row r="6" spans="3:61" ht="105" customHeight="1" x14ac:dyDescent="0.25">
      <c r="C6" s="318" t="s">
        <v>137</v>
      </c>
      <c r="D6" s="334"/>
      <c r="E6" s="334"/>
      <c r="F6" s="334"/>
      <c r="G6" s="35"/>
      <c r="H6" s="35"/>
      <c r="I6" s="318" t="s">
        <v>198</v>
      </c>
      <c r="J6" s="319"/>
      <c r="K6" s="318" t="s">
        <v>197</v>
      </c>
      <c r="L6" s="319"/>
      <c r="M6" s="318" t="s">
        <v>120</v>
      </c>
      <c r="N6" s="319"/>
      <c r="O6" s="318" t="s">
        <v>129</v>
      </c>
      <c r="P6" s="319"/>
      <c r="Q6" s="318" t="s">
        <v>202</v>
      </c>
      <c r="R6" s="319"/>
      <c r="S6" s="318" t="s">
        <v>216</v>
      </c>
      <c r="T6" s="319"/>
      <c r="U6" s="318" t="s">
        <v>132</v>
      </c>
      <c r="V6" s="319"/>
      <c r="W6" s="318" t="s">
        <v>133</v>
      </c>
      <c r="X6" s="319"/>
      <c r="Y6" s="318" t="s">
        <v>134</v>
      </c>
      <c r="Z6" s="319"/>
      <c r="AA6" s="318" t="s">
        <v>199</v>
      </c>
      <c r="AB6" s="319"/>
      <c r="AC6" s="318" t="s">
        <v>200</v>
      </c>
      <c r="AD6" s="319"/>
      <c r="AE6" s="318" t="s">
        <v>201</v>
      </c>
      <c r="AF6" s="319"/>
      <c r="AG6" s="318" t="s">
        <v>204</v>
      </c>
      <c r="AH6" s="319"/>
      <c r="AI6" s="318" t="s">
        <v>205</v>
      </c>
      <c r="AJ6" s="319"/>
      <c r="AK6" s="318" t="s">
        <v>135</v>
      </c>
      <c r="AL6" s="319"/>
      <c r="AM6" s="347" t="s">
        <v>207</v>
      </c>
      <c r="AN6" s="347"/>
      <c r="AO6" s="347" t="s">
        <v>208</v>
      </c>
      <c r="AP6" s="347"/>
      <c r="AQ6" s="347" t="s">
        <v>209</v>
      </c>
      <c r="AR6" s="347"/>
      <c r="AS6" s="347" t="s">
        <v>210</v>
      </c>
      <c r="AT6" s="347"/>
    </row>
    <row r="7" spans="3:61" s="2" customFormat="1" ht="35.4" customHeight="1" x14ac:dyDescent="0.25">
      <c r="C7" s="9" t="s">
        <v>9</v>
      </c>
      <c r="D7" s="315" t="s">
        <v>8</v>
      </c>
      <c r="E7" s="315"/>
      <c r="F7" s="315"/>
      <c r="G7" s="61" t="s">
        <v>1</v>
      </c>
      <c r="H7" s="48" t="s">
        <v>2</v>
      </c>
      <c r="I7" s="61" t="s">
        <v>6</v>
      </c>
      <c r="J7" s="10" t="s">
        <v>5</v>
      </c>
      <c r="K7" s="61" t="s">
        <v>6</v>
      </c>
      <c r="L7" s="10" t="s">
        <v>5</v>
      </c>
      <c r="M7" s="61" t="s">
        <v>6</v>
      </c>
      <c r="N7" s="10" t="s">
        <v>5</v>
      </c>
      <c r="O7" s="61" t="s">
        <v>6</v>
      </c>
      <c r="P7" s="10" t="s">
        <v>5</v>
      </c>
      <c r="Q7" s="62" t="s">
        <v>6</v>
      </c>
      <c r="R7" s="10" t="s">
        <v>5</v>
      </c>
      <c r="S7" s="83" t="s">
        <v>6</v>
      </c>
      <c r="T7" s="10" t="s">
        <v>5</v>
      </c>
      <c r="U7" s="61" t="s">
        <v>6</v>
      </c>
      <c r="V7" s="10" t="s">
        <v>5</v>
      </c>
      <c r="W7" s="61" t="s">
        <v>6</v>
      </c>
      <c r="X7" s="10" t="s">
        <v>5</v>
      </c>
      <c r="Y7" s="61" t="s">
        <v>6</v>
      </c>
      <c r="Z7" s="10" t="s">
        <v>5</v>
      </c>
      <c r="AA7" s="61" t="s">
        <v>6</v>
      </c>
      <c r="AB7" s="10" t="s">
        <v>5</v>
      </c>
      <c r="AC7" s="61" t="s">
        <v>6</v>
      </c>
      <c r="AD7" s="10" t="s">
        <v>5</v>
      </c>
      <c r="AE7" s="61" t="s">
        <v>6</v>
      </c>
      <c r="AF7" s="10" t="s">
        <v>5</v>
      </c>
      <c r="AG7" s="61" t="s">
        <v>6</v>
      </c>
      <c r="AH7" s="10" t="s">
        <v>5</v>
      </c>
      <c r="AI7" s="61" t="s">
        <v>6</v>
      </c>
      <c r="AJ7" s="10" t="s">
        <v>5</v>
      </c>
      <c r="AK7" s="61" t="s">
        <v>6</v>
      </c>
      <c r="AL7" s="10" t="s">
        <v>5</v>
      </c>
      <c r="AM7" s="9" t="s">
        <v>211</v>
      </c>
      <c r="AN7" s="81" t="s">
        <v>212</v>
      </c>
      <c r="AO7" s="9" t="s">
        <v>211</v>
      </c>
      <c r="AP7" s="10" t="s">
        <v>212</v>
      </c>
      <c r="AQ7" s="9" t="s">
        <v>211</v>
      </c>
      <c r="AR7" s="10" t="s">
        <v>212</v>
      </c>
      <c r="AS7" s="9" t="s">
        <v>211</v>
      </c>
      <c r="AT7" s="10" t="s">
        <v>212</v>
      </c>
      <c r="AV7" s="1"/>
      <c r="AW7" s="1"/>
      <c r="AX7" s="1"/>
      <c r="AY7" s="1"/>
      <c r="AZ7" s="1"/>
      <c r="BA7" s="1"/>
      <c r="BB7" s="1"/>
      <c r="BC7" s="1"/>
      <c r="BD7" s="1"/>
      <c r="BE7" s="1"/>
      <c r="BF7" s="1"/>
      <c r="BG7" s="1"/>
      <c r="BH7" s="1"/>
      <c r="BI7" s="1"/>
    </row>
    <row r="8" spans="3:61" s="2" customFormat="1" ht="35.4" customHeight="1" x14ac:dyDescent="0.25">
      <c r="C8" s="9"/>
      <c r="D8" s="335" t="s">
        <v>173</v>
      </c>
      <c r="E8" s="336"/>
      <c r="F8" s="337"/>
      <c r="G8" s="61"/>
      <c r="H8" s="48"/>
      <c r="I8" s="61"/>
      <c r="J8" s="10"/>
      <c r="K8" s="61"/>
      <c r="L8" s="10"/>
      <c r="M8" s="61"/>
      <c r="N8" s="10"/>
      <c r="O8" s="61"/>
      <c r="P8" s="10"/>
      <c r="Q8" s="63"/>
      <c r="R8" s="63"/>
      <c r="S8" s="83"/>
      <c r="T8" s="10"/>
      <c r="U8" s="61"/>
      <c r="V8" s="10"/>
      <c r="W8" s="61"/>
      <c r="X8" s="10"/>
      <c r="Y8" s="61"/>
      <c r="Z8" s="10"/>
      <c r="AA8" s="61"/>
      <c r="AB8" s="10"/>
      <c r="AC8" s="61"/>
      <c r="AD8" s="10"/>
      <c r="AE8" s="61"/>
      <c r="AF8" s="10"/>
      <c r="AG8" s="61"/>
      <c r="AH8" s="10"/>
      <c r="AI8" s="61"/>
      <c r="AJ8" s="10"/>
      <c r="AK8" s="61"/>
      <c r="AL8" s="10"/>
      <c r="AM8" s="84"/>
      <c r="AN8" s="85"/>
      <c r="AO8" s="86"/>
      <c r="AP8" s="87"/>
      <c r="AQ8" s="86"/>
      <c r="AR8" s="87"/>
      <c r="AS8" s="86"/>
      <c r="AT8" s="87"/>
      <c r="AV8" s="1"/>
      <c r="AW8" s="1"/>
      <c r="AX8" s="1"/>
      <c r="AY8" s="1"/>
      <c r="AZ8" s="1"/>
      <c r="BA8" s="1"/>
      <c r="BB8" s="1"/>
      <c r="BC8" s="1"/>
      <c r="BD8" s="1"/>
      <c r="BE8" s="1"/>
      <c r="BF8" s="1"/>
      <c r="BG8" s="1"/>
      <c r="BH8" s="1"/>
      <c r="BI8" s="1"/>
    </row>
    <row r="9" spans="3:61" ht="38.25" customHeight="1" x14ac:dyDescent="0.25">
      <c r="C9" s="9">
        <v>26</v>
      </c>
      <c r="D9" s="316" t="s">
        <v>177</v>
      </c>
      <c r="E9" s="317" t="s">
        <v>177</v>
      </c>
      <c r="F9" s="317" t="s">
        <v>177</v>
      </c>
      <c r="G9" s="65" t="s">
        <v>37</v>
      </c>
      <c r="H9" s="64">
        <v>500</v>
      </c>
      <c r="I9" s="21">
        <v>8000</v>
      </c>
      <c r="J9" s="22">
        <f>I9*H9</f>
        <v>4000000</v>
      </c>
      <c r="K9" s="21">
        <v>12300</v>
      </c>
      <c r="L9" s="22">
        <f>K9*H9</f>
        <v>6150000</v>
      </c>
      <c r="M9" s="21">
        <v>20000</v>
      </c>
      <c r="N9" s="22">
        <f>M9*H9</f>
        <v>10000000</v>
      </c>
      <c r="O9" s="21">
        <v>7040</v>
      </c>
      <c r="P9" s="22">
        <f>O9*H9</f>
        <v>3520000</v>
      </c>
      <c r="Q9" s="72">
        <v>14147</v>
      </c>
      <c r="R9" s="72">
        <f>H9*Q9</f>
        <v>7073500</v>
      </c>
      <c r="S9" s="21"/>
      <c r="T9" s="22">
        <f>S9*H9</f>
        <v>0</v>
      </c>
      <c r="U9" s="21">
        <v>7100</v>
      </c>
      <c r="V9" s="22">
        <f>U9*H9</f>
        <v>3550000</v>
      </c>
      <c r="W9" s="21">
        <v>7500</v>
      </c>
      <c r="X9" s="22">
        <f>W9*H9</f>
        <v>3750000</v>
      </c>
      <c r="Y9" s="21">
        <v>10000</v>
      </c>
      <c r="Z9" s="22">
        <f>Y9*H9</f>
        <v>5000000</v>
      </c>
      <c r="AA9" s="21">
        <v>7600</v>
      </c>
      <c r="AB9" s="22">
        <f>AA9*H9</f>
        <v>3800000</v>
      </c>
      <c r="AC9" s="21">
        <v>8000</v>
      </c>
      <c r="AD9" s="22">
        <f>AC9*H9</f>
        <v>4000000</v>
      </c>
      <c r="AE9" s="21"/>
      <c r="AF9" s="22">
        <f>AE9*H9</f>
        <v>0</v>
      </c>
      <c r="AG9" s="21"/>
      <c r="AH9" s="22">
        <f>AG9*H9</f>
        <v>0</v>
      </c>
      <c r="AI9" s="21"/>
      <c r="AJ9" s="22">
        <f>AI9*H9</f>
        <v>0</v>
      </c>
      <c r="AK9" s="21"/>
      <c r="AL9" s="22">
        <f>AK9*H9</f>
        <v>0</v>
      </c>
      <c r="AM9" s="84">
        <f>ROUND((AVERAGE(I9,K9,M9,O9,Q9,S9,U9,W9,Y9,AA9,AC9,AE9,AG9,AI9,AK9)),0)</f>
        <v>10169</v>
      </c>
      <c r="AN9" s="85">
        <f>ROUND((AM9*H9),0)</f>
        <v>5084500</v>
      </c>
      <c r="AO9" s="86">
        <f>ROUND((MEDIAN(I9,K9,M9,O9,Q9,S9,U9,W9,Y9,AA9,AC9,AE9,AG9,AI9,AK9)),0)</f>
        <v>8000</v>
      </c>
      <c r="AP9" s="87">
        <f>ROUND((H9*AO9),0)</f>
        <v>4000000</v>
      </c>
      <c r="AQ9" s="86">
        <f>ROUND((HARMEAN(I9,K9,M9,O9,Q9,S9,U9,W9,Y9,AA9,AC9,AE9,AG9,AI9,AK9)),0)</f>
        <v>9093</v>
      </c>
      <c r="AR9" s="87">
        <f>ROUND((H9*AQ9),0)</f>
        <v>4546500</v>
      </c>
      <c r="AS9" s="86">
        <f>ROUND((GEOMEAN(I9,K9,M9,O9,Q9:S9,U9,W9,Y9,AA9,AC9,AE9,AG9,AI9,AK9)),0)</f>
        <v>17422</v>
      </c>
      <c r="AT9" s="87">
        <f>ROUND((H9*AS9),0)</f>
        <v>8711000</v>
      </c>
    </row>
    <row r="10" spans="3:61" ht="46.5" customHeight="1" x14ac:dyDescent="0.25">
      <c r="C10" s="9">
        <v>27</v>
      </c>
      <c r="D10" s="316" t="s">
        <v>178</v>
      </c>
      <c r="E10" s="317" t="s">
        <v>178</v>
      </c>
      <c r="F10" s="317" t="s">
        <v>178</v>
      </c>
      <c r="G10" s="65" t="s">
        <v>37</v>
      </c>
      <c r="H10" s="64">
        <v>500</v>
      </c>
      <c r="I10" s="21">
        <v>18000</v>
      </c>
      <c r="J10" s="22">
        <f t="shared" ref="J10:J31" si="0">I10*H10</f>
        <v>9000000</v>
      </c>
      <c r="K10" s="21">
        <v>28700</v>
      </c>
      <c r="L10" s="22">
        <f t="shared" ref="L10:L30" si="1">K10*H10</f>
        <v>14350000</v>
      </c>
      <c r="M10" s="21">
        <v>40000</v>
      </c>
      <c r="N10" s="22">
        <f t="shared" ref="N10:N31" si="2">M10*H10</f>
        <v>20000000</v>
      </c>
      <c r="O10" s="21">
        <v>27685.360000000001</v>
      </c>
      <c r="P10" s="22">
        <f t="shared" ref="P10:P31" si="3">O10*H10</f>
        <v>13842680</v>
      </c>
      <c r="Q10" s="72">
        <v>29611</v>
      </c>
      <c r="R10" s="72">
        <f t="shared" ref="R10:R31" si="4">H10*Q10</f>
        <v>14805500</v>
      </c>
      <c r="S10" s="21">
        <v>21000</v>
      </c>
      <c r="T10" s="22">
        <f t="shared" ref="T10:T31" si="5">S10*H10</f>
        <v>10500000</v>
      </c>
      <c r="U10" s="21">
        <v>22000</v>
      </c>
      <c r="V10" s="22">
        <f t="shared" ref="V10:V31" si="6">U10*H10</f>
        <v>11000000</v>
      </c>
      <c r="W10" s="21">
        <v>25000</v>
      </c>
      <c r="X10" s="22">
        <f t="shared" ref="X10:X31" si="7">W10*H10</f>
        <v>12500000</v>
      </c>
      <c r="Y10" s="21">
        <v>30000</v>
      </c>
      <c r="Z10" s="22">
        <f t="shared" ref="Z10:Z31" si="8">Y10*H10</f>
        <v>15000000</v>
      </c>
      <c r="AA10" s="21">
        <v>25000</v>
      </c>
      <c r="AB10" s="22">
        <f>AA10*H10</f>
        <v>12500000</v>
      </c>
      <c r="AC10" s="21">
        <v>23000</v>
      </c>
      <c r="AD10" s="22">
        <f>AC10*H10</f>
        <v>11500000</v>
      </c>
      <c r="AE10" s="21">
        <f>26052*1.0161</f>
        <v>26471.4372</v>
      </c>
      <c r="AF10" s="22">
        <f t="shared" ref="AF10:AF31" si="9">AE10*H10</f>
        <v>13235718.6</v>
      </c>
      <c r="AG10" s="21"/>
      <c r="AH10" s="22">
        <f t="shared" ref="AH10:AH31" si="10">AG10*H10</f>
        <v>0</v>
      </c>
      <c r="AI10" s="75">
        <f>41950*1.0161</f>
        <v>42625.394999999997</v>
      </c>
      <c r="AJ10" s="22">
        <f t="shared" ref="AJ10:AJ31" si="11">AI10*H10</f>
        <v>21312697.5</v>
      </c>
      <c r="AK10" s="21"/>
      <c r="AL10" s="22"/>
      <c r="AM10" s="84">
        <f t="shared" ref="AM10:AM31" si="12">ROUND((AVERAGE(I10,K10,M10,O10,Q10,S10,U10,W10,Y10,AA10,AC10,AE10,AG10,AI10,AK10)),0)</f>
        <v>27623</v>
      </c>
      <c r="AN10" s="85">
        <f t="shared" ref="AN10:AN31" si="13">ROUND((AM10*H10),0)</f>
        <v>13811500</v>
      </c>
      <c r="AO10" s="86">
        <f t="shared" ref="AO10:AO31" si="14">ROUND((MEDIAN(I10,K10,M10,O10,Q10,S10,U10,W10,Y10,AA10,AC10,AE10,AG10,AI10,AK10)),0)</f>
        <v>26471</v>
      </c>
      <c r="AP10" s="87">
        <f t="shared" ref="AP10:AP31" si="15">ROUND((H10*AO10),0)</f>
        <v>13235500</v>
      </c>
      <c r="AQ10" s="86">
        <f t="shared" ref="AQ10:AQ31" si="16">ROUND((HARMEAN(I10,K10,M10,O10,Q10,S10,U10,W10,Y10,AA10,AC10,AE10,AG10,AI10,AK10)),0)</f>
        <v>26188</v>
      </c>
      <c r="AR10" s="87">
        <f t="shared" ref="AR10:AR31" si="17">ROUND((H10*AQ10),0)</f>
        <v>13094000</v>
      </c>
      <c r="AS10" s="86">
        <f t="shared" ref="AS10:AS31" si="18">ROUND((GEOMEAN(I10,K10,M10,O10,Q10:S10,U10,W10,Y10,AA10,AC10,AE10,AG10,AI10,AK10)),0)</f>
        <v>42178</v>
      </c>
      <c r="AT10" s="87">
        <f t="shared" ref="AT10:AT31" si="19">ROUND((H10*AS10),0)</f>
        <v>21089000</v>
      </c>
    </row>
    <row r="11" spans="3:61" ht="102.75" customHeight="1" x14ac:dyDescent="0.25">
      <c r="C11" s="9">
        <v>28</v>
      </c>
      <c r="D11" s="316" t="s">
        <v>179</v>
      </c>
      <c r="E11" s="317" t="s">
        <v>179</v>
      </c>
      <c r="F11" s="317" t="s">
        <v>179</v>
      </c>
      <c r="G11" s="65" t="s">
        <v>37</v>
      </c>
      <c r="H11" s="64">
        <v>450</v>
      </c>
      <c r="I11" s="21">
        <v>18000</v>
      </c>
      <c r="J11" s="22">
        <f t="shared" si="0"/>
        <v>8100000</v>
      </c>
      <c r="K11" s="21">
        <v>15600</v>
      </c>
      <c r="L11" s="22">
        <f t="shared" si="1"/>
        <v>7020000</v>
      </c>
      <c r="M11" s="21">
        <v>40000</v>
      </c>
      <c r="N11" s="22">
        <f t="shared" si="2"/>
        <v>18000000</v>
      </c>
      <c r="O11" s="21">
        <v>35200</v>
      </c>
      <c r="P11" s="22">
        <f t="shared" si="3"/>
        <v>15840000</v>
      </c>
      <c r="Q11" s="72">
        <v>23400</v>
      </c>
      <c r="R11" s="72">
        <f t="shared" si="4"/>
        <v>10530000</v>
      </c>
      <c r="S11" s="21">
        <v>32200</v>
      </c>
      <c r="T11" s="22">
        <f t="shared" si="5"/>
        <v>14490000</v>
      </c>
      <c r="U11" s="21">
        <v>23000</v>
      </c>
      <c r="V11" s="22">
        <f t="shared" ref="V11" si="20">U11*H11</f>
        <v>10350000</v>
      </c>
      <c r="W11" s="21">
        <v>25000</v>
      </c>
      <c r="X11" s="22">
        <f t="shared" ref="X11" si="21">W11*H11</f>
        <v>11250000</v>
      </c>
      <c r="Y11" s="21">
        <v>32000</v>
      </c>
      <c r="Z11" s="22">
        <f t="shared" ref="Z11" si="22">Y11*H11</f>
        <v>14400000</v>
      </c>
      <c r="AA11" s="21">
        <v>25000</v>
      </c>
      <c r="AB11" s="22">
        <f>AA11*H11</f>
        <v>11250000</v>
      </c>
      <c r="AC11" s="21">
        <v>28000</v>
      </c>
      <c r="AD11" s="22">
        <f>AC11*H11</f>
        <v>12600000</v>
      </c>
      <c r="AE11" s="21"/>
      <c r="AF11" s="22">
        <f t="shared" si="9"/>
        <v>0</v>
      </c>
      <c r="AG11" s="21"/>
      <c r="AH11" s="22">
        <f t="shared" si="10"/>
        <v>0</v>
      </c>
      <c r="AI11" s="75">
        <f>27250*1.0161</f>
        <v>27688.724999999999</v>
      </c>
      <c r="AJ11" s="22">
        <f t="shared" si="11"/>
        <v>12459926.25</v>
      </c>
      <c r="AK11" s="21"/>
      <c r="AL11" s="22"/>
      <c r="AM11" s="84">
        <f t="shared" si="12"/>
        <v>27091</v>
      </c>
      <c r="AN11" s="85">
        <f t="shared" si="13"/>
        <v>12190950</v>
      </c>
      <c r="AO11" s="86">
        <f t="shared" si="14"/>
        <v>26344</v>
      </c>
      <c r="AP11" s="87">
        <f t="shared" si="15"/>
        <v>11854800</v>
      </c>
      <c r="AQ11" s="86">
        <f t="shared" si="16"/>
        <v>25348</v>
      </c>
      <c r="AR11" s="87">
        <f t="shared" si="17"/>
        <v>11406600</v>
      </c>
      <c r="AS11" s="86">
        <f t="shared" si="18"/>
        <v>41604</v>
      </c>
      <c r="AT11" s="87">
        <f t="shared" si="19"/>
        <v>18721800</v>
      </c>
    </row>
    <row r="12" spans="3:61" ht="84.75" customHeight="1" x14ac:dyDescent="0.25">
      <c r="C12" s="9">
        <v>29</v>
      </c>
      <c r="D12" s="316" t="s">
        <v>180</v>
      </c>
      <c r="E12" s="317" t="s">
        <v>180</v>
      </c>
      <c r="F12" s="317" t="s">
        <v>180</v>
      </c>
      <c r="G12" s="65" t="s">
        <v>37</v>
      </c>
      <c r="H12" s="64">
        <v>700</v>
      </c>
      <c r="I12" s="21">
        <v>18000</v>
      </c>
      <c r="J12" s="22">
        <f t="shared" si="0"/>
        <v>12600000</v>
      </c>
      <c r="K12" s="21">
        <v>15600</v>
      </c>
      <c r="L12" s="22">
        <f t="shared" si="1"/>
        <v>10920000</v>
      </c>
      <c r="M12" s="21">
        <v>40000</v>
      </c>
      <c r="N12" s="22">
        <f t="shared" si="2"/>
        <v>28000000</v>
      </c>
      <c r="O12" s="21">
        <v>35200</v>
      </c>
      <c r="P12" s="22">
        <f t="shared" si="3"/>
        <v>24640000</v>
      </c>
      <c r="Q12" s="72">
        <v>23400</v>
      </c>
      <c r="R12" s="72">
        <f t="shared" si="4"/>
        <v>16380000</v>
      </c>
      <c r="S12" s="21">
        <v>32200</v>
      </c>
      <c r="T12" s="22">
        <f t="shared" si="5"/>
        <v>22540000</v>
      </c>
      <c r="U12" s="21">
        <v>23000</v>
      </c>
      <c r="V12" s="22">
        <f t="shared" ref="V12" si="23">U12*H12</f>
        <v>16100000</v>
      </c>
      <c r="W12" s="21">
        <v>25000</v>
      </c>
      <c r="X12" s="22">
        <f t="shared" ref="X12" si="24">W12*H12</f>
        <v>17500000</v>
      </c>
      <c r="Y12" s="21">
        <v>32000</v>
      </c>
      <c r="Z12" s="22">
        <f t="shared" ref="Z12" si="25">Y12*H12</f>
        <v>22400000</v>
      </c>
      <c r="AA12" s="21">
        <v>25000</v>
      </c>
      <c r="AB12" s="22">
        <f t="shared" ref="AB12" si="26">AA12*H12</f>
        <v>17500000</v>
      </c>
      <c r="AC12" s="21">
        <v>28000</v>
      </c>
      <c r="AD12" s="22">
        <f t="shared" ref="AD12" si="27">AC12*H12</f>
        <v>19600000</v>
      </c>
      <c r="AE12" s="21">
        <f>20137*1.0161</f>
        <v>20461.205699999999</v>
      </c>
      <c r="AF12" s="22">
        <f t="shared" si="9"/>
        <v>14322843.989999998</v>
      </c>
      <c r="AG12" s="21"/>
      <c r="AH12" s="22">
        <f t="shared" si="10"/>
        <v>0</v>
      </c>
      <c r="AI12" s="21"/>
      <c r="AJ12" s="22">
        <f t="shared" si="11"/>
        <v>0</v>
      </c>
      <c r="AK12" s="21"/>
      <c r="AL12" s="22"/>
      <c r="AM12" s="84">
        <f t="shared" si="12"/>
        <v>26488</v>
      </c>
      <c r="AN12" s="85">
        <f t="shared" si="13"/>
        <v>18541600</v>
      </c>
      <c r="AO12" s="86">
        <f t="shared" si="14"/>
        <v>25000</v>
      </c>
      <c r="AP12" s="87">
        <f t="shared" si="15"/>
        <v>17500000</v>
      </c>
      <c r="AQ12" s="86">
        <f t="shared" si="16"/>
        <v>24683</v>
      </c>
      <c r="AR12" s="87">
        <f t="shared" si="17"/>
        <v>17278100</v>
      </c>
      <c r="AS12" s="86">
        <f t="shared" si="18"/>
        <v>42052</v>
      </c>
      <c r="AT12" s="87">
        <f t="shared" si="19"/>
        <v>29436400</v>
      </c>
    </row>
    <row r="13" spans="3:61" ht="29.25" customHeight="1" x14ac:dyDescent="0.25">
      <c r="C13" s="9">
        <v>30</v>
      </c>
      <c r="D13" s="316" t="s">
        <v>139</v>
      </c>
      <c r="E13" s="317" t="s">
        <v>139</v>
      </c>
      <c r="F13" s="317" t="s">
        <v>139</v>
      </c>
      <c r="G13" s="65" t="s">
        <v>37</v>
      </c>
      <c r="H13" s="64">
        <v>240</v>
      </c>
      <c r="I13" s="21">
        <v>12000</v>
      </c>
      <c r="J13" s="22">
        <f t="shared" si="0"/>
        <v>2880000</v>
      </c>
      <c r="K13" s="21">
        <v>10900</v>
      </c>
      <c r="L13" s="22">
        <f t="shared" si="1"/>
        <v>2616000</v>
      </c>
      <c r="M13" s="21">
        <v>30000</v>
      </c>
      <c r="N13" s="22">
        <f t="shared" si="2"/>
        <v>7200000</v>
      </c>
      <c r="O13" s="21">
        <v>7040</v>
      </c>
      <c r="P13" s="22">
        <f t="shared" si="3"/>
        <v>1689600</v>
      </c>
      <c r="Q13" s="72">
        <v>24700</v>
      </c>
      <c r="R13" s="72">
        <f t="shared" si="4"/>
        <v>5928000</v>
      </c>
      <c r="S13" s="21">
        <v>21000</v>
      </c>
      <c r="T13" s="22">
        <f t="shared" si="5"/>
        <v>5040000</v>
      </c>
      <c r="U13" s="21">
        <v>10000</v>
      </c>
      <c r="V13" s="22">
        <f t="shared" si="6"/>
        <v>2400000</v>
      </c>
      <c r="W13" s="21">
        <v>15000</v>
      </c>
      <c r="X13" s="22">
        <f t="shared" si="7"/>
        <v>3600000</v>
      </c>
      <c r="Y13" s="21">
        <v>16000</v>
      </c>
      <c r="Z13" s="22">
        <f t="shared" si="8"/>
        <v>3840000</v>
      </c>
      <c r="AA13" s="21">
        <v>18000</v>
      </c>
      <c r="AB13" s="22">
        <f t="shared" ref="AB13:AB24" si="28">AA13*H13</f>
        <v>4320000</v>
      </c>
      <c r="AC13" s="21">
        <v>17000</v>
      </c>
      <c r="AD13" s="22">
        <f t="shared" ref="AD13:AD24" si="29">AC13*H13</f>
        <v>4080000</v>
      </c>
      <c r="AE13" s="21"/>
      <c r="AF13" s="22">
        <f t="shared" si="9"/>
        <v>0</v>
      </c>
      <c r="AG13" s="21"/>
      <c r="AH13" s="22">
        <f t="shared" si="10"/>
        <v>0</v>
      </c>
      <c r="AI13" s="21"/>
      <c r="AJ13" s="22">
        <f t="shared" si="11"/>
        <v>0</v>
      </c>
      <c r="AK13" s="21"/>
      <c r="AL13" s="22"/>
      <c r="AM13" s="84">
        <f t="shared" si="12"/>
        <v>16513</v>
      </c>
      <c r="AN13" s="85">
        <f t="shared" si="13"/>
        <v>3963120</v>
      </c>
      <c r="AO13" s="86">
        <f t="shared" si="14"/>
        <v>16000</v>
      </c>
      <c r="AP13" s="87">
        <f t="shared" si="15"/>
        <v>3840000</v>
      </c>
      <c r="AQ13" s="86">
        <f t="shared" si="16"/>
        <v>14065</v>
      </c>
      <c r="AR13" s="87">
        <f t="shared" si="17"/>
        <v>3375600</v>
      </c>
      <c r="AS13" s="86">
        <f t="shared" si="18"/>
        <v>25095</v>
      </c>
      <c r="AT13" s="87">
        <f t="shared" si="19"/>
        <v>6022800</v>
      </c>
    </row>
    <row r="14" spans="3:61" ht="53.25" customHeight="1" x14ac:dyDescent="0.25">
      <c r="C14" s="9">
        <v>31</v>
      </c>
      <c r="D14" s="316" t="s">
        <v>157</v>
      </c>
      <c r="E14" s="317" t="s">
        <v>157</v>
      </c>
      <c r="F14" s="317" t="s">
        <v>157</v>
      </c>
      <c r="G14" s="65" t="s">
        <v>37</v>
      </c>
      <c r="H14" s="64">
        <v>255</v>
      </c>
      <c r="I14" s="21">
        <v>12000</v>
      </c>
      <c r="J14" s="22">
        <f t="shared" si="0"/>
        <v>3060000</v>
      </c>
      <c r="K14" s="21">
        <v>35890</v>
      </c>
      <c r="L14" s="22">
        <f t="shared" si="1"/>
        <v>9151950</v>
      </c>
      <c r="M14" s="21">
        <v>160000</v>
      </c>
      <c r="N14" s="22">
        <f t="shared" si="2"/>
        <v>40800000</v>
      </c>
      <c r="O14" s="21">
        <v>140800</v>
      </c>
      <c r="P14" s="22">
        <f t="shared" si="3"/>
        <v>35904000</v>
      </c>
      <c r="Q14" s="72">
        <v>61170</v>
      </c>
      <c r="R14" s="72">
        <f t="shared" si="4"/>
        <v>15598350</v>
      </c>
      <c r="S14" s="21">
        <v>77000</v>
      </c>
      <c r="T14" s="22">
        <f t="shared" si="5"/>
        <v>19635000</v>
      </c>
      <c r="U14" s="21">
        <v>99000</v>
      </c>
      <c r="V14" s="22">
        <f t="shared" si="6"/>
        <v>25245000</v>
      </c>
      <c r="W14" s="21">
        <v>90000</v>
      </c>
      <c r="X14" s="22">
        <f t="shared" si="7"/>
        <v>22950000</v>
      </c>
      <c r="Y14" s="21">
        <v>110000</v>
      </c>
      <c r="Z14" s="22">
        <f t="shared" si="8"/>
        <v>28050000</v>
      </c>
      <c r="AA14" s="21">
        <v>113000</v>
      </c>
      <c r="AB14" s="22">
        <f t="shared" si="28"/>
        <v>28815000</v>
      </c>
      <c r="AC14" s="21">
        <v>80000</v>
      </c>
      <c r="AD14" s="22">
        <f t="shared" si="29"/>
        <v>20400000</v>
      </c>
      <c r="AE14" s="21"/>
      <c r="AF14" s="22">
        <f t="shared" si="9"/>
        <v>0</v>
      </c>
      <c r="AG14" s="21"/>
      <c r="AH14" s="22">
        <f t="shared" si="10"/>
        <v>0</v>
      </c>
      <c r="AI14" s="21"/>
      <c r="AJ14" s="22">
        <f t="shared" si="11"/>
        <v>0</v>
      </c>
      <c r="AK14" s="21"/>
      <c r="AL14" s="22"/>
      <c r="AM14" s="84">
        <f t="shared" si="12"/>
        <v>88987</v>
      </c>
      <c r="AN14" s="85">
        <f t="shared" si="13"/>
        <v>22691685</v>
      </c>
      <c r="AO14" s="86">
        <f t="shared" si="14"/>
        <v>90000</v>
      </c>
      <c r="AP14" s="87">
        <f t="shared" si="15"/>
        <v>22950000</v>
      </c>
      <c r="AQ14" s="86">
        <f t="shared" si="16"/>
        <v>53519</v>
      </c>
      <c r="AR14" s="87">
        <f t="shared" si="17"/>
        <v>13647345</v>
      </c>
      <c r="AS14" s="86">
        <f t="shared" si="18"/>
        <v>116601</v>
      </c>
      <c r="AT14" s="87">
        <f t="shared" si="19"/>
        <v>29733255</v>
      </c>
    </row>
    <row r="15" spans="3:61" ht="27" customHeight="1" x14ac:dyDescent="0.25">
      <c r="C15" s="9">
        <v>32</v>
      </c>
      <c r="D15" s="316" t="s">
        <v>203</v>
      </c>
      <c r="E15" s="317" t="s">
        <v>181</v>
      </c>
      <c r="F15" s="317" t="s">
        <v>181</v>
      </c>
      <c r="G15" s="46" t="s">
        <v>37</v>
      </c>
      <c r="H15" s="64">
        <v>77</v>
      </c>
      <c r="I15" s="21">
        <v>180000</v>
      </c>
      <c r="J15" s="22">
        <f t="shared" si="0"/>
        <v>13860000</v>
      </c>
      <c r="K15" s="21">
        <v>85600</v>
      </c>
      <c r="L15" s="22">
        <f t="shared" si="1"/>
        <v>6591200</v>
      </c>
      <c r="M15" s="21">
        <v>150000</v>
      </c>
      <c r="N15" s="22">
        <f t="shared" si="2"/>
        <v>11550000</v>
      </c>
      <c r="O15" s="21">
        <v>101335.03999999999</v>
      </c>
      <c r="P15" s="22">
        <f t="shared" si="3"/>
        <v>7802798.0799999991</v>
      </c>
      <c r="Q15" s="72">
        <v>98400</v>
      </c>
      <c r="R15" s="72">
        <f t="shared" si="4"/>
        <v>7576800</v>
      </c>
      <c r="S15" s="21">
        <v>105000</v>
      </c>
      <c r="T15" s="22">
        <f t="shared" si="5"/>
        <v>8085000</v>
      </c>
      <c r="U15" s="21">
        <v>102000</v>
      </c>
      <c r="V15" s="22">
        <f t="shared" si="6"/>
        <v>7854000</v>
      </c>
      <c r="W15" s="21">
        <v>110000</v>
      </c>
      <c r="X15" s="22">
        <f t="shared" si="7"/>
        <v>8470000</v>
      </c>
      <c r="Y15" s="21">
        <v>135000</v>
      </c>
      <c r="Z15" s="22">
        <f t="shared" si="8"/>
        <v>10395000</v>
      </c>
      <c r="AA15" s="21">
        <v>138000</v>
      </c>
      <c r="AB15" s="22">
        <f t="shared" si="28"/>
        <v>10626000</v>
      </c>
      <c r="AC15" s="21">
        <v>120000</v>
      </c>
      <c r="AD15" s="22">
        <f t="shared" si="29"/>
        <v>9240000</v>
      </c>
      <c r="AE15" s="21">
        <f>45000*1.0161</f>
        <v>45724.5</v>
      </c>
      <c r="AF15" s="22">
        <f t="shared" si="9"/>
        <v>3520786.5</v>
      </c>
      <c r="AG15" s="21"/>
      <c r="AH15" s="22">
        <f t="shared" si="10"/>
        <v>0</v>
      </c>
      <c r="AI15" s="21"/>
      <c r="AJ15" s="22">
        <f t="shared" si="11"/>
        <v>0</v>
      </c>
      <c r="AK15" s="21"/>
      <c r="AL15" s="22"/>
      <c r="AM15" s="84">
        <f t="shared" si="12"/>
        <v>114255</v>
      </c>
      <c r="AN15" s="85">
        <f t="shared" si="13"/>
        <v>8797635</v>
      </c>
      <c r="AO15" s="86">
        <f t="shared" si="14"/>
        <v>107500</v>
      </c>
      <c r="AP15" s="87">
        <f t="shared" si="15"/>
        <v>8277500</v>
      </c>
      <c r="AQ15" s="86">
        <f t="shared" si="16"/>
        <v>102379</v>
      </c>
      <c r="AR15" s="87">
        <f t="shared" si="17"/>
        <v>7883183</v>
      </c>
      <c r="AS15" s="86">
        <f t="shared" si="18"/>
        <v>150896</v>
      </c>
      <c r="AT15" s="87">
        <f t="shared" si="19"/>
        <v>11618992</v>
      </c>
    </row>
    <row r="16" spans="3:61" ht="83.25" customHeight="1" x14ac:dyDescent="0.25">
      <c r="C16" s="9">
        <v>33</v>
      </c>
      <c r="D16" s="316" t="s">
        <v>156</v>
      </c>
      <c r="E16" s="317" t="s">
        <v>156</v>
      </c>
      <c r="F16" s="317" t="s">
        <v>156</v>
      </c>
      <c r="G16" s="46" t="s">
        <v>37</v>
      </c>
      <c r="H16" s="64">
        <v>220</v>
      </c>
      <c r="I16" s="21">
        <v>116000</v>
      </c>
      <c r="J16" s="22">
        <f t="shared" si="0"/>
        <v>25520000</v>
      </c>
      <c r="K16" s="21">
        <v>98100</v>
      </c>
      <c r="L16" s="22">
        <f t="shared" si="1"/>
        <v>21582000</v>
      </c>
      <c r="M16" s="21">
        <v>80000</v>
      </c>
      <c r="N16" s="22">
        <f t="shared" si="2"/>
        <v>17600000</v>
      </c>
      <c r="O16" s="21">
        <v>134505.18</v>
      </c>
      <c r="P16" s="22">
        <f t="shared" si="3"/>
        <v>29591139.599999998</v>
      </c>
      <c r="Q16" s="72">
        <v>230000</v>
      </c>
      <c r="R16" s="72">
        <f t="shared" si="4"/>
        <v>50600000</v>
      </c>
      <c r="S16" s="21">
        <v>175000</v>
      </c>
      <c r="T16" s="22">
        <f t="shared" si="5"/>
        <v>38500000</v>
      </c>
      <c r="U16" s="21">
        <v>75000</v>
      </c>
      <c r="V16" s="22">
        <f t="shared" si="6"/>
        <v>16500000</v>
      </c>
      <c r="W16" s="21">
        <v>85000</v>
      </c>
      <c r="X16" s="22">
        <f t="shared" si="7"/>
        <v>18700000</v>
      </c>
      <c r="Y16" s="21">
        <v>82000</v>
      </c>
      <c r="Z16" s="22">
        <f t="shared" si="8"/>
        <v>18040000</v>
      </c>
      <c r="AA16" s="21">
        <v>90000</v>
      </c>
      <c r="AB16" s="22">
        <f t="shared" si="28"/>
        <v>19800000</v>
      </c>
      <c r="AC16" s="21">
        <v>100000</v>
      </c>
      <c r="AD16" s="22">
        <f t="shared" si="29"/>
        <v>22000000</v>
      </c>
      <c r="AE16" s="21"/>
      <c r="AF16" s="22">
        <f t="shared" si="9"/>
        <v>0</v>
      </c>
      <c r="AG16" s="21"/>
      <c r="AH16" s="22">
        <f t="shared" si="10"/>
        <v>0</v>
      </c>
      <c r="AI16" s="21"/>
      <c r="AJ16" s="22">
        <f t="shared" si="11"/>
        <v>0</v>
      </c>
      <c r="AK16" s="21"/>
      <c r="AL16" s="22"/>
      <c r="AM16" s="84">
        <f t="shared" si="12"/>
        <v>115055</v>
      </c>
      <c r="AN16" s="85">
        <f t="shared" si="13"/>
        <v>25312100</v>
      </c>
      <c r="AO16" s="86">
        <f t="shared" si="14"/>
        <v>98100</v>
      </c>
      <c r="AP16" s="87">
        <f t="shared" si="15"/>
        <v>21582000</v>
      </c>
      <c r="AQ16" s="86">
        <f t="shared" si="16"/>
        <v>102597</v>
      </c>
      <c r="AR16" s="87">
        <f t="shared" si="17"/>
        <v>22571340</v>
      </c>
      <c r="AS16" s="86">
        <f t="shared" si="18"/>
        <v>180212</v>
      </c>
      <c r="AT16" s="87">
        <f t="shared" si="19"/>
        <v>39646640</v>
      </c>
    </row>
    <row r="17" spans="3:46" ht="50.25" customHeight="1" x14ac:dyDescent="0.25">
      <c r="C17" s="9">
        <v>34</v>
      </c>
      <c r="D17" s="316" t="s">
        <v>182</v>
      </c>
      <c r="E17" s="317" t="s">
        <v>182</v>
      </c>
      <c r="F17" s="317" t="s">
        <v>182</v>
      </c>
      <c r="G17" s="46" t="s">
        <v>37</v>
      </c>
      <c r="H17" s="64">
        <v>150</v>
      </c>
      <c r="I17" s="21">
        <v>112000</v>
      </c>
      <c r="J17" s="22">
        <f t="shared" si="0"/>
        <v>16800000</v>
      </c>
      <c r="K17" s="21">
        <v>65790</v>
      </c>
      <c r="L17" s="22">
        <f t="shared" si="1"/>
        <v>9868500</v>
      </c>
      <c r="M17" s="21">
        <v>140000</v>
      </c>
      <c r="N17" s="22">
        <f t="shared" si="2"/>
        <v>21000000</v>
      </c>
      <c r="O17" s="21">
        <v>55194.94</v>
      </c>
      <c r="P17" s="22">
        <f t="shared" si="3"/>
        <v>8279241</v>
      </c>
      <c r="Q17" s="72">
        <v>138600</v>
      </c>
      <c r="R17" s="72">
        <f t="shared" si="4"/>
        <v>20790000</v>
      </c>
      <c r="S17" s="21">
        <v>44380</v>
      </c>
      <c r="T17" s="22">
        <f t="shared" si="5"/>
        <v>6657000</v>
      </c>
      <c r="U17" s="21">
        <v>70000</v>
      </c>
      <c r="V17" s="22">
        <f t="shared" si="6"/>
        <v>10500000</v>
      </c>
      <c r="W17" s="21">
        <v>85000</v>
      </c>
      <c r="X17" s="22">
        <f t="shared" si="7"/>
        <v>12750000</v>
      </c>
      <c r="Y17" s="21">
        <v>83000</v>
      </c>
      <c r="Z17" s="22">
        <f t="shared" si="8"/>
        <v>12450000</v>
      </c>
      <c r="AA17" s="21">
        <v>110000</v>
      </c>
      <c r="AB17" s="22">
        <f t="shared" si="28"/>
        <v>16500000</v>
      </c>
      <c r="AC17" s="21">
        <v>110000</v>
      </c>
      <c r="AD17" s="22">
        <f t="shared" si="29"/>
        <v>16500000</v>
      </c>
      <c r="AE17" s="21">
        <f>89930*1.0161</f>
        <v>91377.873000000007</v>
      </c>
      <c r="AF17" s="22">
        <f t="shared" si="9"/>
        <v>13706680.950000001</v>
      </c>
      <c r="AG17" s="21"/>
      <c r="AH17" s="22">
        <f t="shared" si="10"/>
        <v>0</v>
      </c>
      <c r="AI17" s="21"/>
      <c r="AJ17" s="22">
        <f t="shared" si="11"/>
        <v>0</v>
      </c>
      <c r="AK17" s="21"/>
      <c r="AL17" s="22"/>
      <c r="AM17" s="84">
        <f t="shared" si="12"/>
        <v>92112</v>
      </c>
      <c r="AN17" s="85">
        <f t="shared" si="13"/>
        <v>13816800</v>
      </c>
      <c r="AO17" s="86">
        <f t="shared" si="14"/>
        <v>88189</v>
      </c>
      <c r="AP17" s="87">
        <f t="shared" si="15"/>
        <v>13228350</v>
      </c>
      <c r="AQ17" s="86">
        <f t="shared" si="16"/>
        <v>81989</v>
      </c>
      <c r="AR17" s="87">
        <f t="shared" si="17"/>
        <v>12298350</v>
      </c>
      <c r="AS17" s="86">
        <f t="shared" si="18"/>
        <v>132750</v>
      </c>
      <c r="AT17" s="87">
        <f t="shared" si="19"/>
        <v>19912500</v>
      </c>
    </row>
    <row r="18" spans="3:46" ht="36" customHeight="1" x14ac:dyDescent="0.25">
      <c r="C18" s="9">
        <v>35</v>
      </c>
      <c r="D18" s="316" t="s">
        <v>183</v>
      </c>
      <c r="E18" s="317" t="s">
        <v>183</v>
      </c>
      <c r="F18" s="317" t="s">
        <v>183</v>
      </c>
      <c r="G18" s="46" t="s">
        <v>37</v>
      </c>
      <c r="H18" s="64">
        <v>50</v>
      </c>
      <c r="I18" s="21">
        <v>290000</v>
      </c>
      <c r="J18" s="22">
        <f t="shared" si="0"/>
        <v>14500000</v>
      </c>
      <c r="K18" s="21">
        <v>67457</v>
      </c>
      <c r="L18" s="22">
        <f t="shared" si="1"/>
        <v>3372850</v>
      </c>
      <c r="M18" s="21">
        <v>140000</v>
      </c>
      <c r="N18" s="22">
        <f t="shared" si="2"/>
        <v>7000000</v>
      </c>
      <c r="O18" s="21">
        <v>110389.9</v>
      </c>
      <c r="P18" s="22">
        <f t="shared" si="3"/>
        <v>5519495</v>
      </c>
      <c r="Q18" s="72">
        <v>138600</v>
      </c>
      <c r="R18" s="72">
        <f t="shared" si="4"/>
        <v>6930000</v>
      </c>
      <c r="S18" s="21">
        <v>49000</v>
      </c>
      <c r="T18" s="22">
        <f t="shared" si="5"/>
        <v>2450000</v>
      </c>
      <c r="U18" s="21">
        <v>70000</v>
      </c>
      <c r="V18" s="22">
        <f t="shared" si="6"/>
        <v>3500000</v>
      </c>
      <c r="W18" s="21">
        <v>120000</v>
      </c>
      <c r="X18" s="22">
        <f t="shared" si="7"/>
        <v>6000000</v>
      </c>
      <c r="Y18" s="21">
        <v>115000</v>
      </c>
      <c r="Z18" s="22">
        <f t="shared" si="8"/>
        <v>5750000</v>
      </c>
      <c r="AA18" s="21">
        <v>118000</v>
      </c>
      <c r="AB18" s="22">
        <f t="shared" si="28"/>
        <v>5900000</v>
      </c>
      <c r="AC18" s="21">
        <v>115000</v>
      </c>
      <c r="AD18" s="22">
        <f t="shared" si="29"/>
        <v>5750000</v>
      </c>
      <c r="AE18" s="21"/>
      <c r="AF18" s="22">
        <f t="shared" si="9"/>
        <v>0</v>
      </c>
      <c r="AG18" s="21"/>
      <c r="AH18" s="22">
        <f t="shared" si="10"/>
        <v>0</v>
      </c>
      <c r="AI18" s="21"/>
      <c r="AJ18" s="22">
        <f t="shared" si="11"/>
        <v>0</v>
      </c>
      <c r="AK18" s="21"/>
      <c r="AL18" s="22"/>
      <c r="AM18" s="84">
        <f t="shared" si="12"/>
        <v>121222</v>
      </c>
      <c r="AN18" s="85">
        <f t="shared" si="13"/>
        <v>6061100</v>
      </c>
      <c r="AO18" s="86">
        <f t="shared" si="14"/>
        <v>115000</v>
      </c>
      <c r="AP18" s="87">
        <f t="shared" si="15"/>
        <v>5750000</v>
      </c>
      <c r="AQ18" s="86">
        <f t="shared" si="16"/>
        <v>99473</v>
      </c>
      <c r="AR18" s="87">
        <f t="shared" si="17"/>
        <v>4973650</v>
      </c>
      <c r="AS18" s="86">
        <f t="shared" si="18"/>
        <v>154606</v>
      </c>
      <c r="AT18" s="87">
        <f t="shared" si="19"/>
        <v>7730300</v>
      </c>
    </row>
    <row r="19" spans="3:46" ht="78" customHeight="1" x14ac:dyDescent="0.25">
      <c r="C19" s="9">
        <v>36</v>
      </c>
      <c r="D19" s="316" t="s">
        <v>184</v>
      </c>
      <c r="E19" s="317" t="s">
        <v>184</v>
      </c>
      <c r="F19" s="317" t="s">
        <v>184</v>
      </c>
      <c r="G19" s="46" t="s">
        <v>149</v>
      </c>
      <c r="H19" s="64">
        <v>1</v>
      </c>
      <c r="I19" s="21">
        <v>460000</v>
      </c>
      <c r="J19" s="22">
        <f t="shared" si="0"/>
        <v>460000</v>
      </c>
      <c r="K19" s="21">
        <v>658978</v>
      </c>
      <c r="L19" s="22">
        <f t="shared" si="1"/>
        <v>658978</v>
      </c>
      <c r="M19" s="21">
        <v>2000000</v>
      </c>
      <c r="N19" s="22">
        <f t="shared" si="2"/>
        <v>2000000</v>
      </c>
      <c r="O19" s="21">
        <v>1028126.95</v>
      </c>
      <c r="P19" s="22">
        <f t="shared" si="3"/>
        <v>1028126.95</v>
      </c>
      <c r="Q19" s="72">
        <v>752000</v>
      </c>
      <c r="R19" s="72">
        <f t="shared" si="4"/>
        <v>752000</v>
      </c>
      <c r="S19" s="21">
        <v>1400000</v>
      </c>
      <c r="T19" s="22">
        <f t="shared" si="5"/>
        <v>1400000</v>
      </c>
      <c r="U19" s="21">
        <v>500000</v>
      </c>
      <c r="V19" s="22">
        <f t="shared" si="6"/>
        <v>500000</v>
      </c>
      <c r="W19" s="21">
        <v>480000</v>
      </c>
      <c r="X19" s="22">
        <f t="shared" si="7"/>
        <v>480000</v>
      </c>
      <c r="Y19" s="21">
        <v>495000</v>
      </c>
      <c r="Z19" s="22">
        <f t="shared" si="8"/>
        <v>495000</v>
      </c>
      <c r="AA19" s="21">
        <v>550000</v>
      </c>
      <c r="AB19" s="22">
        <f t="shared" si="28"/>
        <v>550000</v>
      </c>
      <c r="AC19" s="21">
        <v>560000</v>
      </c>
      <c r="AD19" s="22">
        <f t="shared" si="29"/>
        <v>560000</v>
      </c>
      <c r="AE19" s="21">
        <f>368958*1.0161</f>
        <v>374898.22379999998</v>
      </c>
      <c r="AF19" s="22">
        <f t="shared" si="9"/>
        <v>374898.22379999998</v>
      </c>
      <c r="AG19" s="21"/>
      <c r="AH19" s="22">
        <f t="shared" si="10"/>
        <v>0</v>
      </c>
      <c r="AI19" s="21"/>
      <c r="AJ19" s="22">
        <f t="shared" si="11"/>
        <v>0</v>
      </c>
      <c r="AK19" s="21"/>
      <c r="AL19" s="22"/>
      <c r="AM19" s="84">
        <f t="shared" si="12"/>
        <v>771584</v>
      </c>
      <c r="AN19" s="85">
        <f t="shared" si="13"/>
        <v>771584</v>
      </c>
      <c r="AO19" s="86">
        <f t="shared" si="14"/>
        <v>555000</v>
      </c>
      <c r="AP19" s="87">
        <f t="shared" si="15"/>
        <v>555000</v>
      </c>
      <c r="AQ19" s="86">
        <f t="shared" si="16"/>
        <v>612778</v>
      </c>
      <c r="AR19" s="87">
        <f t="shared" si="17"/>
        <v>612778</v>
      </c>
      <c r="AS19" s="86">
        <f t="shared" si="18"/>
        <v>680956</v>
      </c>
      <c r="AT19" s="87">
        <f t="shared" si="19"/>
        <v>680956</v>
      </c>
    </row>
    <row r="20" spans="3:46" ht="57" customHeight="1" x14ac:dyDescent="0.25">
      <c r="C20" s="9">
        <v>37</v>
      </c>
      <c r="D20" s="316" t="s">
        <v>185</v>
      </c>
      <c r="E20" s="317" t="s">
        <v>185</v>
      </c>
      <c r="F20" s="317" t="s">
        <v>185</v>
      </c>
      <c r="G20" s="46" t="s">
        <v>36</v>
      </c>
      <c r="H20" s="69">
        <f>473*0.2*3.7</f>
        <v>350.02000000000004</v>
      </c>
      <c r="I20" s="21">
        <v>32000</v>
      </c>
      <c r="J20" s="22">
        <f t="shared" si="0"/>
        <v>11200640.000000002</v>
      </c>
      <c r="K20" s="21">
        <v>34500</v>
      </c>
      <c r="L20" s="22">
        <f t="shared" si="1"/>
        <v>12075690.000000002</v>
      </c>
      <c r="M20" s="21">
        <v>70000</v>
      </c>
      <c r="N20" s="22">
        <f t="shared" si="2"/>
        <v>24501400.000000004</v>
      </c>
      <c r="O20" s="21">
        <v>75366.399999999994</v>
      </c>
      <c r="P20" s="22">
        <f t="shared" si="3"/>
        <v>26379747.328000002</v>
      </c>
      <c r="Q20" s="72">
        <v>89700</v>
      </c>
      <c r="R20" s="72">
        <f t="shared" si="4"/>
        <v>31396794.000000004</v>
      </c>
      <c r="S20" s="21">
        <v>159000</v>
      </c>
      <c r="T20" s="22">
        <f t="shared" si="5"/>
        <v>55653180.000000007</v>
      </c>
      <c r="U20" s="21">
        <v>35000</v>
      </c>
      <c r="V20" s="22">
        <f t="shared" si="6"/>
        <v>12250700.000000002</v>
      </c>
      <c r="W20" s="21">
        <v>33000</v>
      </c>
      <c r="X20" s="22">
        <f t="shared" si="7"/>
        <v>11550660.000000002</v>
      </c>
      <c r="Y20" s="21">
        <v>40000</v>
      </c>
      <c r="Z20" s="22">
        <f t="shared" si="8"/>
        <v>14000800.000000002</v>
      </c>
      <c r="AA20" s="21">
        <v>27000</v>
      </c>
      <c r="AB20" s="22">
        <f t="shared" si="28"/>
        <v>9450540.0000000019</v>
      </c>
      <c r="AC20" s="21">
        <v>31000</v>
      </c>
      <c r="AD20" s="22">
        <f t="shared" si="29"/>
        <v>10850620.000000002</v>
      </c>
      <c r="AE20" s="21"/>
      <c r="AF20" s="22">
        <f t="shared" si="9"/>
        <v>0</v>
      </c>
      <c r="AG20" s="21"/>
      <c r="AH20" s="22">
        <f t="shared" si="10"/>
        <v>0</v>
      </c>
      <c r="AI20" s="75">
        <f>43465.033536*1.0161</f>
        <v>44164.820575929603</v>
      </c>
      <c r="AJ20" s="22">
        <f t="shared" si="11"/>
        <v>15458570.497986881</v>
      </c>
      <c r="AK20" s="21"/>
      <c r="AL20" s="22"/>
      <c r="AM20" s="84">
        <f t="shared" si="12"/>
        <v>55894</v>
      </c>
      <c r="AN20" s="85">
        <f t="shared" si="13"/>
        <v>19564018</v>
      </c>
      <c r="AO20" s="86">
        <f t="shared" si="14"/>
        <v>37500</v>
      </c>
      <c r="AP20" s="87">
        <f t="shared" si="15"/>
        <v>13125750</v>
      </c>
      <c r="AQ20" s="86">
        <f t="shared" si="16"/>
        <v>42699</v>
      </c>
      <c r="AR20" s="87">
        <f t="shared" si="17"/>
        <v>14945504</v>
      </c>
      <c r="AS20" s="86">
        <f t="shared" si="18"/>
        <v>78715</v>
      </c>
      <c r="AT20" s="87">
        <f t="shared" si="19"/>
        <v>27551824</v>
      </c>
    </row>
    <row r="21" spans="3:46" ht="50.25" customHeight="1" x14ac:dyDescent="0.25">
      <c r="C21" s="9">
        <v>38</v>
      </c>
      <c r="D21" s="316" t="s">
        <v>186</v>
      </c>
      <c r="E21" s="317" t="s">
        <v>186</v>
      </c>
      <c r="F21" s="317" t="s">
        <v>186</v>
      </c>
      <c r="G21" s="46" t="s">
        <v>174</v>
      </c>
      <c r="H21" s="69">
        <f>473</f>
        <v>473</v>
      </c>
      <c r="I21" s="21">
        <v>260000</v>
      </c>
      <c r="J21" s="22">
        <f t="shared" si="0"/>
        <v>122980000</v>
      </c>
      <c r="K21" s="21">
        <v>316578</v>
      </c>
      <c r="L21" s="22">
        <f t="shared" si="1"/>
        <v>149741394</v>
      </c>
      <c r="M21" s="21">
        <v>420000</v>
      </c>
      <c r="N21" s="22">
        <f t="shared" si="2"/>
        <v>198660000</v>
      </c>
      <c r="O21" s="21">
        <v>836801.28</v>
      </c>
      <c r="P21" s="22">
        <f t="shared" si="3"/>
        <v>395807005.44</v>
      </c>
      <c r="Q21" s="72">
        <v>164110</v>
      </c>
      <c r="R21" s="72">
        <f t="shared" si="4"/>
        <v>77624030</v>
      </c>
      <c r="S21" s="21">
        <v>50316</v>
      </c>
      <c r="T21" s="22">
        <f t="shared" si="5"/>
        <v>23799468</v>
      </c>
      <c r="U21" s="21">
        <v>400000</v>
      </c>
      <c r="V21" s="22">
        <f t="shared" si="6"/>
        <v>189200000</v>
      </c>
      <c r="W21" s="21">
        <v>380000</v>
      </c>
      <c r="X21" s="22">
        <f t="shared" si="7"/>
        <v>179740000</v>
      </c>
      <c r="Y21" s="21">
        <v>440000</v>
      </c>
      <c r="Z21" s="22">
        <f t="shared" si="8"/>
        <v>208120000</v>
      </c>
      <c r="AA21" s="21">
        <v>430000</v>
      </c>
      <c r="AB21" s="22">
        <f t="shared" si="28"/>
        <v>203390000</v>
      </c>
      <c r="AC21" s="21">
        <v>425000</v>
      </c>
      <c r="AD21" s="22">
        <f t="shared" si="29"/>
        <v>201025000</v>
      </c>
      <c r="AE21" s="21"/>
      <c r="AF21" s="22">
        <f t="shared" si="9"/>
        <v>0</v>
      </c>
      <c r="AG21" s="21"/>
      <c r="AH21" s="22">
        <f t="shared" si="10"/>
        <v>0</v>
      </c>
      <c r="AI21" s="75">
        <f>663953.04*1.0161</f>
        <v>674642.68394400005</v>
      </c>
      <c r="AJ21" s="22">
        <f t="shared" si="11"/>
        <v>319105989.505512</v>
      </c>
      <c r="AK21" s="21"/>
      <c r="AL21" s="22"/>
      <c r="AM21" s="84">
        <f t="shared" si="12"/>
        <v>399787</v>
      </c>
      <c r="AN21" s="85">
        <f t="shared" si="13"/>
        <v>189099251</v>
      </c>
      <c r="AO21" s="86">
        <f t="shared" si="14"/>
        <v>410000</v>
      </c>
      <c r="AP21" s="87">
        <f t="shared" si="15"/>
        <v>193930000</v>
      </c>
      <c r="AQ21" s="86">
        <f t="shared" si="16"/>
        <v>239455</v>
      </c>
      <c r="AR21" s="87">
        <f t="shared" si="17"/>
        <v>113262215</v>
      </c>
      <c r="AS21" s="86">
        <f t="shared" si="18"/>
        <v>508735</v>
      </c>
      <c r="AT21" s="87">
        <f t="shared" si="19"/>
        <v>240631655</v>
      </c>
    </row>
    <row r="22" spans="3:46" ht="91.5" customHeight="1" x14ac:dyDescent="0.25">
      <c r="C22" s="9">
        <v>39</v>
      </c>
      <c r="D22" s="316" t="s">
        <v>187</v>
      </c>
      <c r="E22" s="317" t="s">
        <v>187</v>
      </c>
      <c r="F22" s="317" t="s">
        <v>187</v>
      </c>
      <c r="G22" s="46" t="s">
        <v>36</v>
      </c>
      <c r="H22" s="69">
        <f>473*2*0.9*0.2</f>
        <v>170.28</v>
      </c>
      <c r="I22" s="21">
        <v>68000</v>
      </c>
      <c r="J22" s="22">
        <f t="shared" si="0"/>
        <v>11579040</v>
      </c>
      <c r="K22" s="21">
        <v>860789</v>
      </c>
      <c r="L22" s="22">
        <f t="shared" si="1"/>
        <v>146575150.91999999</v>
      </c>
      <c r="M22" s="21">
        <v>850000</v>
      </c>
      <c r="N22" s="22">
        <f t="shared" si="2"/>
        <v>144738000</v>
      </c>
      <c r="O22" s="21">
        <v>249019.39</v>
      </c>
      <c r="P22" s="22">
        <f t="shared" si="3"/>
        <v>42403021.729200006</v>
      </c>
      <c r="Q22" s="72">
        <v>676768</v>
      </c>
      <c r="R22" s="72">
        <f t="shared" si="4"/>
        <v>115240055.04000001</v>
      </c>
      <c r="S22" s="21">
        <v>205800</v>
      </c>
      <c r="T22" s="22">
        <f t="shared" si="5"/>
        <v>35043624</v>
      </c>
      <c r="U22" s="21">
        <v>300000</v>
      </c>
      <c r="V22" s="22">
        <f t="shared" si="6"/>
        <v>51084000</v>
      </c>
      <c r="W22" s="21">
        <v>280000</v>
      </c>
      <c r="X22" s="22">
        <f t="shared" si="7"/>
        <v>47678400</v>
      </c>
      <c r="Y22" s="21">
        <v>340000</v>
      </c>
      <c r="Z22" s="22">
        <f t="shared" si="8"/>
        <v>57895200</v>
      </c>
      <c r="AA22" s="21">
        <v>320000</v>
      </c>
      <c r="AB22" s="22">
        <f t="shared" si="28"/>
        <v>54489600</v>
      </c>
      <c r="AC22" s="21">
        <v>322000</v>
      </c>
      <c r="AD22" s="22">
        <f t="shared" si="29"/>
        <v>54830160</v>
      </c>
      <c r="AE22" s="21">
        <f>654019*1.0161</f>
        <v>664548.70590000006</v>
      </c>
      <c r="AF22" s="22">
        <f t="shared" si="9"/>
        <v>113159353.64065202</v>
      </c>
      <c r="AG22" s="21"/>
      <c r="AH22" s="22">
        <f t="shared" si="10"/>
        <v>0</v>
      </c>
      <c r="AI22" s="75">
        <f>663953.04*1.0161</f>
        <v>674642.68394400005</v>
      </c>
      <c r="AJ22" s="22">
        <f t="shared" si="11"/>
        <v>114878156.22198433</v>
      </c>
      <c r="AK22" s="21"/>
      <c r="AL22" s="22"/>
      <c r="AM22" s="84">
        <f t="shared" si="12"/>
        <v>447044</v>
      </c>
      <c r="AN22" s="85">
        <f t="shared" si="13"/>
        <v>76122652</v>
      </c>
      <c r="AO22" s="86">
        <f t="shared" si="14"/>
        <v>322000</v>
      </c>
      <c r="AP22" s="87">
        <f t="shared" si="15"/>
        <v>54830160</v>
      </c>
      <c r="AQ22" s="86">
        <f t="shared" si="16"/>
        <v>279810</v>
      </c>
      <c r="AR22" s="87">
        <f t="shared" si="17"/>
        <v>47646047</v>
      </c>
      <c r="AS22" s="86">
        <f t="shared" si="18"/>
        <v>554891</v>
      </c>
      <c r="AT22" s="87">
        <f t="shared" si="19"/>
        <v>94486839</v>
      </c>
    </row>
    <row r="23" spans="3:46" ht="96.75" customHeight="1" x14ac:dyDescent="0.25">
      <c r="C23" s="9">
        <v>40</v>
      </c>
      <c r="D23" s="316" t="s">
        <v>188</v>
      </c>
      <c r="E23" s="317" t="s">
        <v>188</v>
      </c>
      <c r="F23" s="317" t="s">
        <v>188</v>
      </c>
      <c r="G23" s="46" t="s">
        <v>36</v>
      </c>
      <c r="H23" s="69">
        <f>473*2*0.9*0.1</f>
        <v>85.14</v>
      </c>
      <c r="I23" s="21">
        <v>730000</v>
      </c>
      <c r="J23" s="22">
        <f t="shared" si="0"/>
        <v>62152200</v>
      </c>
      <c r="K23" s="21">
        <v>785456</v>
      </c>
      <c r="L23" s="22">
        <f t="shared" si="1"/>
        <v>66873723.840000004</v>
      </c>
      <c r="M23" s="21">
        <v>150000</v>
      </c>
      <c r="N23" s="22">
        <f t="shared" si="2"/>
        <v>12771000</v>
      </c>
      <c r="O23" s="21">
        <v>459957.9</v>
      </c>
      <c r="P23" s="22">
        <f t="shared" si="3"/>
        <v>39160815.605999999</v>
      </c>
      <c r="Q23" s="72">
        <v>827775</v>
      </c>
      <c r="R23" s="72">
        <f t="shared" si="4"/>
        <v>70476763.5</v>
      </c>
      <c r="S23" s="21">
        <v>247058</v>
      </c>
      <c r="T23" s="22">
        <f t="shared" si="5"/>
        <v>21034518.120000001</v>
      </c>
      <c r="U23" s="21">
        <v>140000</v>
      </c>
      <c r="V23" s="22">
        <f t="shared" si="6"/>
        <v>11919600</v>
      </c>
      <c r="W23" s="21">
        <v>155000</v>
      </c>
      <c r="X23" s="22">
        <f t="shared" si="7"/>
        <v>13196700</v>
      </c>
      <c r="Y23" s="21">
        <v>160000</v>
      </c>
      <c r="Z23" s="22">
        <f t="shared" si="8"/>
        <v>13622400</v>
      </c>
      <c r="AA23" s="21">
        <v>200000</v>
      </c>
      <c r="AB23" s="22">
        <f t="shared" si="28"/>
        <v>17028000</v>
      </c>
      <c r="AC23" s="21">
        <v>130000</v>
      </c>
      <c r="AD23" s="22">
        <f t="shared" si="29"/>
        <v>11068200</v>
      </c>
      <c r="AE23" s="21"/>
      <c r="AF23" s="22">
        <f t="shared" si="9"/>
        <v>0</v>
      </c>
      <c r="AG23" s="21"/>
      <c r="AH23" s="22">
        <f t="shared" si="10"/>
        <v>0</v>
      </c>
      <c r="AI23" s="21"/>
      <c r="AJ23" s="22">
        <f t="shared" si="11"/>
        <v>0</v>
      </c>
      <c r="AK23" s="21"/>
      <c r="AL23" s="22"/>
      <c r="AM23" s="84">
        <f t="shared" si="12"/>
        <v>362295</v>
      </c>
      <c r="AN23" s="85">
        <f t="shared" si="13"/>
        <v>30845796</v>
      </c>
      <c r="AO23" s="86">
        <f t="shared" si="14"/>
        <v>200000</v>
      </c>
      <c r="AP23" s="87">
        <f t="shared" si="15"/>
        <v>17028000</v>
      </c>
      <c r="AQ23" s="86">
        <f t="shared" si="16"/>
        <v>223231</v>
      </c>
      <c r="AR23" s="87">
        <f t="shared" si="17"/>
        <v>19005887</v>
      </c>
      <c r="AS23" s="86">
        <f t="shared" si="18"/>
        <v>439168</v>
      </c>
      <c r="AT23" s="87">
        <f t="shared" si="19"/>
        <v>37390764</v>
      </c>
    </row>
    <row r="24" spans="3:46" ht="40.5" customHeight="1" x14ac:dyDescent="0.25">
      <c r="C24" s="9"/>
      <c r="D24" s="335" t="s">
        <v>189</v>
      </c>
      <c r="E24" s="336"/>
      <c r="F24" s="337"/>
      <c r="G24" s="65"/>
      <c r="H24" s="64"/>
      <c r="I24" s="21"/>
      <c r="J24" s="22">
        <f t="shared" si="0"/>
        <v>0</v>
      </c>
      <c r="K24" s="21"/>
      <c r="L24" s="22">
        <f t="shared" si="1"/>
        <v>0</v>
      </c>
      <c r="M24" s="21"/>
      <c r="N24" s="22">
        <f t="shared" si="2"/>
        <v>0</v>
      </c>
      <c r="O24" s="21"/>
      <c r="P24" s="22">
        <f t="shared" si="3"/>
        <v>0</v>
      </c>
      <c r="Q24" s="72"/>
      <c r="R24" s="72">
        <f t="shared" si="4"/>
        <v>0</v>
      </c>
      <c r="S24" s="21"/>
      <c r="T24" s="22">
        <f t="shared" si="5"/>
        <v>0</v>
      </c>
      <c r="U24" s="21"/>
      <c r="V24" s="22">
        <f t="shared" si="6"/>
        <v>0</v>
      </c>
      <c r="W24" s="21"/>
      <c r="X24" s="22">
        <f t="shared" si="7"/>
        <v>0</v>
      </c>
      <c r="Y24" s="21"/>
      <c r="Z24" s="22">
        <f t="shared" si="8"/>
        <v>0</v>
      </c>
      <c r="AA24" s="21"/>
      <c r="AB24" s="22">
        <f t="shared" si="28"/>
        <v>0</v>
      </c>
      <c r="AC24" s="21"/>
      <c r="AD24" s="22">
        <f t="shared" si="29"/>
        <v>0</v>
      </c>
      <c r="AE24" s="21"/>
      <c r="AF24" s="22">
        <f t="shared" si="9"/>
        <v>0</v>
      </c>
      <c r="AG24" s="21"/>
      <c r="AH24" s="22">
        <f t="shared" si="10"/>
        <v>0</v>
      </c>
      <c r="AI24" s="21"/>
      <c r="AJ24" s="22">
        <f t="shared" si="11"/>
        <v>0</v>
      </c>
      <c r="AK24" s="21"/>
      <c r="AL24" s="22"/>
      <c r="AM24" s="84"/>
      <c r="AN24" s="85"/>
      <c r="AO24" s="86"/>
      <c r="AP24" s="87"/>
      <c r="AQ24" s="86"/>
      <c r="AR24" s="87"/>
      <c r="AS24" s="86"/>
      <c r="AT24" s="87"/>
    </row>
    <row r="25" spans="3:46" ht="18" customHeight="1" x14ac:dyDescent="0.25">
      <c r="C25" s="9">
        <v>41</v>
      </c>
      <c r="D25" s="316" t="s">
        <v>20</v>
      </c>
      <c r="E25" s="317" t="s">
        <v>20</v>
      </c>
      <c r="F25" s="317" t="s">
        <v>20</v>
      </c>
      <c r="G25" s="46" t="s">
        <v>36</v>
      </c>
      <c r="H25" s="69">
        <f>+H29*0.3*0.4+H27</f>
        <v>143.35200000000003</v>
      </c>
      <c r="I25" s="21">
        <v>24000</v>
      </c>
      <c r="J25" s="22">
        <f t="shared" si="0"/>
        <v>3440448.0000000009</v>
      </c>
      <c r="K25" s="21">
        <v>34500</v>
      </c>
      <c r="L25" s="22">
        <f t="shared" si="1"/>
        <v>4945644.0000000009</v>
      </c>
      <c r="M25" s="21">
        <v>70000</v>
      </c>
      <c r="N25" s="22">
        <f t="shared" si="2"/>
        <v>10034640.000000002</v>
      </c>
      <c r="O25" s="21">
        <v>96588.800000000003</v>
      </c>
      <c r="P25" s="22">
        <f t="shared" si="3"/>
        <v>13846197.657600004</v>
      </c>
      <c r="Q25" s="72">
        <v>89700</v>
      </c>
      <c r="R25" s="72">
        <f t="shared" si="4"/>
        <v>12858674.400000002</v>
      </c>
      <c r="S25" s="21">
        <v>28000</v>
      </c>
      <c r="T25" s="22">
        <f t="shared" si="5"/>
        <v>4013856.0000000009</v>
      </c>
      <c r="U25" s="21">
        <v>42641</v>
      </c>
      <c r="V25" s="22">
        <f t="shared" ref="V25" si="30">U25*H25</f>
        <v>6112672.6320000011</v>
      </c>
      <c r="W25" s="21">
        <v>40759</v>
      </c>
      <c r="X25" s="22">
        <f t="shared" ref="X25" si="31">W25*H25</f>
        <v>5842884.1680000015</v>
      </c>
      <c r="Y25" s="21">
        <v>43465.033536000003</v>
      </c>
      <c r="Z25" s="22">
        <f t="shared" ref="Z25" si="32">Y25*H25</f>
        <v>6230799.4874526737</v>
      </c>
      <c r="AA25" s="21">
        <v>27000</v>
      </c>
      <c r="AB25" s="22">
        <f t="shared" ref="AB25" si="33">AA25*H25</f>
        <v>3870504.0000000009</v>
      </c>
      <c r="AC25" s="21">
        <v>31000</v>
      </c>
      <c r="AD25" s="22">
        <f t="shared" ref="AD25" si="34">AC25*H25</f>
        <v>4443912.0000000009</v>
      </c>
      <c r="AE25" s="21">
        <f>42641*1.0161</f>
        <v>43327.520100000002</v>
      </c>
      <c r="AF25" s="22">
        <f t="shared" si="9"/>
        <v>6211086.6613752013</v>
      </c>
      <c r="AG25" s="21">
        <f>40759*1.0161</f>
        <v>41415.219900000004</v>
      </c>
      <c r="AH25" s="22">
        <f t="shared" si="10"/>
        <v>5936954.6031048018</v>
      </c>
      <c r="AI25" s="75">
        <f>43465.033536*1.0161</f>
        <v>44164.820575929603</v>
      </c>
      <c r="AJ25" s="22">
        <f t="shared" si="11"/>
        <v>6331115.359200662</v>
      </c>
      <c r="AK25" s="21"/>
      <c r="AL25" s="22"/>
      <c r="AM25" s="84">
        <f t="shared" si="12"/>
        <v>46897</v>
      </c>
      <c r="AN25" s="85">
        <f t="shared" si="13"/>
        <v>6722779</v>
      </c>
      <c r="AO25" s="86">
        <f t="shared" si="14"/>
        <v>42028</v>
      </c>
      <c r="AP25" s="87">
        <f t="shared" si="15"/>
        <v>6024798</v>
      </c>
      <c r="AQ25" s="86">
        <f t="shared" si="16"/>
        <v>39738</v>
      </c>
      <c r="AR25" s="87">
        <f t="shared" si="17"/>
        <v>5696522</v>
      </c>
      <c r="AS25" s="86">
        <f t="shared" si="18"/>
        <v>62682</v>
      </c>
      <c r="AT25" s="87">
        <f t="shared" si="19"/>
        <v>8985590</v>
      </c>
    </row>
    <row r="26" spans="3:46" ht="33" customHeight="1" x14ac:dyDescent="0.25">
      <c r="C26" s="9">
        <v>42</v>
      </c>
      <c r="D26" s="316" t="s">
        <v>21</v>
      </c>
      <c r="E26" s="317" t="s">
        <v>21</v>
      </c>
      <c r="F26" s="317" t="s">
        <v>21</v>
      </c>
      <c r="G26" s="46" t="s">
        <v>36</v>
      </c>
      <c r="H26" s="69">
        <f>+H29*0.3*0.2</f>
        <v>65.160000000000011</v>
      </c>
      <c r="I26" s="21">
        <v>820000</v>
      </c>
      <c r="J26" s="22">
        <f t="shared" si="0"/>
        <v>53431200.000000007</v>
      </c>
      <c r="K26" s="21">
        <v>960710</v>
      </c>
      <c r="L26" s="22">
        <f t="shared" si="1"/>
        <v>62599863.600000009</v>
      </c>
      <c r="M26" s="21">
        <v>1600000</v>
      </c>
      <c r="N26" s="22">
        <f t="shared" si="2"/>
        <v>104256000.00000001</v>
      </c>
      <c r="O26" s="21">
        <v>551949.48</v>
      </c>
      <c r="P26" s="22">
        <f t="shared" si="3"/>
        <v>35965028.116800003</v>
      </c>
      <c r="Q26" s="72">
        <v>1356890</v>
      </c>
      <c r="R26" s="72">
        <f t="shared" si="4"/>
        <v>88414952.400000021</v>
      </c>
      <c r="S26" s="21">
        <v>74200</v>
      </c>
      <c r="T26" s="22">
        <f t="shared" si="5"/>
        <v>4834872.0000000009</v>
      </c>
      <c r="U26" s="21">
        <v>769864</v>
      </c>
      <c r="V26" s="22">
        <f t="shared" si="6"/>
        <v>50164338.24000001</v>
      </c>
      <c r="W26" s="21">
        <v>735870</v>
      </c>
      <c r="X26" s="22">
        <f t="shared" si="7"/>
        <v>47949289.20000001</v>
      </c>
      <c r="Y26" s="21">
        <v>762015.63065599999</v>
      </c>
      <c r="Z26" s="22">
        <f t="shared" si="8"/>
        <v>49652938.493544966</v>
      </c>
      <c r="AA26" s="21">
        <v>580000</v>
      </c>
      <c r="AB26" s="22">
        <f>AA26*H26</f>
        <v>37792800.000000007</v>
      </c>
      <c r="AC26" s="21">
        <v>603000</v>
      </c>
      <c r="AD26" s="22">
        <f>AC26*H26</f>
        <v>39291480.000000007</v>
      </c>
      <c r="AE26" s="21">
        <f>769864*1.0161</f>
        <v>782258.81039999996</v>
      </c>
      <c r="AF26" s="22">
        <f t="shared" si="9"/>
        <v>50971984.085664004</v>
      </c>
      <c r="AG26" s="21">
        <f>735870*1.0161</f>
        <v>747717.50699999998</v>
      </c>
      <c r="AH26" s="22">
        <f t="shared" si="10"/>
        <v>48721272.756120004</v>
      </c>
      <c r="AI26" s="76">
        <f>762015.630656*1.0161</f>
        <v>774284.08230956155</v>
      </c>
      <c r="AJ26" s="22">
        <f t="shared" si="11"/>
        <v>50452350.803291038</v>
      </c>
      <c r="AK26" s="21"/>
      <c r="AL26" s="22"/>
      <c r="AM26" s="84">
        <f t="shared" si="12"/>
        <v>794197</v>
      </c>
      <c r="AN26" s="85">
        <f t="shared" si="13"/>
        <v>51749877</v>
      </c>
      <c r="AO26" s="86">
        <f t="shared" si="14"/>
        <v>765940</v>
      </c>
      <c r="AP26" s="87">
        <f t="shared" si="15"/>
        <v>49908650</v>
      </c>
      <c r="AQ26" s="86">
        <f t="shared" si="16"/>
        <v>464019</v>
      </c>
      <c r="AR26" s="87">
        <f t="shared" si="17"/>
        <v>30235478</v>
      </c>
      <c r="AS26" s="86">
        <f t="shared" si="18"/>
        <v>944324</v>
      </c>
      <c r="AT26" s="87">
        <f t="shared" si="19"/>
        <v>61532152</v>
      </c>
    </row>
    <row r="27" spans="3:46" ht="38.25" customHeight="1" x14ac:dyDescent="0.25">
      <c r="C27" s="9">
        <v>43</v>
      </c>
      <c r="D27" s="316" t="s">
        <v>22</v>
      </c>
      <c r="E27" s="317" t="s">
        <v>22</v>
      </c>
      <c r="F27" s="317" t="s">
        <v>22</v>
      </c>
      <c r="G27" s="46" t="s">
        <v>36</v>
      </c>
      <c r="H27" s="69">
        <f>+(H29/10)*0.3*0.4</f>
        <v>13.032</v>
      </c>
      <c r="I27" s="21">
        <v>720000</v>
      </c>
      <c r="J27" s="22">
        <f t="shared" si="0"/>
        <v>9383040</v>
      </c>
      <c r="K27" s="21">
        <v>960710</v>
      </c>
      <c r="L27" s="22">
        <f t="shared" si="1"/>
        <v>12519972.720000001</v>
      </c>
      <c r="M27" s="21">
        <v>1000000</v>
      </c>
      <c r="N27" s="22">
        <f t="shared" si="2"/>
        <v>13032000</v>
      </c>
      <c r="O27" s="21">
        <v>551949.48</v>
      </c>
      <c r="P27" s="22">
        <f t="shared" si="3"/>
        <v>7193005.6233599996</v>
      </c>
      <c r="Q27" s="72">
        <v>768135</v>
      </c>
      <c r="R27" s="72">
        <f t="shared" si="4"/>
        <v>10010335.32</v>
      </c>
      <c r="S27" s="21">
        <v>74200</v>
      </c>
      <c r="T27" s="22">
        <f t="shared" si="5"/>
        <v>966974.4</v>
      </c>
      <c r="U27" s="21">
        <v>626977</v>
      </c>
      <c r="V27" s="22">
        <f t="shared" ref="V27" si="35">U27*H27</f>
        <v>8170764.2640000004</v>
      </c>
      <c r="W27" s="21">
        <v>599293</v>
      </c>
      <c r="X27" s="22">
        <f t="shared" ref="X27" si="36">W27*H27</f>
        <v>7809986.3760000002</v>
      </c>
      <c r="Y27" s="21">
        <v>636500.85360000003</v>
      </c>
      <c r="Z27" s="22">
        <f t="shared" ref="Z27" si="37">Y27*H27</f>
        <v>8294879.1241152007</v>
      </c>
      <c r="AA27" s="21">
        <v>520000</v>
      </c>
      <c r="AB27" s="22">
        <f t="shared" ref="AB27" si="38">AA27*H27</f>
        <v>6776640</v>
      </c>
      <c r="AC27" s="21">
        <v>522000</v>
      </c>
      <c r="AD27" s="22">
        <f t="shared" ref="AD27" si="39">AC27*H27</f>
        <v>6802704</v>
      </c>
      <c r="AE27" s="21">
        <f>626977*1.0161</f>
        <v>637071.3297</v>
      </c>
      <c r="AF27" s="22">
        <f t="shared" si="9"/>
        <v>8302313.5686504003</v>
      </c>
      <c r="AG27" s="21">
        <f>599293*1.0161</f>
        <v>608941.61730000004</v>
      </c>
      <c r="AH27" s="22">
        <f t="shared" si="10"/>
        <v>7935727.1566536007</v>
      </c>
      <c r="AI27" s="77">
        <f>636500.8536*1.0161</f>
        <v>646748.51734296</v>
      </c>
      <c r="AJ27" s="22">
        <f t="shared" si="11"/>
        <v>8428426.6780134551</v>
      </c>
      <c r="AK27" s="21"/>
      <c r="AL27" s="22"/>
      <c r="AM27" s="84">
        <f t="shared" si="12"/>
        <v>633752</v>
      </c>
      <c r="AN27" s="85">
        <f t="shared" si="13"/>
        <v>8259056</v>
      </c>
      <c r="AO27" s="86">
        <f t="shared" si="14"/>
        <v>631739</v>
      </c>
      <c r="AP27" s="87">
        <f t="shared" si="15"/>
        <v>8232823</v>
      </c>
      <c r="AQ27" s="86">
        <f t="shared" si="16"/>
        <v>418510</v>
      </c>
      <c r="AR27" s="87">
        <f t="shared" si="17"/>
        <v>5454022</v>
      </c>
      <c r="AS27" s="86">
        <f t="shared" si="18"/>
        <v>686539</v>
      </c>
      <c r="AT27" s="87">
        <f t="shared" si="19"/>
        <v>8946976</v>
      </c>
    </row>
    <row r="28" spans="3:46" ht="32.25" customHeight="1" x14ac:dyDescent="0.25">
      <c r="C28" s="9">
        <v>44</v>
      </c>
      <c r="D28" s="316" t="s">
        <v>191</v>
      </c>
      <c r="E28" s="317" t="s">
        <v>191</v>
      </c>
      <c r="F28" s="317" t="s">
        <v>191</v>
      </c>
      <c r="G28" s="46" t="s">
        <v>19</v>
      </c>
      <c r="H28" s="69">
        <v>1086</v>
      </c>
      <c r="I28" s="21">
        <v>38000</v>
      </c>
      <c r="J28" s="22">
        <f t="shared" si="0"/>
        <v>41268000</v>
      </c>
      <c r="K28" s="21">
        <v>45800</v>
      </c>
      <c r="L28" s="22">
        <f t="shared" si="1"/>
        <v>49738800</v>
      </c>
      <c r="M28" s="21">
        <v>40000</v>
      </c>
      <c r="N28" s="22">
        <f t="shared" si="2"/>
        <v>43440000</v>
      </c>
      <c r="O28" s="21">
        <v>16208.64</v>
      </c>
      <c r="P28" s="22">
        <f t="shared" si="3"/>
        <v>17602583.039999999</v>
      </c>
      <c r="Q28" s="72">
        <v>29479</v>
      </c>
      <c r="R28" s="72">
        <f t="shared" si="4"/>
        <v>32014194</v>
      </c>
      <c r="S28" s="21">
        <v>8400</v>
      </c>
      <c r="T28" s="22">
        <f t="shared" si="5"/>
        <v>9122400</v>
      </c>
      <c r="U28" s="21">
        <v>12940</v>
      </c>
      <c r="V28" s="22">
        <f t="shared" si="6"/>
        <v>14052840</v>
      </c>
      <c r="W28" s="21">
        <v>12351</v>
      </c>
      <c r="X28" s="22">
        <f t="shared" si="7"/>
        <v>13413186</v>
      </c>
      <c r="Y28" s="21">
        <v>13136.987552000001</v>
      </c>
      <c r="Z28" s="22">
        <f t="shared" si="8"/>
        <v>14266768.481472</v>
      </c>
      <c r="AA28" s="21">
        <v>15000</v>
      </c>
      <c r="AB28" s="22">
        <f>AA28*H28</f>
        <v>16290000</v>
      </c>
      <c r="AC28" s="21">
        <v>14000</v>
      </c>
      <c r="AD28" s="22">
        <f>AC28*H28</f>
        <v>15204000</v>
      </c>
      <c r="AE28" s="21">
        <f>12940*1.0161</f>
        <v>13148.334000000001</v>
      </c>
      <c r="AF28" s="22">
        <f t="shared" si="9"/>
        <v>14279090.724000001</v>
      </c>
      <c r="AG28" s="21">
        <f>12351*1.0161</f>
        <v>12549.8511</v>
      </c>
      <c r="AH28" s="22">
        <f t="shared" si="10"/>
        <v>13629138.294600001</v>
      </c>
      <c r="AI28" s="78">
        <f>13136.987552*1.0161</f>
        <v>13348.4930515872</v>
      </c>
      <c r="AJ28" s="22">
        <f t="shared" si="11"/>
        <v>14496463.4540237</v>
      </c>
      <c r="AK28" s="21"/>
      <c r="AL28" s="22"/>
      <c r="AM28" s="84">
        <f t="shared" si="12"/>
        <v>20312</v>
      </c>
      <c r="AN28" s="85">
        <f t="shared" si="13"/>
        <v>22058832</v>
      </c>
      <c r="AO28" s="86">
        <f t="shared" si="14"/>
        <v>13674</v>
      </c>
      <c r="AP28" s="87">
        <f t="shared" si="15"/>
        <v>14849964</v>
      </c>
      <c r="AQ28" s="86">
        <f t="shared" si="16"/>
        <v>15714</v>
      </c>
      <c r="AR28" s="87">
        <f t="shared" si="17"/>
        <v>17065404</v>
      </c>
      <c r="AS28" s="86">
        <f t="shared" si="18"/>
        <v>29013</v>
      </c>
      <c r="AT28" s="87">
        <f t="shared" si="19"/>
        <v>31508118</v>
      </c>
    </row>
    <row r="29" spans="3:46" ht="72" customHeight="1" x14ac:dyDescent="0.25">
      <c r="C29" s="9">
        <v>45</v>
      </c>
      <c r="D29" s="316" t="s">
        <v>24</v>
      </c>
      <c r="E29" s="317" t="s">
        <v>24</v>
      </c>
      <c r="F29" s="317" t="s">
        <v>24</v>
      </c>
      <c r="G29" s="46" t="s">
        <v>174</v>
      </c>
      <c r="H29" s="69">
        <v>1086</v>
      </c>
      <c r="I29" s="21">
        <v>162000</v>
      </c>
      <c r="J29" s="22">
        <f t="shared" si="0"/>
        <v>175932000</v>
      </c>
      <c r="K29" s="21">
        <v>185600</v>
      </c>
      <c r="L29" s="22">
        <f t="shared" si="1"/>
        <v>201561600</v>
      </c>
      <c r="M29" s="21">
        <v>250000</v>
      </c>
      <c r="N29" s="22">
        <f t="shared" si="2"/>
        <v>271500000</v>
      </c>
      <c r="O29" s="21">
        <v>382336</v>
      </c>
      <c r="P29" s="22">
        <f t="shared" si="3"/>
        <v>415216896</v>
      </c>
      <c r="Q29" s="72">
        <v>175000</v>
      </c>
      <c r="R29" s="72">
        <f t="shared" si="4"/>
        <v>190050000</v>
      </c>
      <c r="S29" s="21">
        <v>140000</v>
      </c>
      <c r="T29" s="22">
        <f t="shared" si="5"/>
        <v>152040000</v>
      </c>
      <c r="U29" s="21">
        <v>177257</v>
      </c>
      <c r="V29" s="22">
        <f t="shared" si="6"/>
        <v>192501102</v>
      </c>
      <c r="W29" s="21">
        <v>169430</v>
      </c>
      <c r="X29" s="22">
        <f t="shared" si="7"/>
        <v>184000980</v>
      </c>
      <c r="Y29" s="21">
        <v>189720.74598400001</v>
      </c>
      <c r="Z29" s="22">
        <f t="shared" si="8"/>
        <v>206036730.13862401</v>
      </c>
      <c r="AA29" s="21">
        <v>163000</v>
      </c>
      <c r="AB29" s="22">
        <f>AA29*H29</f>
        <v>177018000</v>
      </c>
      <c r="AC29" s="21">
        <v>170000</v>
      </c>
      <c r="AD29" s="22">
        <f>AC29*H29</f>
        <v>184620000</v>
      </c>
      <c r="AE29" s="21">
        <f>177257*1.0161</f>
        <v>180110.8377</v>
      </c>
      <c r="AF29" s="22">
        <f t="shared" si="9"/>
        <v>195600369.74220002</v>
      </c>
      <c r="AG29" s="21">
        <f>169430*1.0161</f>
        <v>172157.823</v>
      </c>
      <c r="AH29" s="22">
        <f t="shared" si="10"/>
        <v>186963395.778</v>
      </c>
      <c r="AI29" s="75">
        <f>189720.745984*1.0161</f>
        <v>192775.24999434242</v>
      </c>
      <c r="AJ29" s="22">
        <f t="shared" si="11"/>
        <v>209353921.49385586</v>
      </c>
      <c r="AK29" s="21"/>
      <c r="AL29" s="22"/>
      <c r="AM29" s="84">
        <f t="shared" si="12"/>
        <v>193528</v>
      </c>
      <c r="AN29" s="85">
        <f t="shared" si="13"/>
        <v>210171408</v>
      </c>
      <c r="AO29" s="86">
        <f t="shared" si="14"/>
        <v>176129</v>
      </c>
      <c r="AP29" s="87">
        <f t="shared" si="15"/>
        <v>191276094</v>
      </c>
      <c r="AQ29" s="86">
        <f t="shared" si="16"/>
        <v>183214</v>
      </c>
      <c r="AR29" s="87">
        <f t="shared" si="17"/>
        <v>198970404</v>
      </c>
      <c r="AS29" s="86">
        <f t="shared" si="18"/>
        <v>297458</v>
      </c>
      <c r="AT29" s="87">
        <f t="shared" si="19"/>
        <v>323039388</v>
      </c>
    </row>
    <row r="30" spans="3:46" ht="51.75" customHeight="1" x14ac:dyDescent="0.25">
      <c r="C30" s="9">
        <v>46</v>
      </c>
      <c r="D30" s="316" t="s">
        <v>192</v>
      </c>
      <c r="E30" s="317" t="s">
        <v>192</v>
      </c>
      <c r="F30" s="317" t="s">
        <v>192</v>
      </c>
      <c r="G30" s="46" t="s">
        <v>174</v>
      </c>
      <c r="H30" s="69">
        <f>+H29</f>
        <v>1086</v>
      </c>
      <c r="I30" s="21">
        <v>38000</v>
      </c>
      <c r="J30" s="22">
        <f t="shared" si="0"/>
        <v>41268000</v>
      </c>
      <c r="K30" s="21">
        <v>12500</v>
      </c>
      <c r="L30" s="22">
        <f t="shared" si="1"/>
        <v>13575000</v>
      </c>
      <c r="M30" s="21">
        <v>40000</v>
      </c>
      <c r="N30" s="22">
        <f t="shared" si="2"/>
        <v>43440000</v>
      </c>
      <c r="O30" s="21">
        <v>9984</v>
      </c>
      <c r="P30" s="22">
        <f t="shared" si="3"/>
        <v>10842624</v>
      </c>
      <c r="Q30" s="72">
        <v>15500</v>
      </c>
      <c r="R30" s="72">
        <f t="shared" si="4"/>
        <v>16833000</v>
      </c>
      <c r="S30" s="21">
        <v>56000</v>
      </c>
      <c r="T30" s="22">
        <f t="shared" si="5"/>
        <v>60816000</v>
      </c>
      <c r="U30" s="21">
        <v>13104</v>
      </c>
      <c r="V30" s="22">
        <f t="shared" si="6"/>
        <v>14230944</v>
      </c>
      <c r="W30" s="21">
        <v>12525</v>
      </c>
      <c r="X30" s="22">
        <f t="shared" si="7"/>
        <v>13602150</v>
      </c>
      <c r="Y30" s="21">
        <v>15257.337952</v>
      </c>
      <c r="Z30" s="22">
        <f t="shared" si="8"/>
        <v>16569469.015872</v>
      </c>
      <c r="AA30" s="21">
        <v>16000</v>
      </c>
      <c r="AB30" s="22">
        <f>AA30*H30</f>
        <v>17376000</v>
      </c>
      <c r="AC30" s="21">
        <v>20000</v>
      </c>
      <c r="AD30" s="22">
        <f>AC30*H30</f>
        <v>21720000</v>
      </c>
      <c r="AE30" s="21">
        <f>13104*1.0161</f>
        <v>13314.974399999999</v>
      </c>
      <c r="AF30" s="22">
        <f t="shared" si="9"/>
        <v>14460062.198399998</v>
      </c>
      <c r="AG30" s="21">
        <f>12525*1.0161</f>
        <v>12726.6525</v>
      </c>
      <c r="AH30" s="22">
        <f t="shared" si="10"/>
        <v>13821144.615</v>
      </c>
      <c r="AI30" s="78">
        <f>15257.337952*1.0161</f>
        <v>15502.9810930272</v>
      </c>
      <c r="AJ30" s="22">
        <f t="shared" si="11"/>
        <v>16836237.467027538</v>
      </c>
      <c r="AK30" s="21"/>
      <c r="AL30" s="22"/>
      <c r="AM30" s="84">
        <f t="shared" si="12"/>
        <v>20744</v>
      </c>
      <c r="AN30" s="85">
        <f t="shared" si="13"/>
        <v>22527984</v>
      </c>
      <c r="AO30" s="86">
        <f t="shared" si="14"/>
        <v>15379</v>
      </c>
      <c r="AP30" s="87">
        <f t="shared" si="15"/>
        <v>16701594</v>
      </c>
      <c r="AQ30" s="86">
        <f t="shared" si="16"/>
        <v>16162</v>
      </c>
      <c r="AR30" s="87">
        <f t="shared" si="17"/>
        <v>17551932</v>
      </c>
      <c r="AS30" s="86">
        <f t="shared" si="18"/>
        <v>28253</v>
      </c>
      <c r="AT30" s="87">
        <f t="shared" si="19"/>
        <v>30682758</v>
      </c>
    </row>
    <row r="31" spans="3:46" ht="42.75" customHeight="1" x14ac:dyDescent="0.25">
      <c r="C31" s="9">
        <v>47</v>
      </c>
      <c r="D31" s="316" t="s">
        <v>26</v>
      </c>
      <c r="E31" s="317" t="s">
        <v>26</v>
      </c>
      <c r="F31" s="317" t="s">
        <v>26</v>
      </c>
      <c r="G31" s="46" t="s">
        <v>36</v>
      </c>
      <c r="H31" s="69">
        <f>+H29*0.4*0.3+H27</f>
        <v>143.352</v>
      </c>
      <c r="I31" s="21">
        <v>420000</v>
      </c>
      <c r="J31" s="22">
        <f t="shared" si="0"/>
        <v>60207840</v>
      </c>
      <c r="K31" s="21">
        <v>750200</v>
      </c>
      <c r="L31" s="22">
        <f>K31*H31</f>
        <v>107542670.40000001</v>
      </c>
      <c r="M31" s="21">
        <v>800000</v>
      </c>
      <c r="N31" s="22">
        <f t="shared" si="2"/>
        <v>114681600</v>
      </c>
      <c r="O31" s="21">
        <v>249018.88</v>
      </c>
      <c r="P31" s="22">
        <f t="shared" si="3"/>
        <v>35697354.485760003</v>
      </c>
      <c r="Q31" s="72">
        <v>676768</v>
      </c>
      <c r="R31" s="72">
        <f t="shared" si="4"/>
        <v>97016046.335999995</v>
      </c>
      <c r="S31" s="21">
        <v>21000</v>
      </c>
      <c r="T31" s="22">
        <f t="shared" si="5"/>
        <v>3010392</v>
      </c>
      <c r="U31" s="21">
        <v>407800</v>
      </c>
      <c r="V31" s="22">
        <f t="shared" si="6"/>
        <v>58458945.600000001</v>
      </c>
      <c r="W31" s="21">
        <v>389794</v>
      </c>
      <c r="X31" s="22">
        <f t="shared" si="7"/>
        <v>55877749.487999998</v>
      </c>
      <c r="Y31" s="21">
        <v>413975.25785599998</v>
      </c>
      <c r="Z31" s="22">
        <f t="shared" si="8"/>
        <v>59344181.164173312</v>
      </c>
      <c r="AA31" s="21">
        <v>320000</v>
      </c>
      <c r="AB31" s="22">
        <f t="shared" ref="AB31" si="40">AA31*H31</f>
        <v>45872640</v>
      </c>
      <c r="AC31" s="21">
        <v>322000</v>
      </c>
      <c r="AD31" s="22">
        <f t="shared" ref="AD31" si="41">AC31*H31</f>
        <v>46159344</v>
      </c>
      <c r="AE31" s="21">
        <f>407800*1.0161</f>
        <v>414365.58</v>
      </c>
      <c r="AF31" s="22">
        <f t="shared" si="9"/>
        <v>59400134.624160007</v>
      </c>
      <c r="AG31" s="21">
        <f>389794*1.0161</f>
        <v>396069.68339999998</v>
      </c>
      <c r="AH31" s="22">
        <f t="shared" si="10"/>
        <v>56777381.254756801</v>
      </c>
      <c r="AI31" s="21">
        <f>413975.257856*1.0161</f>
        <v>420640.25950748159</v>
      </c>
      <c r="AJ31" s="22">
        <f t="shared" si="11"/>
        <v>60299622.4809165</v>
      </c>
      <c r="AK31" s="21"/>
      <c r="AL31" s="22"/>
      <c r="AM31" s="84">
        <f t="shared" si="12"/>
        <v>428688</v>
      </c>
      <c r="AN31" s="85">
        <f t="shared" si="13"/>
        <v>61453282</v>
      </c>
      <c r="AO31" s="86">
        <f t="shared" si="14"/>
        <v>410888</v>
      </c>
      <c r="AP31" s="87">
        <f t="shared" si="15"/>
        <v>58901617</v>
      </c>
      <c r="AQ31" s="86">
        <f t="shared" si="16"/>
        <v>177090</v>
      </c>
      <c r="AR31" s="87">
        <f t="shared" si="17"/>
        <v>25386206</v>
      </c>
      <c r="AS31" s="86">
        <f t="shared" si="18"/>
        <v>509533</v>
      </c>
      <c r="AT31" s="87">
        <f t="shared" si="19"/>
        <v>73042575</v>
      </c>
    </row>
    <row r="32" spans="3:46" ht="31.5" customHeight="1" thickBot="1" x14ac:dyDescent="0.3">
      <c r="C32" s="310" t="s">
        <v>170</v>
      </c>
      <c r="D32" s="311"/>
      <c r="E32" s="311"/>
      <c r="F32" s="312"/>
      <c r="G32" s="40"/>
      <c r="H32" s="40"/>
      <c r="I32" s="41"/>
      <c r="J32" s="24">
        <f>SUM(J9:J31)</f>
        <v>703622408</v>
      </c>
      <c r="K32" s="41"/>
      <c r="L32" s="24">
        <f>SUM(L9:L31)</f>
        <v>920030987.48000002</v>
      </c>
      <c r="M32" s="41"/>
      <c r="N32" s="24">
        <f>SUM(N9:N31)</f>
        <v>1164204640</v>
      </c>
      <c r="O32" s="41"/>
      <c r="P32" s="24">
        <f>SUM(P9:P31)</f>
        <v>1187771359.6567199</v>
      </c>
      <c r="Q32" s="24"/>
      <c r="R32" s="24">
        <f>SUM(R9:R31)</f>
        <v>898898994.99600005</v>
      </c>
      <c r="S32" s="41"/>
      <c r="T32" s="24">
        <f>SUM(T9:T31)</f>
        <v>499632284.51999998</v>
      </c>
      <c r="U32" s="41"/>
      <c r="V32" s="24">
        <f>SUM(V9:V31)</f>
        <v>715644906.73600006</v>
      </c>
      <c r="W32" s="41"/>
      <c r="X32" s="24">
        <f>SUM(X9:X31)</f>
        <v>698611985.23199999</v>
      </c>
      <c r="Y32" s="41"/>
      <c r="Z32" s="24">
        <f>SUM(Z9:Z31)</f>
        <v>789854165.90525436</v>
      </c>
      <c r="AA32" s="41"/>
      <c r="AB32" s="24">
        <f>SUM(AB9:AB31)</f>
        <v>720915724</v>
      </c>
      <c r="AC32" s="41"/>
      <c r="AD32" s="24">
        <f>SUM(AD9:AD31)</f>
        <v>722245420</v>
      </c>
      <c r="AE32" s="41"/>
      <c r="AF32" s="24">
        <f>SUM(AF9:AF31)</f>
        <v>507545323.50890166</v>
      </c>
      <c r="AG32" s="41"/>
      <c r="AH32" s="24">
        <f>SUM(AH9:AH31)</f>
        <v>333785014.4582352</v>
      </c>
      <c r="AI32" s="41"/>
      <c r="AJ32" s="24">
        <f>SUM(AJ9:AJ31)</f>
        <v>849413477.71181202</v>
      </c>
      <c r="AK32" s="41"/>
      <c r="AL32" s="24">
        <f>SUM(AL9:AL31)</f>
        <v>0</v>
      </c>
      <c r="AM32" s="41"/>
      <c r="AN32" s="24">
        <f>SUM(AN9:AN31)</f>
        <v>829617509</v>
      </c>
      <c r="AO32" s="41"/>
      <c r="AP32" s="24">
        <f>SUM(AP9:AP31)</f>
        <v>747582600</v>
      </c>
      <c r="AQ32" s="41"/>
      <c r="AR32" s="24">
        <f>SUM(AR9:AR31)</f>
        <v>606907067</v>
      </c>
      <c r="AS32" s="41"/>
      <c r="AT32" s="24">
        <f>SUM(AT9:AT31)</f>
        <v>1131102282</v>
      </c>
    </row>
    <row r="33" spans="3:46" ht="31.5" customHeight="1" thickBot="1" x14ac:dyDescent="0.3">
      <c r="C33" s="67"/>
      <c r="D33" s="338" t="s">
        <v>167</v>
      </c>
      <c r="E33" s="339"/>
      <c r="F33" s="339"/>
      <c r="G33" s="40"/>
      <c r="H33" s="40"/>
      <c r="I33" s="68">
        <v>0.22</v>
      </c>
      <c r="J33" s="24">
        <f>J32*I33</f>
        <v>154796929.75999999</v>
      </c>
      <c r="K33" s="41"/>
      <c r="L33" s="24">
        <f>L32*$I33</f>
        <v>202406817.24560001</v>
      </c>
      <c r="M33" s="41"/>
      <c r="N33" s="24">
        <f>N32*$I33</f>
        <v>256125020.80000001</v>
      </c>
      <c r="O33" s="41"/>
      <c r="P33" s="24">
        <f>P32*$I33</f>
        <v>261309699.12447837</v>
      </c>
      <c r="Q33" s="24"/>
      <c r="R33" s="24">
        <f>R32*$I33</f>
        <v>197757778.89912</v>
      </c>
      <c r="S33" s="41"/>
      <c r="T33" s="24">
        <f>T32*$I33</f>
        <v>109919102.5944</v>
      </c>
      <c r="U33" s="41"/>
      <c r="V33" s="24">
        <f>V32*$I33</f>
        <v>157441879.48192</v>
      </c>
      <c r="W33" s="41"/>
      <c r="X33" s="24">
        <f>X32*$I33</f>
        <v>153694636.75104001</v>
      </c>
      <c r="Y33" s="41"/>
      <c r="Z33" s="24">
        <f>Z32*$I33</f>
        <v>173767916.49915597</v>
      </c>
      <c r="AA33" s="41"/>
      <c r="AB33" s="24">
        <f>AB32*$I33</f>
        <v>158601459.28</v>
      </c>
      <c r="AC33" s="41"/>
      <c r="AD33" s="24">
        <f>AD32*$I33</f>
        <v>158893992.40000001</v>
      </c>
      <c r="AE33" s="41"/>
      <c r="AF33" s="24">
        <f>AF32*$I33</f>
        <v>111659971.17195837</v>
      </c>
      <c r="AG33" s="41"/>
      <c r="AH33" s="24">
        <f>AH32*$I33</f>
        <v>73432703.180811748</v>
      </c>
      <c r="AI33" s="41"/>
      <c r="AJ33" s="24">
        <f>AJ32*$I33</f>
        <v>186870965.09659865</v>
      </c>
      <c r="AK33" s="41"/>
      <c r="AL33" s="24">
        <f>AL32*$I33</f>
        <v>0</v>
      </c>
      <c r="AM33" s="41"/>
      <c r="AN33" s="24">
        <f>AN32*$I33</f>
        <v>182515851.97999999</v>
      </c>
      <c r="AO33" s="41"/>
      <c r="AP33" s="24">
        <f>AP32*$I33</f>
        <v>164468172</v>
      </c>
      <c r="AQ33" s="41"/>
      <c r="AR33" s="24">
        <f>AR32*$I33</f>
        <v>133519554.73999999</v>
      </c>
      <c r="AS33" s="41"/>
      <c r="AT33" s="24">
        <f>AT32*$I33</f>
        <v>248842502.03999999</v>
      </c>
    </row>
    <row r="34" spans="3:46" ht="31.5" customHeight="1" thickBot="1" x14ac:dyDescent="0.3">
      <c r="C34" s="67"/>
      <c r="D34" s="340" t="s">
        <v>168</v>
      </c>
      <c r="E34" s="341"/>
      <c r="F34" s="341"/>
      <c r="G34" s="40"/>
      <c r="H34" s="40"/>
      <c r="I34" s="68">
        <v>0.01</v>
      </c>
      <c r="J34" s="24">
        <f>J32*I35</f>
        <v>35181120.399999999</v>
      </c>
      <c r="K34" s="41"/>
      <c r="L34" s="24">
        <f>L32*$I34</f>
        <v>9200309.8748000003</v>
      </c>
      <c r="M34" s="41"/>
      <c r="N34" s="24">
        <f>N32*$I34</f>
        <v>11642046.4</v>
      </c>
      <c r="O34" s="41"/>
      <c r="P34" s="24">
        <f>P32*$I34</f>
        <v>11877713.596567199</v>
      </c>
      <c r="Q34" s="24"/>
      <c r="R34" s="24">
        <f>R32*$I34</f>
        <v>8988989.9499600008</v>
      </c>
      <c r="S34" s="41"/>
      <c r="T34" s="24">
        <f>T32*$I34</f>
        <v>4996322.8452000003</v>
      </c>
      <c r="U34" s="41"/>
      <c r="V34" s="24">
        <f>V32*$I34</f>
        <v>7156449.0673600007</v>
      </c>
      <c r="W34" s="41"/>
      <c r="X34" s="24">
        <f>X32*$I34</f>
        <v>6986119.8523200005</v>
      </c>
      <c r="Y34" s="41"/>
      <c r="Z34" s="24">
        <f>Z32*$I34</f>
        <v>7898541.6590525433</v>
      </c>
      <c r="AA34" s="41"/>
      <c r="AB34" s="24">
        <f>AB32*$I34</f>
        <v>7209157.2400000002</v>
      </c>
      <c r="AC34" s="41"/>
      <c r="AD34" s="24">
        <f>AD32*$I34</f>
        <v>7222454.2000000002</v>
      </c>
      <c r="AE34" s="41"/>
      <c r="AF34" s="24">
        <f>AF32*$I34</f>
        <v>5075453.2350890171</v>
      </c>
      <c r="AG34" s="41"/>
      <c r="AH34" s="24">
        <f>AH32*$I34</f>
        <v>3337850.1445823521</v>
      </c>
      <c r="AI34" s="41"/>
      <c r="AJ34" s="24">
        <f>AJ32*$I34</f>
        <v>8494134.7771181203</v>
      </c>
      <c r="AK34" s="41"/>
      <c r="AL34" s="24">
        <f>AL32*$I34</f>
        <v>0</v>
      </c>
      <c r="AM34" s="41"/>
      <c r="AN34" s="24">
        <f>AN32*$I34</f>
        <v>8296175.0899999999</v>
      </c>
      <c r="AO34" s="41"/>
      <c r="AP34" s="24">
        <f>AP32*$I34</f>
        <v>7475826</v>
      </c>
      <c r="AQ34" s="41"/>
      <c r="AR34" s="24">
        <f>AR32*$I34</f>
        <v>6069070.6699999999</v>
      </c>
      <c r="AS34" s="41"/>
      <c r="AT34" s="24">
        <f>AT32*$I34</f>
        <v>11311022.82</v>
      </c>
    </row>
    <row r="35" spans="3:46" ht="31.5" customHeight="1" thickBot="1" x14ac:dyDescent="0.3">
      <c r="C35" s="67"/>
      <c r="D35" s="342" t="s">
        <v>169</v>
      </c>
      <c r="E35" s="343"/>
      <c r="F35" s="343"/>
      <c r="G35" s="40"/>
      <c r="H35" s="40"/>
      <c r="I35" s="68">
        <v>0.05</v>
      </c>
      <c r="J35" s="24">
        <f>J32*I35</f>
        <v>35181120.399999999</v>
      </c>
      <c r="K35" s="41"/>
      <c r="L35" s="24">
        <f>L32*$I35</f>
        <v>46001549.374000005</v>
      </c>
      <c r="M35" s="41"/>
      <c r="N35" s="24">
        <f>N32*$I35</f>
        <v>58210232</v>
      </c>
      <c r="O35" s="41"/>
      <c r="P35" s="24">
        <f>P32*$I35</f>
        <v>59388567.982836001</v>
      </c>
      <c r="Q35" s="24"/>
      <c r="R35" s="24">
        <f>R32*$I35</f>
        <v>44944949.749800004</v>
      </c>
      <c r="S35" s="41"/>
      <c r="T35" s="24">
        <f>T32*$I35</f>
        <v>24981614.226</v>
      </c>
      <c r="U35" s="41"/>
      <c r="V35" s="24">
        <f>V32*$I35</f>
        <v>35782245.336800002</v>
      </c>
      <c r="W35" s="41"/>
      <c r="X35" s="24">
        <f>X32*$I35</f>
        <v>34930599.261600003</v>
      </c>
      <c r="Y35" s="41"/>
      <c r="Z35" s="24">
        <f>Z32*$I35</f>
        <v>39492708.295262717</v>
      </c>
      <c r="AA35" s="41"/>
      <c r="AB35" s="24">
        <f>AB32*$I35</f>
        <v>36045786.200000003</v>
      </c>
      <c r="AC35" s="41"/>
      <c r="AD35" s="24">
        <f>AD32*$I35</f>
        <v>36112271</v>
      </c>
      <c r="AE35" s="41"/>
      <c r="AF35" s="24">
        <f>AF32*$I35</f>
        <v>25377266.175445084</v>
      </c>
      <c r="AG35" s="41"/>
      <c r="AH35" s="24">
        <f>AH32*$I35</f>
        <v>16689250.72291176</v>
      </c>
      <c r="AI35" s="41"/>
      <c r="AJ35" s="24">
        <f>AJ32*$I35</f>
        <v>42470673.885590605</v>
      </c>
      <c r="AK35" s="41"/>
      <c r="AL35" s="24">
        <f>AL32*$I35</f>
        <v>0</v>
      </c>
      <c r="AM35" s="41"/>
      <c r="AN35" s="24">
        <f>AN32*$I35</f>
        <v>41480875.450000003</v>
      </c>
      <c r="AO35" s="41"/>
      <c r="AP35" s="24">
        <f>AP32*$I35</f>
        <v>37379130</v>
      </c>
      <c r="AQ35" s="41"/>
      <c r="AR35" s="24">
        <f>AR32*$I35</f>
        <v>30345353.350000001</v>
      </c>
      <c r="AS35" s="41"/>
      <c r="AT35" s="24">
        <f>AT32*$I35</f>
        <v>56555114.100000001</v>
      </c>
    </row>
    <row r="36" spans="3:46" ht="28.5" customHeight="1" thickBot="1" x14ac:dyDescent="0.3">
      <c r="C36" s="310" t="s">
        <v>171</v>
      </c>
      <c r="D36" s="311"/>
      <c r="E36" s="311"/>
      <c r="F36" s="312"/>
      <c r="G36" s="310"/>
      <c r="H36" s="311"/>
      <c r="I36" s="11" t="s">
        <v>35</v>
      </c>
      <c r="J36" s="24">
        <f>J35*I36</f>
        <v>6684412.8760000002</v>
      </c>
      <c r="K36" s="11"/>
      <c r="L36" s="24">
        <f>L35*$I36</f>
        <v>8740294.3810600005</v>
      </c>
      <c r="M36" s="11"/>
      <c r="N36" s="24">
        <f>N35*$I36</f>
        <v>11059944.08</v>
      </c>
      <c r="O36" s="11"/>
      <c r="P36" s="24">
        <f>P35*$I36</f>
        <v>11283827.91673884</v>
      </c>
      <c r="Q36" s="24"/>
      <c r="R36" s="24">
        <f>R35*$I36</f>
        <v>8539540.4524620008</v>
      </c>
      <c r="S36" s="11" t="s">
        <v>35</v>
      </c>
      <c r="T36" s="24">
        <f>T35*$I36</f>
        <v>4746506.7029400002</v>
      </c>
      <c r="U36" s="11" t="s">
        <v>35</v>
      </c>
      <c r="V36" s="24">
        <f>V35*$I36</f>
        <v>6798626.613992</v>
      </c>
      <c r="W36" s="11" t="s">
        <v>35</v>
      </c>
      <c r="X36" s="24">
        <f>X35*$I36</f>
        <v>6636813.8597040009</v>
      </c>
      <c r="Y36" s="11" t="s">
        <v>35</v>
      </c>
      <c r="Z36" s="24">
        <f>Z35*$I36</f>
        <v>7503614.5760999164</v>
      </c>
      <c r="AA36" s="11" t="s">
        <v>35</v>
      </c>
      <c r="AB36" s="24">
        <f>AB35*$I36</f>
        <v>6848699.3780000005</v>
      </c>
      <c r="AC36" s="11" t="s">
        <v>35</v>
      </c>
      <c r="AD36" s="24">
        <f>AD35*$I36</f>
        <v>6861331.4900000002</v>
      </c>
      <c r="AE36" s="11" t="s">
        <v>35</v>
      </c>
      <c r="AF36" s="24">
        <f>AF35*$I36</f>
        <v>4821680.5733345663</v>
      </c>
      <c r="AG36" s="11" t="s">
        <v>35</v>
      </c>
      <c r="AH36" s="24">
        <f>AH35*$I36</f>
        <v>3170957.6373532345</v>
      </c>
      <c r="AI36" s="11" t="s">
        <v>35</v>
      </c>
      <c r="AJ36" s="24">
        <f>AJ35*$I36</f>
        <v>8069428.0382622154</v>
      </c>
      <c r="AK36" s="11" t="s">
        <v>35</v>
      </c>
      <c r="AL36" s="24">
        <f>AL35*$I36</f>
        <v>0</v>
      </c>
      <c r="AM36" s="11" t="s">
        <v>35</v>
      </c>
      <c r="AN36" s="24">
        <f>AN35*$I36</f>
        <v>7881366.335500001</v>
      </c>
      <c r="AO36" s="11" t="s">
        <v>35</v>
      </c>
      <c r="AP36" s="24">
        <f>AP35*$I36</f>
        <v>7102034.7000000002</v>
      </c>
      <c r="AQ36" s="11" t="s">
        <v>35</v>
      </c>
      <c r="AR36" s="24">
        <f>AR35*$I36</f>
        <v>5765617.1365</v>
      </c>
      <c r="AS36" s="11" t="s">
        <v>35</v>
      </c>
      <c r="AT36" s="24">
        <f>AT35*$I36</f>
        <v>10745471.679</v>
      </c>
    </row>
    <row r="37" spans="3:46" ht="35.25" customHeight="1" thickBot="1" x14ac:dyDescent="0.3">
      <c r="C37" s="310" t="s">
        <v>195</v>
      </c>
      <c r="D37" s="311"/>
      <c r="E37" s="311"/>
      <c r="F37" s="312"/>
      <c r="G37" s="42"/>
      <c r="H37" s="42"/>
      <c r="I37" s="43"/>
      <c r="J37" s="24">
        <f>+SUM(J32:J36)</f>
        <v>935465991.43599999</v>
      </c>
      <c r="K37" s="43"/>
      <c r="L37" s="24">
        <f>+SUM(L32:L36)</f>
        <v>1186379958.3554599</v>
      </c>
      <c r="M37" s="43"/>
      <c r="N37" s="24">
        <f>+SUM(N32:N36)</f>
        <v>1501241883.28</v>
      </c>
      <c r="O37" s="43"/>
      <c r="P37" s="24">
        <f>+SUM(P32:P36)</f>
        <v>1531631168.2773402</v>
      </c>
      <c r="Q37" s="24"/>
      <c r="R37" s="24">
        <f>+SUM(R32:R36)</f>
        <v>1159130254.0473421</v>
      </c>
      <c r="S37" s="43"/>
      <c r="T37" s="24">
        <f>+SUM(T32:T36)</f>
        <v>644275830.88853991</v>
      </c>
      <c r="U37" s="43"/>
      <c r="V37" s="24">
        <f>+SUM(V32:V36)</f>
        <v>922824107.23607206</v>
      </c>
      <c r="W37" s="43"/>
      <c r="X37" s="24">
        <f>+SUM(X32:X36)</f>
        <v>900860154.95666397</v>
      </c>
      <c r="Y37" s="43"/>
      <c r="Z37" s="24">
        <f>+SUM(Z32:Z36)</f>
        <v>1018516946.9348254</v>
      </c>
      <c r="AA37" s="43"/>
      <c r="AB37" s="24">
        <f>+SUM(AB32:AB36)</f>
        <v>929620826.09800005</v>
      </c>
      <c r="AC37" s="43"/>
      <c r="AD37" s="24">
        <f>+SUM(AD32:AD36)</f>
        <v>931335469.09000003</v>
      </c>
      <c r="AE37" s="43"/>
      <c r="AF37" s="24">
        <f>+SUM(AF32:AF36)</f>
        <v>654479694.66472876</v>
      </c>
      <c r="AG37" s="43"/>
      <c r="AH37" s="24">
        <f>+SUM(AH32:AH36)</f>
        <v>430415776.14389431</v>
      </c>
      <c r="AI37" s="43"/>
      <c r="AJ37" s="24">
        <f>+SUM(AJ32:AJ36)</f>
        <v>1095318679.5093815</v>
      </c>
      <c r="AK37" s="43"/>
      <c r="AL37" s="24">
        <f>+SUM(AL32:AL36)</f>
        <v>0</v>
      </c>
      <c r="AM37" s="43"/>
      <c r="AN37" s="24">
        <f>+SUM(AN32:AN36)</f>
        <v>1069791777.8555001</v>
      </c>
      <c r="AO37" s="43"/>
      <c r="AP37" s="24">
        <f>+SUM(AP32:AP36)</f>
        <v>964007762.70000005</v>
      </c>
      <c r="AQ37" s="43"/>
      <c r="AR37" s="24">
        <f>+SUM(AR32:AR36)</f>
        <v>782606662.89649999</v>
      </c>
      <c r="AS37" s="43"/>
      <c r="AT37" s="24">
        <f>+SUM(AT32:AT36)</f>
        <v>1458556392.6389997</v>
      </c>
    </row>
    <row r="38" spans="3:46" ht="10.5" customHeight="1" thickBot="1" x14ac:dyDescent="0.3">
      <c r="C38" s="19"/>
      <c r="D38" s="19"/>
      <c r="E38" s="19"/>
      <c r="F38" s="19"/>
      <c r="G38" s="19"/>
      <c r="H38" s="19"/>
      <c r="I38" s="19"/>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row>
    <row r="39" spans="3:46" ht="40.5" customHeight="1" x14ac:dyDescent="0.25">
      <c r="C39" s="9">
        <v>48</v>
      </c>
      <c r="D39" s="335" t="s">
        <v>173</v>
      </c>
      <c r="E39" s="336"/>
      <c r="F39" s="337"/>
      <c r="G39" s="70"/>
      <c r="H39" s="70"/>
      <c r="I39" s="70"/>
      <c r="J39" s="70"/>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row>
    <row r="40" spans="3:46" ht="15.6" x14ac:dyDescent="0.25">
      <c r="C40" s="14"/>
      <c r="D40" s="350" t="s">
        <v>193</v>
      </c>
      <c r="E40" s="351"/>
      <c r="F40" s="351"/>
      <c r="G40" s="15"/>
      <c r="H40" s="15"/>
      <c r="I40" s="16"/>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row>
    <row r="41" spans="3:46" ht="66" customHeight="1" x14ac:dyDescent="0.25">
      <c r="C41" s="15"/>
      <c r="D41" s="316" t="s">
        <v>213</v>
      </c>
      <c r="E41" s="317"/>
      <c r="F41" s="317"/>
      <c r="G41" s="65" t="s">
        <v>149</v>
      </c>
      <c r="H41" s="69">
        <v>5</v>
      </c>
      <c r="I41" s="21">
        <v>680000</v>
      </c>
      <c r="J41" s="71">
        <f t="shared" ref="J41" si="42">I41*H41</f>
        <v>3400000</v>
      </c>
      <c r="K41" s="21">
        <v>389620</v>
      </c>
      <c r="L41" s="71">
        <f>K41*H41</f>
        <v>1948100</v>
      </c>
      <c r="M41" s="21">
        <v>1300000</v>
      </c>
      <c r="N41" s="71">
        <f>M41*H41</f>
        <v>6500000</v>
      </c>
      <c r="O41" s="21">
        <v>667000</v>
      </c>
      <c r="P41" s="22">
        <f t="shared" ref="P41" si="43">O41*H41</f>
        <v>3335000</v>
      </c>
      <c r="Q41" s="21">
        <v>654321</v>
      </c>
      <c r="R41" s="72">
        <f t="shared" ref="R41" si="44">H41*Q41</f>
        <v>3271605</v>
      </c>
      <c r="S41" s="21">
        <v>1000000</v>
      </c>
      <c r="T41" s="22">
        <f>S41*H41</f>
        <v>5000000</v>
      </c>
      <c r="U41" s="21">
        <v>760000</v>
      </c>
      <c r="V41" s="22">
        <f t="shared" ref="V41" si="45">U41*H41</f>
        <v>3800000</v>
      </c>
      <c r="W41" s="21">
        <v>723000</v>
      </c>
      <c r="X41" s="22">
        <f t="shared" ref="X41" si="46">W41*H41</f>
        <v>3615000</v>
      </c>
      <c r="Y41" s="21">
        <v>730000</v>
      </c>
      <c r="Z41" s="22">
        <f t="shared" ref="Z41" si="47">Y41*H41</f>
        <v>3650000</v>
      </c>
      <c r="AA41" s="21">
        <v>726000</v>
      </c>
      <c r="AB41" s="22">
        <f t="shared" ref="AB41" si="48">AA41*H41</f>
        <v>3630000</v>
      </c>
      <c r="AC41" s="21">
        <v>699000</v>
      </c>
      <c r="AD41" s="22">
        <f t="shared" ref="AD41" si="49">AC41*H41</f>
        <v>3495000</v>
      </c>
      <c r="AE41" s="21"/>
      <c r="AF41" s="22">
        <f t="shared" ref="AF41" si="50">AE41*H41</f>
        <v>0</v>
      </c>
      <c r="AG41" s="21"/>
      <c r="AH41" s="22">
        <f t="shared" ref="AH41" si="51">AG41*H41</f>
        <v>0</v>
      </c>
      <c r="AI41" s="21"/>
      <c r="AJ41" s="22">
        <f t="shared" ref="AJ41" si="52">AI41*H41</f>
        <v>0</v>
      </c>
      <c r="AK41" s="21"/>
      <c r="AL41" s="22">
        <f t="shared" ref="AL41" si="53">AK41*J41</f>
        <v>0</v>
      </c>
      <c r="AM41" s="84">
        <f t="shared" ref="AM41" si="54">ROUND((AVERAGE(I41,K41,M41,O41,Q41,U41,W41,Y41,AA41,AC41,AE41,AG41,AI41,AK41)),0)</f>
        <v>732894</v>
      </c>
      <c r="AN41" s="85">
        <f t="shared" ref="AN41" si="55">ROUND((AM41*H41),0)</f>
        <v>3664470</v>
      </c>
      <c r="AO41" s="86">
        <f t="shared" ref="AO41" si="56">ROUND((MEDIAN(I41,K41,M41,O41,Q41,U41,W41,Y41,AA41,AC41,AE41,AG41,AI41,AK41)),0)</f>
        <v>711000</v>
      </c>
      <c r="AP41" s="87">
        <f t="shared" ref="AP41" si="57">ROUND((H41*AO41),0)</f>
        <v>3555000</v>
      </c>
      <c r="AQ41" s="86">
        <f t="shared" ref="AQ41" si="58">ROUND((HARMEAN(I41,K41,M41,O41,Q41,U41,W41,Y41,AA41,AC41,AE41,AG41,AI41,AK41)),0)</f>
        <v>679774</v>
      </c>
      <c r="AR41" s="87">
        <f t="shared" ref="AR41" si="59">ROUND((H41*AQ41),0)</f>
        <v>3398870</v>
      </c>
      <c r="AS41" s="86">
        <f t="shared" ref="AS41" si="60">ROUND((GEOMEAN(I41,K41,M41,O41,Q41,U41,W41,Y41,AA41,AC41,AE41,AG41,AI41,AK41)),0)</f>
        <v>705618</v>
      </c>
      <c r="AT41" s="87">
        <f t="shared" ref="AT41" si="61">ROUND((H41*AS41),0)</f>
        <v>3528090</v>
      </c>
    </row>
    <row r="42" spans="3:46" ht="15" customHeight="1" thickBot="1" x14ac:dyDescent="0.3">
      <c r="C42" s="16"/>
      <c r="D42" s="352" t="s">
        <v>194</v>
      </c>
      <c r="E42" s="353"/>
      <c r="F42" s="353"/>
      <c r="G42" s="88"/>
      <c r="H42" s="88"/>
      <c r="I42" s="89"/>
      <c r="J42" s="24">
        <f>J41</f>
        <v>3400000</v>
      </c>
      <c r="K42" s="89"/>
      <c r="L42" s="24">
        <f>L41</f>
        <v>1948100</v>
      </c>
      <c r="M42" s="89"/>
      <c r="N42" s="24">
        <f>N41</f>
        <v>6500000</v>
      </c>
      <c r="O42" s="89"/>
      <c r="P42" s="24">
        <f>P41</f>
        <v>3335000</v>
      </c>
      <c r="Q42" s="89"/>
      <c r="R42" s="24">
        <f>R41</f>
        <v>3271605</v>
      </c>
      <c r="S42" s="89"/>
      <c r="T42" s="24">
        <f>T41</f>
        <v>5000000</v>
      </c>
      <c r="U42" s="89"/>
      <c r="V42" s="24">
        <f>V41</f>
        <v>3800000</v>
      </c>
      <c r="W42" s="89"/>
      <c r="X42" s="24">
        <f>X41</f>
        <v>3615000</v>
      </c>
      <c r="Y42" s="89"/>
      <c r="Z42" s="24">
        <f>Z41</f>
        <v>3650000</v>
      </c>
      <c r="AA42" s="89"/>
      <c r="AB42" s="24">
        <f>AB41</f>
        <v>3630000</v>
      </c>
      <c r="AC42" s="89"/>
      <c r="AD42" s="24">
        <f>AD41</f>
        <v>3495000</v>
      </c>
      <c r="AE42" s="89"/>
      <c r="AF42" s="24">
        <f>AF41</f>
        <v>0</v>
      </c>
      <c r="AG42" s="89"/>
      <c r="AH42" s="24">
        <f>AH41</f>
        <v>0</v>
      </c>
      <c r="AI42" s="89"/>
      <c r="AJ42" s="24">
        <f>AJ41</f>
        <v>0</v>
      </c>
      <c r="AK42" s="89"/>
      <c r="AL42" s="24">
        <f>AL41</f>
        <v>0</v>
      </c>
      <c r="AM42" s="89"/>
      <c r="AN42" s="24">
        <f>AN41</f>
        <v>3664470</v>
      </c>
      <c r="AO42" s="89"/>
      <c r="AP42" s="24">
        <f>AP41</f>
        <v>3555000</v>
      </c>
      <c r="AQ42" s="89"/>
      <c r="AR42" s="24">
        <f>AR41</f>
        <v>3398870</v>
      </c>
      <c r="AS42" s="89"/>
      <c r="AT42" s="24">
        <f>AT41</f>
        <v>3528090</v>
      </c>
    </row>
    <row r="43" spans="3:46" ht="16.2" thickBot="1" x14ac:dyDescent="0.3">
      <c r="C43" s="15"/>
      <c r="D43" s="90"/>
      <c r="E43" s="88"/>
      <c r="F43" s="88" t="s">
        <v>3</v>
      </c>
      <c r="G43" s="88"/>
      <c r="H43" s="88"/>
      <c r="I43" s="91" t="s">
        <v>35</v>
      </c>
      <c r="J43" s="24">
        <f>J42*I43</f>
        <v>646000</v>
      </c>
      <c r="K43" s="91" t="s">
        <v>35</v>
      </c>
      <c r="L43" s="24">
        <f>L42*K43</f>
        <v>370139</v>
      </c>
      <c r="M43" s="91" t="s">
        <v>35</v>
      </c>
      <c r="N43" s="24">
        <f>N42*M43</f>
        <v>1235000</v>
      </c>
      <c r="O43" s="91" t="s">
        <v>35</v>
      </c>
      <c r="P43" s="24">
        <f>P42*O43</f>
        <v>633650</v>
      </c>
      <c r="Q43" s="91" t="s">
        <v>35</v>
      </c>
      <c r="R43" s="24">
        <f>R42*Q43</f>
        <v>621604.94999999995</v>
      </c>
      <c r="S43" s="91" t="s">
        <v>35</v>
      </c>
      <c r="T43" s="24">
        <f>T42*S43</f>
        <v>950000</v>
      </c>
      <c r="U43" s="91" t="s">
        <v>35</v>
      </c>
      <c r="V43" s="24">
        <f>V42*U43</f>
        <v>722000</v>
      </c>
      <c r="W43" s="91" t="s">
        <v>35</v>
      </c>
      <c r="X43" s="24">
        <f>X42*W43</f>
        <v>686850</v>
      </c>
      <c r="Y43" s="91" t="s">
        <v>35</v>
      </c>
      <c r="Z43" s="24">
        <f>Z42*Y43</f>
        <v>693500</v>
      </c>
      <c r="AA43" s="91" t="s">
        <v>35</v>
      </c>
      <c r="AB43" s="24">
        <f>AB42*AA43</f>
        <v>689700</v>
      </c>
      <c r="AC43" s="91" t="s">
        <v>35</v>
      </c>
      <c r="AD43" s="24">
        <f>AD42*AC43</f>
        <v>664050</v>
      </c>
      <c r="AE43" s="91" t="s">
        <v>35</v>
      </c>
      <c r="AF43" s="24">
        <f>AF42*AE43</f>
        <v>0</v>
      </c>
      <c r="AG43" s="91" t="s">
        <v>35</v>
      </c>
      <c r="AH43" s="24">
        <f>AH42*AG43</f>
        <v>0</v>
      </c>
      <c r="AI43" s="91" t="s">
        <v>35</v>
      </c>
      <c r="AJ43" s="24">
        <f>AJ42*AI43</f>
        <v>0</v>
      </c>
      <c r="AK43" s="91" t="s">
        <v>35</v>
      </c>
      <c r="AL43" s="24">
        <f>AL42*AK43</f>
        <v>0</v>
      </c>
      <c r="AM43" s="91" t="s">
        <v>35</v>
      </c>
      <c r="AN43" s="24">
        <f>AN42*AM43</f>
        <v>696249.3</v>
      </c>
      <c r="AO43" s="91" t="s">
        <v>35</v>
      </c>
      <c r="AP43" s="24">
        <f>AP42*AO43</f>
        <v>675450</v>
      </c>
      <c r="AQ43" s="91" t="s">
        <v>35</v>
      </c>
      <c r="AR43" s="24">
        <f>AR42*AQ43</f>
        <v>645785.30000000005</v>
      </c>
      <c r="AS43" s="91" t="s">
        <v>35</v>
      </c>
      <c r="AT43" s="24">
        <f>AT42*AS43</f>
        <v>670337.1</v>
      </c>
    </row>
    <row r="44" spans="3:46" ht="15" customHeight="1" thickBot="1" x14ac:dyDescent="0.3">
      <c r="C44" s="16"/>
      <c r="D44" s="352" t="s">
        <v>196</v>
      </c>
      <c r="E44" s="353"/>
      <c r="F44" s="353"/>
      <c r="G44" s="88"/>
      <c r="H44" s="88"/>
      <c r="I44" s="89"/>
      <c r="J44" s="24">
        <f>SUM(J42:J43)</f>
        <v>4046000</v>
      </c>
      <c r="K44" s="89"/>
      <c r="L44" s="24">
        <f>SUM(L42:L43)</f>
        <v>2318239</v>
      </c>
      <c r="M44" s="89"/>
      <c r="N44" s="24">
        <f>SUM(N42:N43)</f>
        <v>7735000</v>
      </c>
      <c r="O44" s="89"/>
      <c r="P44" s="24">
        <f>SUM(P42:P43)</f>
        <v>3968650</v>
      </c>
      <c r="Q44" s="89"/>
      <c r="R44" s="24">
        <f>SUM(R42:R43)</f>
        <v>3893209.95</v>
      </c>
      <c r="S44" s="89"/>
      <c r="T44" s="24">
        <f>SUM(T42:T43)</f>
        <v>5950000</v>
      </c>
      <c r="U44" s="89"/>
      <c r="V44" s="24">
        <f>SUM(V42:V43)</f>
        <v>4522000</v>
      </c>
      <c r="W44" s="89"/>
      <c r="X44" s="24">
        <f>SUM(X42:X43)</f>
        <v>4301850</v>
      </c>
      <c r="Y44" s="89"/>
      <c r="Z44" s="24">
        <f>SUM(Z42:Z43)</f>
        <v>4343500</v>
      </c>
      <c r="AA44" s="89"/>
      <c r="AB44" s="24">
        <f>SUM(AB42:AB43)</f>
        <v>4319700</v>
      </c>
      <c r="AC44" s="89"/>
      <c r="AD44" s="24">
        <f>SUM(AD42:AD43)</f>
        <v>4159050</v>
      </c>
      <c r="AE44" s="89"/>
      <c r="AF44" s="24">
        <f>SUM(AF42:AF43)</f>
        <v>0</v>
      </c>
      <c r="AG44" s="89"/>
      <c r="AH44" s="24">
        <f>SUM(AH42:AH43)</f>
        <v>0</v>
      </c>
      <c r="AI44" s="89"/>
      <c r="AJ44" s="24">
        <f>SUM(AJ42:AJ43)</f>
        <v>0</v>
      </c>
      <c r="AK44" s="89"/>
      <c r="AL44" s="24">
        <f>SUM(AL42:AL43)</f>
        <v>0</v>
      </c>
      <c r="AM44" s="89"/>
      <c r="AN44" s="24">
        <f>SUM(AN42:AN43)</f>
        <v>4360719.3</v>
      </c>
      <c r="AO44" s="89"/>
      <c r="AP44" s="24">
        <f>SUM(AP42:AP43)</f>
        <v>4230450</v>
      </c>
      <c r="AQ44" s="89"/>
      <c r="AR44" s="24">
        <f>SUM(AR42:AR43)</f>
        <v>4044655.3</v>
      </c>
      <c r="AS44" s="89"/>
      <c r="AT44" s="24">
        <f>SUM(AT42:AT43)</f>
        <v>4198427.0999999996</v>
      </c>
    </row>
    <row r="45" spans="3:46" ht="15" customHeight="1" thickBot="1" x14ac:dyDescent="0.3">
      <c r="C45" s="16"/>
      <c r="D45" s="90"/>
      <c r="E45" s="88"/>
      <c r="F45" s="88"/>
      <c r="G45" s="88"/>
      <c r="H45" s="88"/>
      <c r="I45" s="89"/>
      <c r="J45" s="24"/>
      <c r="K45" s="89"/>
      <c r="L45" s="24"/>
      <c r="M45" s="89"/>
      <c r="N45" s="24"/>
      <c r="O45" s="89"/>
      <c r="P45" s="24"/>
      <c r="Q45" s="89"/>
      <c r="R45" s="24"/>
      <c r="S45" s="89"/>
      <c r="T45" s="24"/>
      <c r="U45" s="89"/>
      <c r="V45" s="24"/>
      <c r="W45" s="89"/>
      <c r="X45" s="24"/>
      <c r="Y45" s="89"/>
      <c r="Z45" s="24"/>
      <c r="AA45" s="89"/>
      <c r="AB45" s="24"/>
      <c r="AC45" s="89"/>
      <c r="AD45" s="24"/>
      <c r="AE45" s="89"/>
      <c r="AF45" s="24"/>
      <c r="AG45" s="89"/>
      <c r="AH45" s="24"/>
      <c r="AI45" s="89"/>
      <c r="AJ45" s="24"/>
      <c r="AK45" s="89"/>
      <c r="AL45" s="24"/>
      <c r="AM45" s="89"/>
      <c r="AN45" s="24"/>
      <c r="AO45" s="89"/>
      <c r="AP45" s="24"/>
      <c r="AQ45" s="89"/>
      <c r="AR45" s="24"/>
      <c r="AS45" s="89"/>
      <c r="AT45" s="24"/>
    </row>
    <row r="46" spans="3:46" ht="16.2" thickBot="1" x14ac:dyDescent="0.3">
      <c r="C46" s="15"/>
      <c r="D46" s="348" t="s">
        <v>195</v>
      </c>
      <c r="E46" s="349"/>
      <c r="F46" s="349"/>
      <c r="G46" s="349"/>
      <c r="H46" s="92"/>
      <c r="I46" s="93"/>
      <c r="J46" s="24">
        <f>J37+J44</f>
        <v>939511991.43599999</v>
      </c>
      <c r="K46" s="93"/>
      <c r="L46" s="24">
        <f>L37+L44</f>
        <v>1188698197.3554599</v>
      </c>
      <c r="M46" s="93"/>
      <c r="N46" s="24">
        <f>N37+N44</f>
        <v>1508976883.28</v>
      </c>
      <c r="O46" s="93"/>
      <c r="P46" s="24">
        <f>P37+P44</f>
        <v>1535599818.2773402</v>
      </c>
      <c r="Q46" s="93"/>
      <c r="R46" s="24">
        <f>R37+R44</f>
        <v>1163023463.9973421</v>
      </c>
      <c r="S46" s="93"/>
      <c r="T46" s="24">
        <f>T37+T44</f>
        <v>650225830.88853991</v>
      </c>
      <c r="U46" s="93"/>
      <c r="V46" s="24">
        <f>V37+V44</f>
        <v>927346107.23607206</v>
      </c>
      <c r="W46" s="93"/>
      <c r="X46" s="24">
        <f>X37+X44</f>
        <v>905162004.95666397</v>
      </c>
      <c r="Y46" s="93"/>
      <c r="Z46" s="24">
        <f>Z37+Z44</f>
        <v>1022860446.9348254</v>
      </c>
      <c r="AA46" s="93"/>
      <c r="AB46" s="24">
        <f>AB37+AB44</f>
        <v>933940526.09800005</v>
      </c>
      <c r="AC46" s="93"/>
      <c r="AD46" s="24">
        <f>AD37+AD44</f>
        <v>935494519.09000003</v>
      </c>
      <c r="AE46" s="93"/>
      <c r="AF46" s="24">
        <f>AF37+AF44</f>
        <v>654479694.66472876</v>
      </c>
      <c r="AG46" s="93"/>
      <c r="AH46" s="24">
        <f>AH37+AH44</f>
        <v>430415776.14389431</v>
      </c>
      <c r="AI46" s="93"/>
      <c r="AJ46" s="24">
        <f>AJ37+AJ44</f>
        <v>1095318679.5093815</v>
      </c>
      <c r="AK46" s="93"/>
      <c r="AL46" s="24">
        <f>AL37+AL44</f>
        <v>0</v>
      </c>
      <c r="AM46" s="93"/>
      <c r="AN46" s="24">
        <f>AN37+AN44</f>
        <v>1074152497.1555002</v>
      </c>
      <c r="AO46" s="93"/>
      <c r="AP46" s="24">
        <f>AP37+AP44</f>
        <v>968238212.70000005</v>
      </c>
      <c r="AQ46" s="93"/>
      <c r="AR46" s="24">
        <f>AR37+AR44</f>
        <v>786651318.19649994</v>
      </c>
      <c r="AS46" s="93"/>
      <c r="AT46" s="24">
        <f>AT37+AT44</f>
        <v>1462754819.7389996</v>
      </c>
    </row>
    <row r="47" spans="3:46" ht="15" customHeight="1" x14ac:dyDescent="0.25">
      <c r="C47" s="16"/>
      <c r="D47" s="15"/>
      <c r="E47" s="15"/>
      <c r="F47" s="15"/>
      <c r="G47" s="15"/>
      <c r="H47" s="15"/>
      <c r="I47" s="16"/>
      <c r="J47" s="17"/>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row>
    <row r="48" spans="3:46" x14ac:dyDescent="0.25">
      <c r="C48" s="14"/>
      <c r="D48" s="14"/>
      <c r="E48" s="14"/>
      <c r="F48" s="14"/>
      <c r="G48" s="14"/>
      <c r="H48" s="14"/>
      <c r="I48" s="14"/>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row>
    <row r="49" spans="3:40" x14ac:dyDescent="0.25">
      <c r="C49" s="14"/>
      <c r="D49" s="14"/>
      <c r="E49" s="14"/>
      <c r="F49" s="14"/>
      <c r="G49" s="14"/>
      <c r="H49" s="14"/>
      <c r="I49" s="14"/>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row>
    <row r="50" spans="3:40" x14ac:dyDescent="0.25">
      <c r="C50" s="14"/>
      <c r="D50" s="14"/>
      <c r="E50" s="14"/>
      <c r="F50" s="14"/>
      <c r="G50" s="14"/>
      <c r="H50" s="14"/>
      <c r="I50" s="14"/>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row>
    <row r="51" spans="3:40" x14ac:dyDescent="0.25">
      <c r="C51" s="14"/>
      <c r="D51" s="14"/>
      <c r="E51" s="14"/>
      <c r="F51" s="14"/>
      <c r="G51" s="14"/>
      <c r="H51" s="14"/>
      <c r="I51" s="14"/>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row>
    <row r="52" spans="3:40" x14ac:dyDescent="0.25">
      <c r="C52" s="14"/>
      <c r="D52" s="14"/>
      <c r="E52" s="14"/>
      <c r="F52" s="14"/>
      <c r="G52" s="14"/>
      <c r="H52" s="14"/>
      <c r="I52" s="14"/>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row>
    <row r="53" spans="3:40" x14ac:dyDescent="0.25">
      <c r="C53" s="14"/>
      <c r="D53" s="14"/>
      <c r="E53" s="14"/>
      <c r="F53" s="14"/>
      <c r="G53" s="14"/>
      <c r="H53" s="14"/>
      <c r="I53" s="14"/>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row>
    <row r="54" spans="3:40" x14ac:dyDescent="0.25">
      <c r="C54" s="14"/>
      <c r="D54" s="14"/>
      <c r="E54" s="14"/>
      <c r="F54" s="14"/>
      <c r="G54" s="14"/>
      <c r="H54" s="14"/>
      <c r="I54" s="14"/>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row>
    <row r="55" spans="3:40" ht="13.5" customHeight="1" x14ac:dyDescent="0.25">
      <c r="C55" s="14"/>
      <c r="D55" s="14"/>
      <c r="E55" s="14"/>
      <c r="F55" s="14"/>
      <c r="G55" s="14"/>
      <c r="H55" s="14"/>
      <c r="I55" s="14"/>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row>
    <row r="56" spans="3:40" x14ac:dyDescent="0.25">
      <c r="C56" s="14"/>
      <c r="D56" s="14"/>
      <c r="E56" s="14"/>
      <c r="F56" s="14"/>
      <c r="G56" s="14"/>
      <c r="H56" s="14"/>
      <c r="I56" s="14"/>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row>
    <row r="57" spans="3:40" x14ac:dyDescent="0.25">
      <c r="C57" s="14"/>
      <c r="D57" s="14"/>
      <c r="E57" s="14"/>
      <c r="F57" s="14"/>
      <c r="G57" s="14"/>
      <c r="H57" s="14"/>
      <c r="I57" s="14"/>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row>
    <row r="58" spans="3:40" x14ac:dyDescent="0.25">
      <c r="C58" s="14"/>
      <c r="D58" s="14"/>
      <c r="E58" s="14"/>
      <c r="F58" s="14"/>
      <c r="G58" s="14"/>
      <c r="H58" s="14"/>
      <c r="I58" s="14"/>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row>
    <row r="59" spans="3:40" x14ac:dyDescent="0.25">
      <c r="C59" s="14"/>
      <c r="D59" s="14"/>
      <c r="E59" s="14"/>
      <c r="F59" s="14"/>
      <c r="G59" s="14"/>
      <c r="H59" s="14"/>
      <c r="I59" s="14"/>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row>
    <row r="60" spans="3:40" x14ac:dyDescent="0.25">
      <c r="C60" s="14"/>
      <c r="D60" s="14"/>
      <c r="E60" s="14"/>
      <c r="F60" s="14"/>
      <c r="G60" s="14"/>
      <c r="H60" s="14"/>
      <c r="I60" s="14"/>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row>
    <row r="61" spans="3:40" x14ac:dyDescent="0.25">
      <c r="C61" s="14"/>
      <c r="D61" s="14"/>
      <c r="E61" s="14"/>
      <c r="F61" s="14"/>
      <c r="G61" s="14"/>
      <c r="H61" s="14"/>
      <c r="I61" s="14"/>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row>
    <row r="62" spans="3:40" x14ac:dyDescent="0.25">
      <c r="C62" s="14"/>
      <c r="D62" s="14"/>
      <c r="E62" s="14"/>
      <c r="F62" s="14"/>
      <c r="G62" s="14"/>
      <c r="H62" s="14"/>
      <c r="I62" s="14"/>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row>
    <row r="63" spans="3:40" x14ac:dyDescent="0.25">
      <c r="C63" s="14"/>
      <c r="D63" s="14"/>
      <c r="E63" s="14"/>
      <c r="F63" s="14"/>
      <c r="G63" s="14"/>
      <c r="H63" s="14"/>
      <c r="I63" s="14"/>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row>
    <row r="64" spans="3:40" x14ac:dyDescent="0.25">
      <c r="C64" s="14"/>
      <c r="D64" s="14"/>
      <c r="E64" s="14"/>
      <c r="F64" s="14"/>
      <c r="G64" s="14"/>
      <c r="H64" s="14"/>
      <c r="I64" s="14"/>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row>
    <row r="65" spans="3:40" x14ac:dyDescent="0.25">
      <c r="C65" s="14"/>
      <c r="D65" s="14"/>
      <c r="E65" s="14"/>
      <c r="F65" s="14"/>
      <c r="G65" s="14"/>
      <c r="H65" s="14"/>
      <c r="I65" s="14"/>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row>
    <row r="66" spans="3:40" x14ac:dyDescent="0.25">
      <c r="C66" s="14"/>
      <c r="D66" s="14"/>
      <c r="E66" s="14"/>
      <c r="F66" s="14"/>
      <c r="G66" s="14"/>
      <c r="H66" s="14"/>
      <c r="I66" s="14"/>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row>
    <row r="67" spans="3:40" x14ac:dyDescent="0.25">
      <c r="C67" s="14"/>
      <c r="D67" s="14"/>
      <c r="E67" s="14"/>
      <c r="F67" s="14"/>
      <c r="G67" s="14"/>
      <c r="H67" s="14"/>
      <c r="I67" s="14"/>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row>
    <row r="68" spans="3:40" x14ac:dyDescent="0.25">
      <c r="C68" s="14"/>
      <c r="D68" s="14"/>
      <c r="E68" s="14"/>
      <c r="F68" s="14"/>
      <c r="G68" s="14"/>
      <c r="H68" s="14"/>
      <c r="I68" s="14"/>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row>
    <row r="69" spans="3:40" x14ac:dyDescent="0.25">
      <c r="C69" s="14"/>
      <c r="D69" s="14"/>
      <c r="E69" s="14"/>
      <c r="F69" s="14"/>
      <c r="G69" s="14"/>
      <c r="H69" s="14"/>
      <c r="I69" s="14"/>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row>
    <row r="70" spans="3:40" x14ac:dyDescent="0.25">
      <c r="C70" s="14"/>
      <c r="D70" s="14"/>
      <c r="E70" s="14"/>
      <c r="F70" s="14"/>
      <c r="G70" s="14"/>
      <c r="H70" s="14"/>
      <c r="I70" s="14"/>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row>
    <row r="71" spans="3:40" x14ac:dyDescent="0.25">
      <c r="C71" s="14"/>
      <c r="D71" s="14"/>
      <c r="E71" s="14"/>
      <c r="F71" s="14"/>
      <c r="G71" s="14"/>
      <c r="H71" s="14"/>
      <c r="I71" s="14"/>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row>
    <row r="72" spans="3:40" x14ac:dyDescent="0.25">
      <c r="C72" s="14"/>
      <c r="D72" s="14"/>
      <c r="E72" s="14"/>
      <c r="F72" s="14"/>
      <c r="G72" s="14"/>
      <c r="H72" s="14"/>
      <c r="I72" s="14"/>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row>
    <row r="73" spans="3:40" x14ac:dyDescent="0.25">
      <c r="C73" s="14"/>
      <c r="D73" s="14"/>
      <c r="E73" s="14"/>
      <c r="F73" s="14"/>
      <c r="G73" s="14"/>
      <c r="H73" s="14"/>
      <c r="I73" s="14"/>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row>
    <row r="74" spans="3:40" x14ac:dyDescent="0.25">
      <c r="C74" s="14"/>
      <c r="D74" s="14"/>
      <c r="E74" s="14"/>
      <c r="F74" s="14"/>
      <c r="G74" s="14"/>
      <c r="H74" s="14"/>
      <c r="I74" s="14"/>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row>
    <row r="75" spans="3:40" x14ac:dyDescent="0.25">
      <c r="C75" s="14"/>
      <c r="D75" s="14"/>
      <c r="E75" s="14"/>
      <c r="F75" s="14"/>
      <c r="G75" s="14"/>
      <c r="H75" s="14"/>
      <c r="I75" s="14"/>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row>
    <row r="76" spans="3:40" x14ac:dyDescent="0.25">
      <c r="C76" s="14"/>
      <c r="D76" s="14"/>
      <c r="E76" s="14"/>
      <c r="F76" s="14"/>
      <c r="G76" s="14"/>
      <c r="H76" s="14"/>
      <c r="I76" s="14"/>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row>
    <row r="77" spans="3:40" x14ac:dyDescent="0.25">
      <c r="C77" s="14"/>
      <c r="D77" s="14"/>
      <c r="E77" s="14"/>
      <c r="F77" s="14"/>
      <c r="G77" s="14"/>
      <c r="H77" s="14"/>
      <c r="I77" s="14"/>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row>
    <row r="78" spans="3:40" x14ac:dyDescent="0.25">
      <c r="C78" s="14"/>
      <c r="D78" s="14"/>
      <c r="E78" s="14"/>
      <c r="F78" s="14"/>
      <c r="G78" s="14"/>
      <c r="H78" s="14"/>
      <c r="I78" s="14"/>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row>
    <row r="79" spans="3:40" x14ac:dyDescent="0.25">
      <c r="C79" s="14"/>
      <c r="D79" s="14"/>
      <c r="E79" s="14"/>
      <c r="F79" s="14"/>
      <c r="G79" s="14"/>
      <c r="H79" s="14"/>
      <c r="I79" s="14"/>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row>
    <row r="80" spans="3:40" x14ac:dyDescent="0.25">
      <c r="C80" s="14"/>
      <c r="D80" s="14"/>
      <c r="E80" s="14"/>
      <c r="F80" s="14"/>
      <c r="G80" s="14"/>
      <c r="H80" s="14"/>
      <c r="I80" s="14"/>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row>
    <row r="81" spans="3:40" x14ac:dyDescent="0.25">
      <c r="C81" s="14"/>
      <c r="D81" s="14"/>
      <c r="E81" s="14"/>
      <c r="F81" s="14"/>
      <c r="G81" s="14"/>
      <c r="H81" s="14"/>
      <c r="I81" s="14"/>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row>
    <row r="82" spans="3:40" x14ac:dyDescent="0.25">
      <c r="C82" s="14"/>
      <c r="D82" s="14"/>
      <c r="E82" s="14"/>
      <c r="F82" s="14"/>
      <c r="G82" s="14"/>
      <c r="H82" s="14"/>
      <c r="I82" s="14"/>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row>
    <row r="83" spans="3:40" x14ac:dyDescent="0.25">
      <c r="C83" s="14"/>
      <c r="D83" s="14"/>
      <c r="E83" s="14"/>
      <c r="F83" s="14"/>
      <c r="G83" s="14"/>
      <c r="H83" s="14"/>
      <c r="I83" s="14"/>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row>
    <row r="84" spans="3:40" x14ac:dyDescent="0.25">
      <c r="C84" s="14"/>
      <c r="D84" s="14"/>
      <c r="E84" s="14"/>
      <c r="F84" s="14"/>
      <c r="G84" s="14"/>
      <c r="H84" s="14"/>
      <c r="I84" s="14"/>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row>
    <row r="85" spans="3:40" x14ac:dyDescent="0.25">
      <c r="C85" s="14"/>
      <c r="D85" s="14"/>
      <c r="E85" s="14"/>
      <c r="F85" s="14"/>
      <c r="G85" s="14"/>
      <c r="H85" s="14"/>
      <c r="I85" s="14"/>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row>
    <row r="86" spans="3:40" x14ac:dyDescent="0.25">
      <c r="C86" s="14"/>
      <c r="D86" s="14"/>
      <c r="E86" s="14"/>
      <c r="F86" s="14"/>
      <c r="G86" s="14"/>
      <c r="H86" s="14"/>
      <c r="I86" s="14"/>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row>
    <row r="87" spans="3:40" x14ac:dyDescent="0.25">
      <c r="C87" s="14"/>
      <c r="D87" s="14"/>
      <c r="E87" s="14"/>
      <c r="F87" s="14"/>
      <c r="G87" s="14"/>
      <c r="H87" s="14"/>
      <c r="I87" s="14"/>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row>
    <row r="88" spans="3:40" x14ac:dyDescent="0.25">
      <c r="C88" s="14"/>
      <c r="D88" s="14"/>
      <c r="E88" s="14"/>
      <c r="F88" s="14"/>
      <c r="G88" s="14"/>
      <c r="H88" s="14"/>
      <c r="I88" s="14"/>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row>
    <row r="89" spans="3:40" x14ac:dyDescent="0.25">
      <c r="C89" s="14"/>
      <c r="D89" s="14"/>
      <c r="E89" s="14"/>
      <c r="F89" s="14"/>
      <c r="G89" s="14"/>
      <c r="H89" s="14"/>
      <c r="I89" s="14"/>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row>
    <row r="90" spans="3:40" x14ac:dyDescent="0.25">
      <c r="C90" s="14"/>
      <c r="D90" s="14"/>
      <c r="E90" s="14"/>
      <c r="F90" s="14"/>
      <c r="G90" s="14"/>
      <c r="H90" s="14"/>
      <c r="I90" s="14"/>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row>
    <row r="91" spans="3:40" x14ac:dyDescent="0.25">
      <c r="C91" s="14"/>
      <c r="D91" s="14"/>
      <c r="E91" s="14"/>
      <c r="F91" s="14"/>
      <c r="G91" s="14"/>
      <c r="H91" s="14"/>
      <c r="I91" s="14"/>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row>
    <row r="92" spans="3:40" x14ac:dyDescent="0.25">
      <c r="C92" s="14"/>
      <c r="D92" s="14"/>
      <c r="E92" s="14"/>
      <c r="F92" s="14"/>
      <c r="G92" s="14"/>
      <c r="H92" s="14"/>
      <c r="I92" s="14"/>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row>
    <row r="93" spans="3:40" x14ac:dyDescent="0.25">
      <c r="C93" s="14"/>
      <c r="D93" s="14"/>
      <c r="E93" s="14"/>
      <c r="F93" s="14"/>
      <c r="G93" s="14"/>
      <c r="H93" s="14"/>
      <c r="I93" s="14"/>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row>
    <row r="94" spans="3:40" x14ac:dyDescent="0.25">
      <c r="C94" s="14"/>
      <c r="D94" s="14"/>
      <c r="E94" s="14"/>
      <c r="F94" s="14"/>
      <c r="G94" s="14"/>
      <c r="H94" s="14"/>
      <c r="I94" s="14"/>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row>
    <row r="95" spans="3:40" x14ac:dyDescent="0.25">
      <c r="C95" s="14"/>
      <c r="D95" s="14"/>
      <c r="E95" s="14"/>
      <c r="F95" s="14"/>
      <c r="G95" s="14"/>
      <c r="H95" s="14"/>
      <c r="I95" s="14"/>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row>
    <row r="96" spans="3:40" x14ac:dyDescent="0.25">
      <c r="C96" s="14"/>
      <c r="D96" s="14"/>
      <c r="E96" s="14"/>
      <c r="F96" s="14"/>
      <c r="G96" s="14"/>
      <c r="H96" s="14"/>
      <c r="I96" s="14"/>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row>
    <row r="97" spans="3:40" x14ac:dyDescent="0.25">
      <c r="C97" s="14"/>
      <c r="D97" s="14"/>
      <c r="E97" s="14"/>
      <c r="F97" s="14"/>
      <c r="G97" s="14"/>
      <c r="H97" s="14"/>
      <c r="I97" s="14"/>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row>
    <row r="98" spans="3:40" x14ac:dyDescent="0.25">
      <c r="C98" s="14"/>
      <c r="D98" s="14"/>
      <c r="E98" s="14"/>
      <c r="F98" s="14"/>
      <c r="G98" s="14"/>
      <c r="H98" s="14"/>
      <c r="I98" s="14"/>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row>
    <row r="99" spans="3:40" x14ac:dyDescent="0.25">
      <c r="C99" s="14"/>
      <c r="D99" s="14"/>
      <c r="E99" s="14"/>
      <c r="F99" s="14"/>
      <c r="G99" s="14"/>
      <c r="H99" s="14"/>
      <c r="I99" s="14"/>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row>
    <row r="100" spans="3:40" x14ac:dyDescent="0.25">
      <c r="C100" s="14"/>
      <c r="D100" s="14"/>
      <c r="E100" s="14"/>
      <c r="F100" s="14"/>
      <c r="G100" s="14"/>
      <c r="H100" s="14"/>
      <c r="I100" s="14"/>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row>
    <row r="101" spans="3:40" x14ac:dyDescent="0.25">
      <c r="C101" s="14"/>
      <c r="D101" s="14"/>
      <c r="E101" s="14"/>
      <c r="F101" s="14"/>
      <c r="G101" s="14"/>
      <c r="H101" s="14"/>
      <c r="I101" s="14"/>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row>
    <row r="102" spans="3:40" x14ac:dyDescent="0.25">
      <c r="C102" s="14"/>
      <c r="D102" s="14"/>
      <c r="E102" s="14"/>
      <c r="F102" s="14"/>
      <c r="G102" s="14"/>
      <c r="H102" s="14"/>
      <c r="I102" s="14"/>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row>
    <row r="103" spans="3:40" x14ac:dyDescent="0.25">
      <c r="C103" s="14"/>
      <c r="D103" s="14"/>
      <c r="E103" s="14"/>
      <c r="F103" s="14"/>
      <c r="G103" s="14"/>
      <c r="H103" s="14"/>
      <c r="I103" s="14"/>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row>
    <row r="104" spans="3:40" x14ac:dyDescent="0.25">
      <c r="C104" s="14"/>
      <c r="D104" s="14"/>
      <c r="E104" s="14"/>
      <c r="F104" s="14"/>
      <c r="G104" s="14"/>
      <c r="H104" s="14"/>
      <c r="I104" s="14"/>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row>
    <row r="105" spans="3:40" x14ac:dyDescent="0.25">
      <c r="C105" s="14"/>
      <c r="D105" s="14"/>
      <c r="E105" s="14"/>
      <c r="F105" s="14"/>
      <c r="G105" s="14"/>
      <c r="H105" s="14"/>
      <c r="I105" s="14"/>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row>
  </sheetData>
  <mergeCells count="63">
    <mergeCell ref="D46:G46"/>
    <mergeCell ref="C37:F37"/>
    <mergeCell ref="D41:F41"/>
    <mergeCell ref="D40:F40"/>
    <mergeCell ref="D42:F42"/>
    <mergeCell ref="D44:F44"/>
    <mergeCell ref="G36:H36"/>
    <mergeCell ref="D39:F39"/>
    <mergeCell ref="D30:F30"/>
    <mergeCell ref="D31:F31"/>
    <mergeCell ref="D24:F24"/>
    <mergeCell ref="D25:F25"/>
    <mergeCell ref="D26:F26"/>
    <mergeCell ref="D27:F27"/>
    <mergeCell ref="D28:F28"/>
    <mergeCell ref="D29:F29"/>
    <mergeCell ref="C32:F32"/>
    <mergeCell ref="D33:F33"/>
    <mergeCell ref="D34:F34"/>
    <mergeCell ref="D35:F35"/>
    <mergeCell ref="C36:F36"/>
    <mergeCell ref="D9:F9"/>
    <mergeCell ref="D10:F10"/>
    <mergeCell ref="AI6:AJ6"/>
    <mergeCell ref="AK6:AL6"/>
    <mergeCell ref="D23:F23"/>
    <mergeCell ref="D12:F12"/>
    <mergeCell ref="D13:F13"/>
    <mergeCell ref="D14:F14"/>
    <mergeCell ref="D15:F15"/>
    <mergeCell ref="D16:F16"/>
    <mergeCell ref="D17:F17"/>
    <mergeCell ref="D18:F18"/>
    <mergeCell ref="D19:F19"/>
    <mergeCell ref="D20:F20"/>
    <mergeCell ref="D21:F21"/>
    <mergeCell ref="D22:F22"/>
    <mergeCell ref="D11:F11"/>
    <mergeCell ref="AA6:AB6"/>
    <mergeCell ref="AC6:AD6"/>
    <mergeCell ref="AE6:AF6"/>
    <mergeCell ref="AG6:AH6"/>
    <mergeCell ref="K6:L6"/>
    <mergeCell ref="M6:N6"/>
    <mergeCell ref="O6:P6"/>
    <mergeCell ref="U6:V6"/>
    <mergeCell ref="W6:X6"/>
    <mergeCell ref="Y6:Z6"/>
    <mergeCell ref="C6:F6"/>
    <mergeCell ref="I6:J6"/>
    <mergeCell ref="Q6:R6"/>
    <mergeCell ref="D7:F7"/>
    <mergeCell ref="D8:F8"/>
    <mergeCell ref="AO6:AP6"/>
    <mergeCell ref="AQ6:AR6"/>
    <mergeCell ref="AS6:AT6"/>
    <mergeCell ref="C2:E3"/>
    <mergeCell ref="F2:J2"/>
    <mergeCell ref="F3:J3"/>
    <mergeCell ref="C4:E4"/>
    <mergeCell ref="G4:H4"/>
    <mergeCell ref="AM6:AN6"/>
    <mergeCell ref="S6:T6"/>
  </mergeCells>
  <pageMargins left="0.27559055118110237" right="0.19685039370078741" top="0.39370078740157483" bottom="0.39370078740157483" header="0.15748031496062992" footer="0"/>
  <pageSetup scale="13" fitToHeight="0" orientation="landscape" r:id="rId1"/>
  <headerFooter scaleWithDoc="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6">
    <tabColor rgb="FFFFC000"/>
    <pageSetUpPr fitToPage="1"/>
  </sheetPr>
  <dimension ref="A1:AK124"/>
  <sheetViews>
    <sheetView view="pageBreakPreview" topLeftCell="B1" zoomScale="60" zoomScaleNormal="85" workbookViewId="0">
      <selection activeCell="I6" sqref="I6:P8"/>
    </sheetView>
  </sheetViews>
  <sheetFormatPr baseColWidth="10" defaultColWidth="11.44140625" defaultRowHeight="15" x14ac:dyDescent="0.25"/>
  <cols>
    <col min="1" max="1" width="3.6640625" style="1" hidden="1" customWidth="1"/>
    <col min="2" max="2" width="3.5546875" style="1" customWidth="1"/>
    <col min="3" max="3" width="9.88671875" style="1" customWidth="1"/>
    <col min="4" max="4" width="9.5546875" style="1" customWidth="1"/>
    <col min="5" max="5" width="11.44140625" style="1" customWidth="1"/>
    <col min="6" max="6" width="56.5546875" style="1" customWidth="1"/>
    <col min="7" max="7" width="11.33203125" style="1" customWidth="1"/>
    <col min="8" max="8" width="14" style="1" customWidth="1"/>
    <col min="9" max="9" width="17.5546875" style="1" customWidth="1"/>
    <col min="10" max="16" width="20" style="3" customWidth="1"/>
    <col min="17" max="17" width="3.44140625" style="1" customWidth="1"/>
    <col min="18" max="16384" width="11.44140625" style="1"/>
  </cols>
  <sheetData>
    <row r="1" spans="3:37" ht="15.6" thickBot="1" x14ac:dyDescent="0.3"/>
    <row r="2" spans="3:37" ht="33.75" customHeight="1" thickTop="1" x14ac:dyDescent="0.25">
      <c r="C2" s="320"/>
      <c r="D2" s="321"/>
      <c r="E2" s="321"/>
      <c r="F2" s="324" t="s">
        <v>0</v>
      </c>
      <c r="G2" s="325"/>
      <c r="H2" s="325"/>
      <c r="I2" s="325"/>
      <c r="J2" s="326"/>
      <c r="K2" s="36"/>
      <c r="L2" s="36"/>
      <c r="M2" s="36"/>
      <c r="N2" s="36"/>
      <c r="O2" s="36"/>
      <c r="P2" s="36"/>
    </row>
    <row r="3" spans="3:37" ht="52.5" customHeight="1" x14ac:dyDescent="0.25">
      <c r="C3" s="322"/>
      <c r="D3" s="323"/>
      <c r="E3" s="323"/>
      <c r="F3" s="327" t="s">
        <v>13</v>
      </c>
      <c r="G3" s="328"/>
      <c r="H3" s="328"/>
      <c r="I3" s="328"/>
      <c r="J3" s="329"/>
      <c r="K3" s="37"/>
      <c r="L3" s="37"/>
      <c r="M3" s="37"/>
      <c r="N3" s="37"/>
      <c r="O3" s="37"/>
      <c r="P3" s="37"/>
    </row>
    <row r="4" spans="3:37" s="4" customFormat="1" ht="30" customHeight="1" thickBot="1" x14ac:dyDescent="0.3">
      <c r="C4" s="330" t="s">
        <v>15</v>
      </c>
      <c r="D4" s="331"/>
      <c r="E4" s="332"/>
      <c r="F4" s="26" t="s">
        <v>11</v>
      </c>
      <c r="G4" s="333" t="s">
        <v>10</v>
      </c>
      <c r="H4" s="333"/>
      <c r="I4" s="5" t="s">
        <v>14</v>
      </c>
      <c r="J4" s="6" t="s">
        <v>12</v>
      </c>
      <c r="K4" s="38"/>
      <c r="L4" s="38"/>
      <c r="M4" s="38"/>
      <c r="N4" s="38"/>
      <c r="O4" s="38"/>
      <c r="P4" s="38"/>
      <c r="Q4" s="1"/>
      <c r="R4" s="1"/>
      <c r="S4" s="1"/>
      <c r="X4" s="1"/>
      <c r="Y4" s="1"/>
      <c r="Z4" s="1"/>
      <c r="AA4" s="1"/>
      <c r="AB4" s="1"/>
      <c r="AC4" s="1"/>
      <c r="AD4" s="1"/>
      <c r="AE4" s="1"/>
      <c r="AF4" s="1"/>
      <c r="AG4" s="1"/>
      <c r="AH4" s="1"/>
      <c r="AI4" s="1"/>
      <c r="AJ4" s="1"/>
      <c r="AK4" s="1"/>
    </row>
    <row r="5" spans="3:37" s="4" customFormat="1" ht="30" customHeight="1" thickTop="1" thickBot="1" x14ac:dyDescent="0.3">
      <c r="C5" s="7"/>
      <c r="D5" s="7"/>
      <c r="E5" s="7"/>
      <c r="F5" s="8"/>
      <c r="G5" s="7"/>
      <c r="H5" s="7"/>
      <c r="I5" s="7"/>
      <c r="J5" s="7"/>
      <c r="K5" s="7"/>
      <c r="L5" s="7"/>
      <c r="M5" s="7"/>
      <c r="N5" s="7"/>
      <c r="O5" s="7"/>
      <c r="P5" s="7"/>
      <c r="Q5" s="1"/>
      <c r="R5" s="1"/>
      <c r="S5" s="1"/>
      <c r="X5" s="1"/>
      <c r="Y5" s="1"/>
      <c r="Z5" s="1"/>
      <c r="AA5" s="1"/>
      <c r="AB5" s="1"/>
      <c r="AC5" s="1"/>
      <c r="AD5" s="1"/>
      <c r="AE5" s="1"/>
      <c r="AF5" s="1"/>
      <c r="AG5" s="1"/>
      <c r="AH5" s="1"/>
      <c r="AI5" s="1"/>
      <c r="AJ5" s="1"/>
      <c r="AK5" s="1"/>
    </row>
    <row r="6" spans="3:37" ht="37.5" customHeight="1" x14ac:dyDescent="0.25">
      <c r="C6" s="318" t="s">
        <v>121</v>
      </c>
      <c r="D6" s="334"/>
      <c r="E6" s="334"/>
      <c r="F6" s="334"/>
      <c r="G6" s="334"/>
      <c r="H6" s="334"/>
      <c r="I6" s="354" t="s">
        <v>120</v>
      </c>
      <c r="J6" s="355"/>
      <c r="K6" s="354" t="s">
        <v>125</v>
      </c>
      <c r="L6" s="355"/>
      <c r="M6" s="354" t="s">
        <v>126</v>
      </c>
      <c r="N6" s="355"/>
      <c r="O6" s="354" t="s">
        <v>127</v>
      </c>
      <c r="P6" s="355"/>
    </row>
    <row r="7" spans="3:37" s="2" customFormat="1" ht="32.25" customHeight="1" x14ac:dyDescent="0.25">
      <c r="C7" s="9" t="s">
        <v>9</v>
      </c>
      <c r="D7" s="315" t="s">
        <v>8</v>
      </c>
      <c r="E7" s="315"/>
      <c r="F7" s="315"/>
      <c r="G7" s="44" t="s">
        <v>1</v>
      </c>
      <c r="H7" s="48" t="s">
        <v>2</v>
      </c>
      <c r="I7" s="44" t="s">
        <v>6</v>
      </c>
      <c r="J7" s="10" t="s">
        <v>5</v>
      </c>
      <c r="K7" s="44" t="s">
        <v>6</v>
      </c>
      <c r="L7" s="10" t="s">
        <v>5</v>
      </c>
      <c r="M7" s="44" t="s">
        <v>6</v>
      </c>
      <c r="N7" s="10" t="s">
        <v>5</v>
      </c>
      <c r="O7" s="44" t="s">
        <v>6</v>
      </c>
      <c r="P7" s="10" t="s">
        <v>5</v>
      </c>
      <c r="Q7" s="1"/>
      <c r="R7" s="1"/>
      <c r="S7" s="1"/>
      <c r="X7" s="1"/>
      <c r="Y7" s="1"/>
      <c r="Z7" s="1"/>
      <c r="AA7" s="1"/>
      <c r="AB7" s="1"/>
      <c r="AC7" s="1"/>
      <c r="AD7" s="1"/>
      <c r="AE7" s="1"/>
      <c r="AF7" s="1"/>
      <c r="AG7" s="1"/>
      <c r="AH7" s="1"/>
      <c r="AI7" s="1"/>
      <c r="AJ7" s="1"/>
      <c r="AK7" s="1"/>
    </row>
    <row r="8" spans="3:37" ht="152.4" customHeight="1" x14ac:dyDescent="0.25">
      <c r="C8" s="9">
        <v>1</v>
      </c>
      <c r="D8" s="316" t="s">
        <v>16</v>
      </c>
      <c r="E8" s="316"/>
      <c r="F8" s="316"/>
      <c r="G8" s="46" t="s">
        <v>18</v>
      </c>
      <c r="H8" s="47">
        <f>10.45*5</f>
        <v>52.25</v>
      </c>
      <c r="I8" s="21">
        <v>700000</v>
      </c>
      <c r="J8" s="22">
        <f t="shared" ref="J8:J50" si="0">I8*H8</f>
        <v>36575000</v>
      </c>
      <c r="K8" s="21">
        <v>990000</v>
      </c>
      <c r="L8" s="22">
        <f>K8*H8</f>
        <v>51727500</v>
      </c>
      <c r="M8" s="21">
        <v>480000</v>
      </c>
      <c r="N8" s="22">
        <f>M8*H8</f>
        <v>25080000</v>
      </c>
      <c r="O8" s="21">
        <f>AVERAGE(I8,K8,M8)</f>
        <v>723333.33333333337</v>
      </c>
      <c r="P8" s="22">
        <f>O8*H8</f>
        <v>37794166.666666672</v>
      </c>
    </row>
    <row r="9" spans="3:37" ht="113.4" customHeight="1" x14ac:dyDescent="0.25">
      <c r="C9" s="9">
        <v>2</v>
      </c>
      <c r="D9" s="316" t="s">
        <v>17</v>
      </c>
      <c r="E9" s="316"/>
      <c r="F9" s="316"/>
      <c r="G9" s="46" t="s">
        <v>19</v>
      </c>
      <c r="H9" s="47">
        <f>2090*5</f>
        <v>10450</v>
      </c>
      <c r="I9" s="23">
        <v>8000</v>
      </c>
      <c r="J9" s="22">
        <f t="shared" si="0"/>
        <v>83600000</v>
      </c>
      <c r="K9" s="49">
        <v>28700</v>
      </c>
      <c r="L9" s="22">
        <f t="shared" ref="L9:L50" si="1">K9*H9</f>
        <v>299915000</v>
      </c>
      <c r="M9" s="51">
        <v>4500</v>
      </c>
      <c r="N9" s="22">
        <f t="shared" ref="N9:N50" si="2">M9*H9</f>
        <v>47025000</v>
      </c>
      <c r="O9" s="21">
        <f t="shared" ref="O9:O50" si="3">AVERAGE(I9,K9,M9)</f>
        <v>13733.333333333334</v>
      </c>
      <c r="P9" s="22">
        <f t="shared" ref="P9:P50" si="4">O9*H9</f>
        <v>143513333.33333334</v>
      </c>
    </row>
    <row r="10" spans="3:37" ht="15.75" customHeight="1" x14ac:dyDescent="0.25">
      <c r="C10" s="9">
        <v>3</v>
      </c>
      <c r="D10" s="356" t="s">
        <v>20</v>
      </c>
      <c r="E10" s="356"/>
      <c r="F10" s="356"/>
      <c r="G10" s="46" t="s">
        <v>36</v>
      </c>
      <c r="H10" s="45">
        <f>+H14*0.3*0.4+H12</f>
        <v>26.4</v>
      </c>
      <c r="I10" s="21">
        <v>70000</v>
      </c>
      <c r="J10" s="22">
        <f t="shared" si="0"/>
        <v>1848000</v>
      </c>
      <c r="K10" s="49">
        <v>38400</v>
      </c>
      <c r="L10" s="22">
        <f t="shared" si="1"/>
        <v>1013760</v>
      </c>
      <c r="M10" s="51">
        <v>35000</v>
      </c>
      <c r="N10" s="22">
        <f t="shared" si="2"/>
        <v>924000</v>
      </c>
      <c r="O10" s="21">
        <f t="shared" si="3"/>
        <v>47800</v>
      </c>
      <c r="P10" s="22">
        <f t="shared" si="4"/>
        <v>1261920</v>
      </c>
    </row>
    <row r="11" spans="3:37" ht="15.75" customHeight="1" x14ac:dyDescent="0.25">
      <c r="C11" s="9">
        <v>4</v>
      </c>
      <c r="D11" s="356" t="s">
        <v>21</v>
      </c>
      <c r="E11" s="356"/>
      <c r="F11" s="356"/>
      <c r="G11" s="46" t="s">
        <v>36</v>
      </c>
      <c r="H11" s="45">
        <f>+H14*0.3*0.2</f>
        <v>12</v>
      </c>
      <c r="I11" s="23">
        <v>1600000</v>
      </c>
      <c r="J11" s="22">
        <f t="shared" si="0"/>
        <v>19200000</v>
      </c>
      <c r="K11" s="49">
        <v>990000</v>
      </c>
      <c r="L11" s="22">
        <f t="shared" si="1"/>
        <v>11880000</v>
      </c>
      <c r="M11" s="51">
        <v>950000</v>
      </c>
      <c r="N11" s="22">
        <f t="shared" si="2"/>
        <v>11400000</v>
      </c>
      <c r="O11" s="21">
        <f t="shared" si="3"/>
        <v>1180000</v>
      </c>
      <c r="P11" s="22">
        <f t="shared" si="4"/>
        <v>14160000</v>
      </c>
    </row>
    <row r="12" spans="3:37" ht="15.75" customHeight="1" x14ac:dyDescent="0.25">
      <c r="C12" s="9">
        <v>5</v>
      </c>
      <c r="D12" s="356" t="s">
        <v>22</v>
      </c>
      <c r="E12" s="356"/>
      <c r="F12" s="356"/>
      <c r="G12" s="46" t="s">
        <v>36</v>
      </c>
      <c r="H12" s="45">
        <f>+(H14/10)*0.3*0.4</f>
        <v>2.4000000000000004</v>
      </c>
      <c r="I12" s="21">
        <v>1400000</v>
      </c>
      <c r="J12" s="22">
        <f t="shared" si="0"/>
        <v>3360000.0000000005</v>
      </c>
      <c r="K12" s="49">
        <v>465900</v>
      </c>
      <c r="L12" s="22">
        <f t="shared" si="1"/>
        <v>1118160.0000000002</v>
      </c>
      <c r="M12" s="51">
        <v>1100000</v>
      </c>
      <c r="N12" s="22">
        <f t="shared" si="2"/>
        <v>2640000.0000000005</v>
      </c>
      <c r="O12" s="21">
        <f t="shared" si="3"/>
        <v>988633.33333333337</v>
      </c>
      <c r="P12" s="22">
        <f t="shared" si="4"/>
        <v>2372720.0000000005</v>
      </c>
    </row>
    <row r="13" spans="3:37" ht="15.75" customHeight="1" x14ac:dyDescent="0.25">
      <c r="C13" s="9">
        <v>6</v>
      </c>
      <c r="D13" s="356" t="s">
        <v>23</v>
      </c>
      <c r="E13" s="356"/>
      <c r="F13" s="356"/>
      <c r="G13" s="46" t="s">
        <v>19</v>
      </c>
      <c r="H13" s="45">
        <f>+H14</f>
        <v>200</v>
      </c>
      <c r="I13" s="23">
        <v>20000</v>
      </c>
      <c r="J13" s="22">
        <f t="shared" si="0"/>
        <v>4000000</v>
      </c>
      <c r="K13" s="49">
        <v>21300</v>
      </c>
      <c r="L13" s="22">
        <f t="shared" si="1"/>
        <v>4260000</v>
      </c>
      <c r="M13" s="51">
        <v>15000</v>
      </c>
      <c r="N13" s="22">
        <f t="shared" si="2"/>
        <v>3000000</v>
      </c>
      <c r="O13" s="21">
        <f t="shared" si="3"/>
        <v>18766.666666666668</v>
      </c>
      <c r="P13" s="22">
        <f t="shared" si="4"/>
        <v>3753333.3333333335</v>
      </c>
    </row>
    <row r="14" spans="3:37" ht="49.5" customHeight="1" x14ac:dyDescent="0.25">
      <c r="C14" s="9">
        <v>7</v>
      </c>
      <c r="D14" s="356" t="s">
        <v>24</v>
      </c>
      <c r="E14" s="356"/>
      <c r="F14" s="356"/>
      <c r="G14" s="46" t="s">
        <v>19</v>
      </c>
      <c r="H14" s="45">
        <v>200</v>
      </c>
      <c r="I14" s="21">
        <v>180000</v>
      </c>
      <c r="J14" s="22">
        <f t="shared" si="0"/>
        <v>36000000</v>
      </c>
      <c r="K14" s="49">
        <v>89700</v>
      </c>
      <c r="L14" s="22">
        <f t="shared" si="1"/>
        <v>17940000</v>
      </c>
      <c r="M14" s="51">
        <v>450000</v>
      </c>
      <c r="N14" s="22">
        <f t="shared" si="2"/>
        <v>90000000</v>
      </c>
      <c r="O14" s="21">
        <f t="shared" si="3"/>
        <v>239900</v>
      </c>
      <c r="P14" s="22">
        <f t="shared" si="4"/>
        <v>47980000</v>
      </c>
    </row>
    <row r="15" spans="3:37" ht="15.75" customHeight="1" x14ac:dyDescent="0.25">
      <c r="C15" s="9">
        <v>8</v>
      </c>
      <c r="D15" s="356" t="s">
        <v>25</v>
      </c>
      <c r="E15" s="356"/>
      <c r="F15" s="356"/>
      <c r="G15" s="46" t="s">
        <v>19</v>
      </c>
      <c r="H15" s="45">
        <f>+H14</f>
        <v>200</v>
      </c>
      <c r="I15" s="23">
        <v>20000</v>
      </c>
      <c r="J15" s="22">
        <f t="shared" si="0"/>
        <v>4000000</v>
      </c>
      <c r="K15" s="49">
        <v>15200</v>
      </c>
      <c r="L15" s="22">
        <f t="shared" si="1"/>
        <v>3040000</v>
      </c>
      <c r="M15" s="51">
        <v>25000</v>
      </c>
      <c r="N15" s="22">
        <f t="shared" si="2"/>
        <v>5000000</v>
      </c>
      <c r="O15" s="21">
        <f t="shared" si="3"/>
        <v>20066.666666666668</v>
      </c>
      <c r="P15" s="22">
        <f t="shared" si="4"/>
        <v>4013333.3333333335</v>
      </c>
    </row>
    <row r="16" spans="3:37" ht="15.75" customHeight="1" x14ac:dyDescent="0.25">
      <c r="C16" s="9">
        <v>9</v>
      </c>
      <c r="D16" s="356" t="s">
        <v>26</v>
      </c>
      <c r="E16" s="356"/>
      <c r="F16" s="356"/>
      <c r="G16" s="46" t="s">
        <v>36</v>
      </c>
      <c r="H16" s="45">
        <f>+H14*0.4*0.3+H12</f>
        <v>26.4</v>
      </c>
      <c r="I16" s="21">
        <v>800000</v>
      </c>
      <c r="J16" s="22">
        <f t="shared" si="0"/>
        <v>21120000</v>
      </c>
      <c r="K16" s="49">
        <v>455500</v>
      </c>
      <c r="L16" s="22">
        <f t="shared" si="1"/>
        <v>12025200</v>
      </c>
      <c r="M16" s="51">
        <v>600000</v>
      </c>
      <c r="N16" s="22">
        <f t="shared" si="2"/>
        <v>15840000</v>
      </c>
      <c r="O16" s="21">
        <f t="shared" si="3"/>
        <v>618500</v>
      </c>
      <c r="P16" s="22">
        <f t="shared" si="4"/>
        <v>16328400</v>
      </c>
    </row>
    <row r="17" spans="3:21" ht="15.75" customHeight="1" x14ac:dyDescent="0.25">
      <c r="C17" s="9">
        <v>10</v>
      </c>
      <c r="D17" s="368" t="s">
        <v>73</v>
      </c>
      <c r="E17" s="369"/>
      <c r="F17" s="370"/>
      <c r="G17" s="45" t="s">
        <v>36</v>
      </c>
      <c r="H17" s="45">
        <f>125+(48*0.3)+(32*0.2)</f>
        <v>145.80000000000001</v>
      </c>
      <c r="I17" s="30">
        <v>70000</v>
      </c>
      <c r="J17" s="22">
        <f t="shared" si="0"/>
        <v>10206000</v>
      </c>
      <c r="K17" s="49">
        <v>38400</v>
      </c>
      <c r="L17" s="22">
        <f t="shared" si="1"/>
        <v>5598720</v>
      </c>
      <c r="M17" s="51">
        <v>40000</v>
      </c>
      <c r="N17" s="22">
        <f t="shared" si="2"/>
        <v>5832000</v>
      </c>
      <c r="O17" s="21">
        <f t="shared" si="3"/>
        <v>49466.666666666664</v>
      </c>
      <c r="P17" s="22">
        <f t="shared" si="4"/>
        <v>7212240</v>
      </c>
    </row>
    <row r="18" spans="3:21" ht="31.5" customHeight="1" x14ac:dyDescent="0.25">
      <c r="C18" s="9">
        <v>11</v>
      </c>
      <c r="D18" s="366" t="s">
        <v>39</v>
      </c>
      <c r="E18" s="367"/>
      <c r="F18" s="367"/>
      <c r="G18" s="46" t="s">
        <v>36</v>
      </c>
      <c r="H18" s="45">
        <v>80</v>
      </c>
      <c r="I18" s="31">
        <v>140000</v>
      </c>
      <c r="J18" s="22">
        <f t="shared" si="0"/>
        <v>11200000</v>
      </c>
      <c r="K18" s="49">
        <v>65000</v>
      </c>
      <c r="L18" s="22">
        <f t="shared" si="1"/>
        <v>5200000</v>
      </c>
      <c r="M18" s="51">
        <v>80000</v>
      </c>
      <c r="N18" s="22">
        <f t="shared" si="2"/>
        <v>6400000</v>
      </c>
      <c r="O18" s="21">
        <f t="shared" si="3"/>
        <v>95000</v>
      </c>
      <c r="P18" s="22">
        <f t="shared" si="4"/>
        <v>7600000</v>
      </c>
    </row>
    <row r="19" spans="3:21" ht="90" customHeight="1" x14ac:dyDescent="0.25">
      <c r="C19" s="9">
        <v>12</v>
      </c>
      <c r="D19" s="344" t="s">
        <v>40</v>
      </c>
      <c r="E19" s="345"/>
      <c r="F19" s="346"/>
      <c r="G19" s="46" t="s">
        <v>36</v>
      </c>
      <c r="H19" s="45">
        <v>9</v>
      </c>
      <c r="I19" s="30">
        <v>1400000</v>
      </c>
      <c r="J19" s="22">
        <f t="shared" si="0"/>
        <v>12600000</v>
      </c>
      <c r="K19" s="49">
        <v>1000000</v>
      </c>
      <c r="L19" s="22">
        <f t="shared" si="1"/>
        <v>9000000</v>
      </c>
      <c r="M19" s="51">
        <v>400000</v>
      </c>
      <c r="N19" s="22">
        <f t="shared" si="2"/>
        <v>3600000</v>
      </c>
      <c r="O19" s="21">
        <f t="shared" si="3"/>
        <v>933333.33333333337</v>
      </c>
      <c r="P19" s="22">
        <f t="shared" si="4"/>
        <v>8400000</v>
      </c>
      <c r="U19" s="1">
        <f>300*0.4*0.4</f>
        <v>48</v>
      </c>
    </row>
    <row r="20" spans="3:21" ht="15.6" x14ac:dyDescent="0.25">
      <c r="C20" s="9">
        <v>13</v>
      </c>
      <c r="D20" s="344" t="s">
        <v>83</v>
      </c>
      <c r="E20" s="345"/>
      <c r="F20" s="346"/>
      <c r="G20" s="46" t="s">
        <v>38</v>
      </c>
      <c r="H20" s="45">
        <v>1</v>
      </c>
      <c r="I20" s="23">
        <v>900000</v>
      </c>
      <c r="J20" s="22">
        <f t="shared" si="0"/>
        <v>900000</v>
      </c>
      <c r="K20" s="49">
        <v>310000</v>
      </c>
      <c r="L20" s="22">
        <f t="shared" si="1"/>
        <v>310000</v>
      </c>
      <c r="M20" s="51">
        <v>550000</v>
      </c>
      <c r="N20" s="22">
        <f t="shared" si="2"/>
        <v>550000</v>
      </c>
      <c r="O20" s="21">
        <f t="shared" si="3"/>
        <v>586666.66666666663</v>
      </c>
      <c r="P20" s="22">
        <f t="shared" si="4"/>
        <v>586666.66666666663</v>
      </c>
    </row>
    <row r="21" spans="3:21" ht="15.6" x14ac:dyDescent="0.25">
      <c r="C21" s="9">
        <v>14</v>
      </c>
      <c r="D21" s="356" t="s">
        <v>79</v>
      </c>
      <c r="E21" s="357"/>
      <c r="F21" s="357"/>
      <c r="G21" s="46" t="s">
        <v>38</v>
      </c>
      <c r="H21" s="45">
        <v>1</v>
      </c>
      <c r="I21" s="23">
        <v>800000</v>
      </c>
      <c r="J21" s="22">
        <f t="shared" si="0"/>
        <v>800000</v>
      </c>
      <c r="K21" s="49">
        <v>650000</v>
      </c>
      <c r="L21" s="22">
        <f t="shared" si="1"/>
        <v>650000</v>
      </c>
      <c r="M21" s="51">
        <v>500000</v>
      </c>
      <c r="N21" s="22">
        <f t="shared" si="2"/>
        <v>500000</v>
      </c>
      <c r="O21" s="21">
        <f t="shared" si="3"/>
        <v>650000</v>
      </c>
      <c r="P21" s="22">
        <f t="shared" si="4"/>
        <v>650000</v>
      </c>
    </row>
    <row r="22" spans="3:21" ht="15.6" x14ac:dyDescent="0.25">
      <c r="C22" s="9">
        <v>15</v>
      </c>
      <c r="D22" s="356" t="s">
        <v>80</v>
      </c>
      <c r="E22" s="357"/>
      <c r="F22" s="357"/>
      <c r="G22" s="46" t="s">
        <v>38</v>
      </c>
      <c r="H22" s="45">
        <v>2</v>
      </c>
      <c r="I22" s="23">
        <v>150000</v>
      </c>
      <c r="J22" s="22">
        <f t="shared" si="0"/>
        <v>300000</v>
      </c>
      <c r="K22" s="49">
        <v>250000</v>
      </c>
      <c r="L22" s="22">
        <f t="shared" si="1"/>
        <v>500000</v>
      </c>
      <c r="M22" s="51">
        <v>300000</v>
      </c>
      <c r="N22" s="22">
        <f t="shared" si="2"/>
        <v>600000</v>
      </c>
      <c r="O22" s="21">
        <f t="shared" si="3"/>
        <v>233333.33333333334</v>
      </c>
      <c r="P22" s="22">
        <f t="shared" si="4"/>
        <v>466666.66666666669</v>
      </c>
    </row>
    <row r="23" spans="3:21" ht="15.6" x14ac:dyDescent="0.25">
      <c r="C23" s="9">
        <v>16</v>
      </c>
      <c r="D23" s="316" t="s">
        <v>81</v>
      </c>
      <c r="E23" s="316"/>
      <c r="F23" s="316"/>
      <c r="G23" s="46" t="s">
        <v>38</v>
      </c>
      <c r="H23" s="45">
        <v>2</v>
      </c>
      <c r="I23" s="23">
        <v>30000</v>
      </c>
      <c r="J23" s="22">
        <f t="shared" si="0"/>
        <v>60000</v>
      </c>
      <c r="K23" s="49">
        <v>50000</v>
      </c>
      <c r="L23" s="22">
        <f t="shared" si="1"/>
        <v>100000</v>
      </c>
      <c r="M23" s="51">
        <v>25000</v>
      </c>
      <c r="N23" s="22">
        <f t="shared" si="2"/>
        <v>50000</v>
      </c>
      <c r="O23" s="21">
        <f t="shared" si="3"/>
        <v>35000</v>
      </c>
      <c r="P23" s="22">
        <f t="shared" si="4"/>
        <v>70000</v>
      </c>
    </row>
    <row r="24" spans="3:21" ht="15.6" x14ac:dyDescent="0.25">
      <c r="C24" s="9">
        <v>17</v>
      </c>
      <c r="D24" s="316" t="s">
        <v>82</v>
      </c>
      <c r="E24" s="316"/>
      <c r="F24" s="316"/>
      <c r="G24" s="46" t="s">
        <v>37</v>
      </c>
      <c r="H24" s="45">
        <v>22</v>
      </c>
      <c r="I24" s="25">
        <v>15000</v>
      </c>
      <c r="J24" s="22">
        <f t="shared" si="0"/>
        <v>330000</v>
      </c>
      <c r="K24" s="49">
        <v>25000</v>
      </c>
      <c r="L24" s="22">
        <f t="shared" si="1"/>
        <v>550000</v>
      </c>
      <c r="M24" s="51">
        <v>25000</v>
      </c>
      <c r="N24" s="22">
        <f t="shared" si="2"/>
        <v>550000</v>
      </c>
      <c r="O24" s="21">
        <f t="shared" si="3"/>
        <v>21666.666666666668</v>
      </c>
      <c r="P24" s="22">
        <f t="shared" si="4"/>
        <v>476666.66666666669</v>
      </c>
    </row>
    <row r="25" spans="3:21" ht="15.6" x14ac:dyDescent="0.25">
      <c r="C25" s="9">
        <v>18</v>
      </c>
      <c r="D25" s="356" t="s">
        <v>76</v>
      </c>
      <c r="E25" s="357"/>
      <c r="F25" s="357"/>
      <c r="G25" s="46" t="s">
        <v>37</v>
      </c>
      <c r="H25" s="45">
        <f>5+33+80</f>
        <v>118</v>
      </c>
      <c r="I25" s="23">
        <v>90000</v>
      </c>
      <c r="J25" s="22">
        <f t="shared" si="0"/>
        <v>10620000</v>
      </c>
      <c r="K25" s="49">
        <v>87600</v>
      </c>
      <c r="L25" s="22">
        <f t="shared" si="1"/>
        <v>10336800</v>
      </c>
      <c r="M25" s="51">
        <v>65000</v>
      </c>
      <c r="N25" s="22">
        <f t="shared" si="2"/>
        <v>7670000</v>
      </c>
      <c r="O25" s="21">
        <f t="shared" si="3"/>
        <v>80866.666666666672</v>
      </c>
      <c r="P25" s="22">
        <f t="shared" si="4"/>
        <v>9542266.6666666679</v>
      </c>
    </row>
    <row r="26" spans="3:21" ht="15.6" x14ac:dyDescent="0.25">
      <c r="C26" s="9">
        <v>19</v>
      </c>
      <c r="D26" s="356" t="s">
        <v>77</v>
      </c>
      <c r="E26" s="357"/>
      <c r="F26" s="357"/>
      <c r="G26" s="46" t="s">
        <v>37</v>
      </c>
      <c r="H26" s="45">
        <f>17+14</f>
        <v>31</v>
      </c>
      <c r="I26" s="23">
        <v>90000</v>
      </c>
      <c r="J26" s="22">
        <f t="shared" si="0"/>
        <v>2790000</v>
      </c>
      <c r="K26" s="49">
        <v>87600</v>
      </c>
      <c r="L26" s="22">
        <f t="shared" si="1"/>
        <v>2715600</v>
      </c>
      <c r="M26" s="51">
        <v>60000</v>
      </c>
      <c r="N26" s="22">
        <f t="shared" si="2"/>
        <v>1860000</v>
      </c>
      <c r="O26" s="21">
        <f t="shared" si="3"/>
        <v>79200</v>
      </c>
      <c r="P26" s="22">
        <f t="shared" si="4"/>
        <v>2455200</v>
      </c>
    </row>
    <row r="27" spans="3:21" ht="24" customHeight="1" x14ac:dyDescent="0.25">
      <c r="C27" s="9">
        <v>20</v>
      </c>
      <c r="D27" s="316" t="s">
        <v>84</v>
      </c>
      <c r="E27" s="316"/>
      <c r="F27" s="316"/>
      <c r="G27" s="46" t="s">
        <v>38</v>
      </c>
      <c r="H27" s="45">
        <v>1</v>
      </c>
      <c r="I27" s="23">
        <v>12000</v>
      </c>
      <c r="J27" s="22">
        <f t="shared" si="0"/>
        <v>12000</v>
      </c>
      <c r="K27" s="49">
        <v>32000</v>
      </c>
      <c r="L27" s="22">
        <f t="shared" si="1"/>
        <v>32000</v>
      </c>
      <c r="M27" s="51">
        <v>25000</v>
      </c>
      <c r="N27" s="22">
        <f t="shared" si="2"/>
        <v>25000</v>
      </c>
      <c r="O27" s="21">
        <f t="shared" si="3"/>
        <v>23000</v>
      </c>
      <c r="P27" s="22">
        <f t="shared" si="4"/>
        <v>23000</v>
      </c>
    </row>
    <row r="28" spans="3:21" ht="15.6" x14ac:dyDescent="0.25">
      <c r="C28" s="9">
        <v>21</v>
      </c>
      <c r="D28" s="366" t="s">
        <v>85</v>
      </c>
      <c r="E28" s="367"/>
      <c r="F28" s="367"/>
      <c r="G28" s="46" t="s">
        <v>37</v>
      </c>
      <c r="H28" s="45">
        <v>5</v>
      </c>
      <c r="I28" s="23">
        <v>150000</v>
      </c>
      <c r="J28" s="22">
        <f t="shared" si="0"/>
        <v>750000</v>
      </c>
      <c r="K28" s="49">
        <v>12000</v>
      </c>
      <c r="L28" s="22">
        <f t="shared" si="1"/>
        <v>60000</v>
      </c>
      <c r="M28" s="51">
        <v>110000</v>
      </c>
      <c r="N28" s="22">
        <f t="shared" si="2"/>
        <v>550000</v>
      </c>
      <c r="O28" s="21">
        <f t="shared" si="3"/>
        <v>90666.666666666672</v>
      </c>
      <c r="P28" s="22">
        <f t="shared" si="4"/>
        <v>453333.33333333337</v>
      </c>
    </row>
    <row r="29" spans="3:21" ht="15.6" x14ac:dyDescent="0.25">
      <c r="C29" s="9">
        <v>22</v>
      </c>
      <c r="D29" s="366" t="s">
        <v>99</v>
      </c>
      <c r="E29" s="367"/>
      <c r="F29" s="367"/>
      <c r="G29" s="46" t="s">
        <v>37</v>
      </c>
      <c r="H29" s="45">
        <v>14</v>
      </c>
      <c r="I29" s="23">
        <v>450000</v>
      </c>
      <c r="J29" s="22">
        <f t="shared" si="0"/>
        <v>6300000</v>
      </c>
      <c r="K29" s="49">
        <v>454000</v>
      </c>
      <c r="L29" s="22">
        <f t="shared" si="1"/>
        <v>6356000</v>
      </c>
      <c r="M29" s="51">
        <v>600000</v>
      </c>
      <c r="N29" s="22">
        <f t="shared" si="2"/>
        <v>8400000</v>
      </c>
      <c r="O29" s="21">
        <f t="shared" si="3"/>
        <v>501333.33333333331</v>
      </c>
      <c r="P29" s="22">
        <f t="shared" si="4"/>
        <v>7018666.666666666</v>
      </c>
    </row>
    <row r="30" spans="3:21" ht="15.6" x14ac:dyDescent="0.25">
      <c r="C30" s="9">
        <v>23</v>
      </c>
      <c r="D30" s="366" t="s">
        <v>71</v>
      </c>
      <c r="E30" s="367"/>
      <c r="F30" s="367"/>
      <c r="G30" s="46" t="s">
        <v>38</v>
      </c>
      <c r="H30" s="45">
        <v>6</v>
      </c>
      <c r="I30" s="23">
        <v>1200000</v>
      </c>
      <c r="J30" s="22">
        <f t="shared" si="0"/>
        <v>7200000</v>
      </c>
      <c r="K30" s="49">
        <v>354000</v>
      </c>
      <c r="L30" s="22">
        <f t="shared" si="1"/>
        <v>2124000</v>
      </c>
      <c r="M30" s="51">
        <v>900000</v>
      </c>
      <c r="N30" s="22">
        <f t="shared" si="2"/>
        <v>5400000</v>
      </c>
      <c r="O30" s="21">
        <f t="shared" si="3"/>
        <v>818000</v>
      </c>
      <c r="P30" s="22">
        <f t="shared" si="4"/>
        <v>4908000</v>
      </c>
    </row>
    <row r="31" spans="3:21" ht="15.6" x14ac:dyDescent="0.25">
      <c r="C31" s="9">
        <v>24</v>
      </c>
      <c r="D31" s="356" t="s">
        <v>75</v>
      </c>
      <c r="E31" s="357"/>
      <c r="F31" s="357"/>
      <c r="G31" s="46" t="s">
        <v>37</v>
      </c>
      <c r="H31" s="45">
        <v>70</v>
      </c>
      <c r="I31" s="23">
        <v>100000</v>
      </c>
      <c r="J31" s="22">
        <f t="shared" si="0"/>
        <v>7000000</v>
      </c>
      <c r="K31" s="49">
        <v>89700</v>
      </c>
      <c r="L31" s="22">
        <f t="shared" si="1"/>
        <v>6279000</v>
      </c>
      <c r="M31" s="51">
        <v>48000</v>
      </c>
      <c r="N31" s="22">
        <f t="shared" si="2"/>
        <v>3360000</v>
      </c>
      <c r="O31" s="21">
        <f t="shared" si="3"/>
        <v>79233.333333333328</v>
      </c>
      <c r="P31" s="22">
        <f t="shared" si="4"/>
        <v>5546333.333333333</v>
      </c>
    </row>
    <row r="32" spans="3:21" ht="15.6" x14ac:dyDescent="0.25">
      <c r="C32" s="9">
        <v>25</v>
      </c>
      <c r="D32" s="358" t="s">
        <v>78</v>
      </c>
      <c r="E32" s="359"/>
      <c r="F32" s="359"/>
      <c r="G32" s="46" t="s">
        <v>37</v>
      </c>
      <c r="H32" s="45">
        <f>+H31*2</f>
        <v>140</v>
      </c>
      <c r="I32" s="23">
        <v>40000</v>
      </c>
      <c r="J32" s="22">
        <f t="shared" si="0"/>
        <v>5600000</v>
      </c>
      <c r="K32" s="49">
        <v>36400</v>
      </c>
      <c r="L32" s="22">
        <f t="shared" si="1"/>
        <v>5096000</v>
      </c>
      <c r="M32" s="51">
        <v>28000</v>
      </c>
      <c r="N32" s="22">
        <f t="shared" si="2"/>
        <v>3920000</v>
      </c>
      <c r="O32" s="21">
        <f t="shared" si="3"/>
        <v>34800</v>
      </c>
      <c r="P32" s="22">
        <f t="shared" si="4"/>
        <v>4872000</v>
      </c>
    </row>
    <row r="33" spans="3:16" ht="15.6" x14ac:dyDescent="0.25">
      <c r="C33" s="9">
        <v>26</v>
      </c>
      <c r="D33" s="358" t="s">
        <v>88</v>
      </c>
      <c r="E33" s="359"/>
      <c r="F33" s="359"/>
      <c r="G33" s="46" t="s">
        <v>37</v>
      </c>
      <c r="H33" s="45">
        <v>140</v>
      </c>
      <c r="I33" s="23">
        <v>45000</v>
      </c>
      <c r="J33" s="22">
        <f t="shared" si="0"/>
        <v>6300000</v>
      </c>
      <c r="K33" s="49">
        <v>19800</v>
      </c>
      <c r="L33" s="22">
        <f t="shared" si="1"/>
        <v>2772000</v>
      </c>
      <c r="M33" s="51">
        <v>30000</v>
      </c>
      <c r="N33" s="22">
        <f t="shared" si="2"/>
        <v>4200000</v>
      </c>
      <c r="O33" s="21">
        <f t="shared" si="3"/>
        <v>31600</v>
      </c>
      <c r="P33" s="22">
        <f t="shared" si="4"/>
        <v>4424000</v>
      </c>
    </row>
    <row r="34" spans="3:16" ht="15.6" x14ac:dyDescent="0.25">
      <c r="C34" s="9">
        <v>27</v>
      </c>
      <c r="D34" s="358" t="s">
        <v>96</v>
      </c>
      <c r="E34" s="359"/>
      <c r="F34" s="359"/>
      <c r="G34" s="46" t="s">
        <v>37</v>
      </c>
      <c r="H34" s="45">
        <v>240</v>
      </c>
      <c r="I34" s="23">
        <v>25000</v>
      </c>
      <c r="J34" s="22">
        <f t="shared" si="0"/>
        <v>6000000</v>
      </c>
      <c r="K34" s="49">
        <v>19800</v>
      </c>
      <c r="L34" s="22">
        <f t="shared" si="1"/>
        <v>4752000</v>
      </c>
      <c r="M34" s="51">
        <v>25000</v>
      </c>
      <c r="N34" s="22">
        <f t="shared" si="2"/>
        <v>6000000</v>
      </c>
      <c r="O34" s="21">
        <f t="shared" si="3"/>
        <v>23266.666666666668</v>
      </c>
      <c r="P34" s="22">
        <f t="shared" si="4"/>
        <v>5584000</v>
      </c>
    </row>
    <row r="35" spans="3:16" ht="15.6" x14ac:dyDescent="0.25">
      <c r="C35" s="9">
        <v>28</v>
      </c>
      <c r="D35" s="358" t="s">
        <v>92</v>
      </c>
      <c r="E35" s="359"/>
      <c r="F35" s="359"/>
      <c r="G35" s="46" t="s">
        <v>37</v>
      </c>
      <c r="H35" s="45">
        <f>48+90</f>
        <v>138</v>
      </c>
      <c r="I35" s="23">
        <v>200000</v>
      </c>
      <c r="J35" s="22">
        <f t="shared" si="0"/>
        <v>27600000</v>
      </c>
      <c r="K35" s="49">
        <v>198450</v>
      </c>
      <c r="L35" s="22">
        <f t="shared" si="1"/>
        <v>27386100</v>
      </c>
      <c r="M35" s="51">
        <v>150000</v>
      </c>
      <c r="N35" s="22">
        <f t="shared" si="2"/>
        <v>20700000</v>
      </c>
      <c r="O35" s="21">
        <f t="shared" si="3"/>
        <v>182816.66666666666</v>
      </c>
      <c r="P35" s="22">
        <f t="shared" si="4"/>
        <v>25228700</v>
      </c>
    </row>
    <row r="36" spans="3:16" ht="15.6" x14ac:dyDescent="0.25">
      <c r="C36" s="9">
        <v>29</v>
      </c>
      <c r="D36" s="358" t="s">
        <v>93</v>
      </c>
      <c r="E36" s="359"/>
      <c r="F36" s="359"/>
      <c r="G36" s="46" t="s">
        <v>37</v>
      </c>
      <c r="H36" s="45">
        <f>48*0.2+(32*0.3)</f>
        <v>19.200000000000003</v>
      </c>
      <c r="I36" s="23">
        <v>160000</v>
      </c>
      <c r="J36" s="22">
        <f t="shared" si="0"/>
        <v>3072000.0000000005</v>
      </c>
      <c r="K36" s="49">
        <v>62300</v>
      </c>
      <c r="L36" s="22">
        <f t="shared" si="1"/>
        <v>1196160.0000000002</v>
      </c>
      <c r="M36" s="51">
        <v>45000</v>
      </c>
      <c r="N36" s="22">
        <f t="shared" si="2"/>
        <v>864000.00000000012</v>
      </c>
      <c r="O36" s="21">
        <f t="shared" si="3"/>
        <v>89100</v>
      </c>
      <c r="P36" s="22">
        <f t="shared" si="4"/>
        <v>1710720.0000000002</v>
      </c>
    </row>
    <row r="37" spans="3:16" ht="15.6" x14ac:dyDescent="0.25">
      <c r="C37" s="9">
        <v>30</v>
      </c>
      <c r="D37" s="358" t="s">
        <v>86</v>
      </c>
      <c r="E37" s="359"/>
      <c r="F37" s="359"/>
      <c r="G37" s="46" t="s">
        <v>37</v>
      </c>
      <c r="H37" s="45">
        <f>48+32</f>
        <v>80</v>
      </c>
      <c r="I37" s="23">
        <v>180000</v>
      </c>
      <c r="J37" s="22">
        <f t="shared" si="0"/>
        <v>14400000</v>
      </c>
      <c r="K37" s="49">
        <v>245600</v>
      </c>
      <c r="L37" s="22">
        <f t="shared" si="1"/>
        <v>19648000</v>
      </c>
      <c r="M37" s="51">
        <v>105000</v>
      </c>
      <c r="N37" s="22">
        <f t="shared" si="2"/>
        <v>8400000</v>
      </c>
      <c r="O37" s="21">
        <f t="shared" si="3"/>
        <v>176866.66666666666</v>
      </c>
      <c r="P37" s="22">
        <f t="shared" si="4"/>
        <v>14149333.333333332</v>
      </c>
    </row>
    <row r="38" spans="3:16" ht="15" customHeight="1" x14ac:dyDescent="0.25">
      <c r="C38" s="9">
        <v>31</v>
      </c>
      <c r="D38" s="344" t="s">
        <v>87</v>
      </c>
      <c r="E38" s="345"/>
      <c r="F38" s="346"/>
      <c r="G38" s="46" t="s">
        <v>19</v>
      </c>
      <c r="H38" s="45">
        <v>30</v>
      </c>
      <c r="I38" s="23">
        <v>25000</v>
      </c>
      <c r="J38" s="22">
        <f t="shared" si="0"/>
        <v>750000</v>
      </c>
      <c r="K38" s="49">
        <v>47800</v>
      </c>
      <c r="L38" s="22">
        <f t="shared" si="1"/>
        <v>1434000</v>
      </c>
      <c r="M38" s="51">
        <v>15000</v>
      </c>
      <c r="N38" s="22">
        <f t="shared" si="2"/>
        <v>450000</v>
      </c>
      <c r="O38" s="21">
        <f t="shared" si="3"/>
        <v>29266.666666666668</v>
      </c>
      <c r="P38" s="22">
        <f t="shared" si="4"/>
        <v>878000</v>
      </c>
    </row>
    <row r="39" spans="3:16" ht="15" customHeight="1" x14ac:dyDescent="0.25">
      <c r="C39" s="9">
        <v>32</v>
      </c>
      <c r="D39" s="344" t="s">
        <v>89</v>
      </c>
      <c r="E39" s="345"/>
      <c r="F39" s="346"/>
      <c r="G39" s="46" t="s">
        <v>38</v>
      </c>
      <c r="H39" s="45">
        <v>8</v>
      </c>
      <c r="I39" s="23">
        <v>150000</v>
      </c>
      <c r="J39" s="22">
        <f t="shared" si="0"/>
        <v>1200000</v>
      </c>
      <c r="K39" s="49">
        <v>89300</v>
      </c>
      <c r="L39" s="22">
        <f t="shared" si="1"/>
        <v>714400</v>
      </c>
      <c r="M39" s="51">
        <v>95000</v>
      </c>
      <c r="N39" s="22">
        <f t="shared" si="2"/>
        <v>760000</v>
      </c>
      <c r="O39" s="21">
        <f t="shared" si="3"/>
        <v>111433.33333333333</v>
      </c>
      <c r="P39" s="22">
        <f t="shared" si="4"/>
        <v>891466.66666666663</v>
      </c>
    </row>
    <row r="40" spans="3:16" ht="15" customHeight="1" x14ac:dyDescent="0.25">
      <c r="C40" s="9">
        <v>33</v>
      </c>
      <c r="D40" s="344" t="s">
        <v>90</v>
      </c>
      <c r="E40" s="345"/>
      <c r="F40" s="346"/>
      <c r="G40" s="46" t="s">
        <v>19</v>
      </c>
      <c r="H40" s="45">
        <v>24</v>
      </c>
      <c r="I40" s="23">
        <v>30000</v>
      </c>
      <c r="J40" s="22">
        <f t="shared" si="0"/>
        <v>720000</v>
      </c>
      <c r="K40" s="49">
        <v>27690</v>
      </c>
      <c r="L40" s="22">
        <f t="shared" si="1"/>
        <v>664560</v>
      </c>
      <c r="M40" s="51">
        <v>20000</v>
      </c>
      <c r="N40" s="22">
        <f t="shared" si="2"/>
        <v>480000</v>
      </c>
      <c r="O40" s="21">
        <f t="shared" si="3"/>
        <v>25896.666666666668</v>
      </c>
      <c r="P40" s="22">
        <f t="shared" si="4"/>
        <v>621520</v>
      </c>
    </row>
    <row r="41" spans="3:16" ht="15" customHeight="1" x14ac:dyDescent="0.25">
      <c r="C41" s="9">
        <v>34</v>
      </c>
      <c r="D41" s="344" t="s">
        <v>91</v>
      </c>
      <c r="E41" s="345"/>
      <c r="F41" s="346"/>
      <c r="G41" s="46" t="s">
        <v>38</v>
      </c>
      <c r="H41" s="45">
        <v>2</v>
      </c>
      <c r="I41" s="23">
        <v>200000</v>
      </c>
      <c r="J41" s="22">
        <f t="shared" si="0"/>
        <v>400000</v>
      </c>
      <c r="K41" s="49">
        <v>134500</v>
      </c>
      <c r="L41" s="22">
        <f t="shared" si="1"/>
        <v>269000</v>
      </c>
      <c r="M41" s="51">
        <v>180000</v>
      </c>
      <c r="N41" s="22">
        <f t="shared" si="2"/>
        <v>360000</v>
      </c>
      <c r="O41" s="21">
        <f t="shared" si="3"/>
        <v>171500</v>
      </c>
      <c r="P41" s="22">
        <f t="shared" si="4"/>
        <v>343000</v>
      </c>
    </row>
    <row r="42" spans="3:16" ht="15.6" x14ac:dyDescent="0.25">
      <c r="C42" s="9">
        <v>35</v>
      </c>
      <c r="D42" s="356" t="s">
        <v>94</v>
      </c>
      <c r="E42" s="357"/>
      <c r="F42" s="357"/>
      <c r="G42" s="46" t="s">
        <v>38</v>
      </c>
      <c r="H42" s="45">
        <v>1</v>
      </c>
      <c r="I42" s="23">
        <v>450000</v>
      </c>
      <c r="J42" s="22">
        <f t="shared" si="0"/>
        <v>450000</v>
      </c>
      <c r="K42" s="49">
        <v>320590</v>
      </c>
      <c r="L42" s="22">
        <f t="shared" si="1"/>
        <v>320590</v>
      </c>
      <c r="M42" s="51">
        <v>400000</v>
      </c>
      <c r="N42" s="22">
        <f t="shared" si="2"/>
        <v>400000</v>
      </c>
      <c r="O42" s="21">
        <f t="shared" si="3"/>
        <v>390196.66666666669</v>
      </c>
      <c r="P42" s="22">
        <f t="shared" si="4"/>
        <v>390196.66666666669</v>
      </c>
    </row>
    <row r="43" spans="3:16" ht="15.6" x14ac:dyDescent="0.25">
      <c r="C43" s="9">
        <v>36</v>
      </c>
      <c r="D43" s="356" t="s">
        <v>74</v>
      </c>
      <c r="E43" s="357"/>
      <c r="F43" s="357"/>
      <c r="G43" s="46" t="s">
        <v>38</v>
      </c>
      <c r="H43" s="45">
        <v>1</v>
      </c>
      <c r="I43" s="23">
        <v>550000</v>
      </c>
      <c r="J43" s="22">
        <f t="shared" si="0"/>
        <v>550000</v>
      </c>
      <c r="K43" s="49">
        <v>367890</v>
      </c>
      <c r="L43" s="22">
        <f t="shared" si="1"/>
        <v>367890</v>
      </c>
      <c r="M43" s="51">
        <v>400000</v>
      </c>
      <c r="N43" s="22">
        <f t="shared" si="2"/>
        <v>400000</v>
      </c>
      <c r="O43" s="21">
        <f t="shared" si="3"/>
        <v>439296.66666666669</v>
      </c>
      <c r="P43" s="22">
        <f t="shared" si="4"/>
        <v>439296.66666666669</v>
      </c>
    </row>
    <row r="44" spans="3:16" ht="15" customHeight="1" x14ac:dyDescent="0.25">
      <c r="C44" s="9">
        <v>37</v>
      </c>
      <c r="D44" s="344" t="s">
        <v>95</v>
      </c>
      <c r="E44" s="345"/>
      <c r="F44" s="346"/>
      <c r="G44" s="46" t="s">
        <v>38</v>
      </c>
      <c r="H44" s="45">
        <v>1</v>
      </c>
      <c r="I44" s="23">
        <v>150000</v>
      </c>
      <c r="J44" s="22">
        <f t="shared" si="0"/>
        <v>150000</v>
      </c>
      <c r="K44" s="49">
        <v>112357</v>
      </c>
      <c r="L44" s="22">
        <f t="shared" si="1"/>
        <v>112357</v>
      </c>
      <c r="M44" s="51">
        <v>250000</v>
      </c>
      <c r="N44" s="22">
        <f t="shared" si="2"/>
        <v>250000</v>
      </c>
      <c r="O44" s="21">
        <f t="shared" si="3"/>
        <v>170785.66666666666</v>
      </c>
      <c r="P44" s="22">
        <f t="shared" si="4"/>
        <v>170785.66666666666</v>
      </c>
    </row>
    <row r="45" spans="3:16" ht="15.6" x14ac:dyDescent="0.25">
      <c r="C45" s="9">
        <v>38</v>
      </c>
      <c r="D45" s="366" t="s">
        <v>98</v>
      </c>
      <c r="E45" s="367"/>
      <c r="F45" s="367"/>
      <c r="G45" s="46" t="s">
        <v>38</v>
      </c>
      <c r="H45" s="45">
        <v>6</v>
      </c>
      <c r="I45" s="23">
        <v>20000</v>
      </c>
      <c r="J45" s="22">
        <f t="shared" si="0"/>
        <v>120000</v>
      </c>
      <c r="K45" s="49">
        <v>45000</v>
      </c>
      <c r="L45" s="22">
        <f t="shared" si="1"/>
        <v>270000</v>
      </c>
      <c r="M45" s="51">
        <v>20000</v>
      </c>
      <c r="N45" s="22">
        <f t="shared" si="2"/>
        <v>120000</v>
      </c>
      <c r="O45" s="21">
        <f t="shared" si="3"/>
        <v>28333.333333333332</v>
      </c>
      <c r="P45" s="22">
        <f t="shared" si="4"/>
        <v>170000</v>
      </c>
    </row>
    <row r="46" spans="3:16" ht="15" customHeight="1" x14ac:dyDescent="0.25">
      <c r="C46" s="9">
        <v>39</v>
      </c>
      <c r="D46" s="344" t="s">
        <v>97</v>
      </c>
      <c r="E46" s="345"/>
      <c r="F46" s="346"/>
      <c r="G46" s="46" t="s">
        <v>38</v>
      </c>
      <c r="H46" s="45">
        <v>4</v>
      </c>
      <c r="I46" s="23">
        <v>25000</v>
      </c>
      <c r="J46" s="22">
        <f t="shared" si="0"/>
        <v>100000</v>
      </c>
      <c r="K46" s="49">
        <v>45000</v>
      </c>
      <c r="L46" s="22">
        <f t="shared" si="1"/>
        <v>180000</v>
      </c>
      <c r="M46" s="51">
        <v>20000</v>
      </c>
      <c r="N46" s="22">
        <f t="shared" si="2"/>
        <v>80000</v>
      </c>
      <c r="O46" s="21">
        <f t="shared" si="3"/>
        <v>30000</v>
      </c>
      <c r="P46" s="22">
        <f t="shared" si="4"/>
        <v>120000</v>
      </c>
    </row>
    <row r="47" spans="3:16" ht="35.25" customHeight="1" x14ac:dyDescent="0.25">
      <c r="C47" s="9">
        <v>40</v>
      </c>
      <c r="D47" s="344" t="s">
        <v>100</v>
      </c>
      <c r="E47" s="345"/>
      <c r="F47" s="346"/>
      <c r="G47" s="46" t="s">
        <v>19</v>
      </c>
      <c r="H47" s="45">
        <v>4</v>
      </c>
      <c r="I47" s="23">
        <v>1500000</v>
      </c>
      <c r="J47" s="22">
        <f t="shared" si="0"/>
        <v>6000000</v>
      </c>
      <c r="K47" s="49">
        <v>1890678</v>
      </c>
      <c r="L47" s="22">
        <f t="shared" si="1"/>
        <v>7562712</v>
      </c>
      <c r="M47" s="51">
        <v>650000</v>
      </c>
      <c r="N47" s="22">
        <f t="shared" si="2"/>
        <v>2600000</v>
      </c>
      <c r="O47" s="21">
        <f t="shared" si="3"/>
        <v>1346892.6666666667</v>
      </c>
      <c r="P47" s="22">
        <f t="shared" si="4"/>
        <v>5387570.666666667</v>
      </c>
    </row>
    <row r="48" spans="3:16" ht="15" customHeight="1" x14ac:dyDescent="0.25">
      <c r="C48" s="9">
        <v>41</v>
      </c>
      <c r="D48" s="344" t="s">
        <v>101</v>
      </c>
      <c r="E48" s="345"/>
      <c r="F48" s="346"/>
      <c r="G48" s="46" t="s">
        <v>38</v>
      </c>
      <c r="H48" s="45">
        <v>2</v>
      </c>
      <c r="I48" s="23">
        <v>300000</v>
      </c>
      <c r="J48" s="22">
        <f t="shared" si="0"/>
        <v>600000</v>
      </c>
      <c r="K48" s="49">
        <v>289000</v>
      </c>
      <c r="L48" s="22">
        <f t="shared" si="1"/>
        <v>578000</v>
      </c>
      <c r="M48" s="51">
        <v>200000</v>
      </c>
      <c r="N48" s="22">
        <f t="shared" si="2"/>
        <v>400000</v>
      </c>
      <c r="O48" s="21">
        <f t="shared" si="3"/>
        <v>263000</v>
      </c>
      <c r="P48" s="22">
        <f t="shared" si="4"/>
        <v>526000</v>
      </c>
    </row>
    <row r="49" spans="3:16" ht="15" customHeight="1" x14ac:dyDescent="0.25">
      <c r="C49" s="9">
        <v>42</v>
      </c>
      <c r="D49" s="344" t="s">
        <v>102</v>
      </c>
      <c r="E49" s="345"/>
      <c r="F49" s="346"/>
      <c r="G49" s="46" t="s">
        <v>38</v>
      </c>
      <c r="H49" s="45">
        <v>2</v>
      </c>
      <c r="I49" s="23">
        <v>600000</v>
      </c>
      <c r="J49" s="22">
        <f t="shared" si="0"/>
        <v>1200000</v>
      </c>
      <c r="K49" s="49">
        <v>176890</v>
      </c>
      <c r="L49" s="22">
        <f t="shared" si="1"/>
        <v>353780</v>
      </c>
      <c r="M49" s="51">
        <v>450000</v>
      </c>
      <c r="N49" s="22">
        <f t="shared" si="2"/>
        <v>900000</v>
      </c>
      <c r="O49" s="21">
        <f t="shared" si="3"/>
        <v>408963.33333333331</v>
      </c>
      <c r="P49" s="22">
        <f t="shared" si="4"/>
        <v>817926.66666666663</v>
      </c>
    </row>
    <row r="50" spans="3:16" ht="83.4" customHeight="1" thickBot="1" x14ac:dyDescent="0.3">
      <c r="C50" s="9">
        <v>43</v>
      </c>
      <c r="D50" s="344" t="s">
        <v>103</v>
      </c>
      <c r="E50" s="345"/>
      <c r="F50" s="346"/>
      <c r="G50" s="46" t="s">
        <v>38</v>
      </c>
      <c r="H50" s="45">
        <v>1</v>
      </c>
      <c r="I50" s="23">
        <v>6000000</v>
      </c>
      <c r="J50" s="53">
        <f t="shared" si="0"/>
        <v>6000000</v>
      </c>
      <c r="K50" s="49">
        <v>985643</v>
      </c>
      <c r="L50" s="53">
        <f t="shared" si="1"/>
        <v>985643</v>
      </c>
      <c r="M50" s="52">
        <v>4000000</v>
      </c>
      <c r="N50" s="53">
        <f t="shared" si="2"/>
        <v>4000000</v>
      </c>
      <c r="O50" s="54">
        <f t="shared" si="3"/>
        <v>3661881</v>
      </c>
      <c r="P50" s="53">
        <f t="shared" si="4"/>
        <v>3661881</v>
      </c>
    </row>
    <row r="51" spans="3:16" ht="45" customHeight="1" thickBot="1" x14ac:dyDescent="0.3">
      <c r="C51" s="360" t="s">
        <v>7</v>
      </c>
      <c r="D51" s="361"/>
      <c r="E51" s="361"/>
      <c r="F51" s="361"/>
      <c r="G51" s="40"/>
      <c r="H51" s="40"/>
      <c r="I51" s="41"/>
      <c r="J51" s="55">
        <f>SUM(J8:J50)</f>
        <v>361983000</v>
      </c>
      <c r="K51" s="56"/>
      <c r="L51" s="55">
        <f>SUM(L8:L50)</f>
        <v>527394932</v>
      </c>
      <c r="M51" s="56"/>
      <c r="N51" s="55">
        <f>SUM(N8:N50)</f>
        <v>301540000</v>
      </c>
      <c r="O51" s="56"/>
      <c r="P51" s="55">
        <f>SUM(P8:P50)</f>
        <v>396972644.00000018</v>
      </c>
    </row>
    <row r="52" spans="3:16" ht="33.75" customHeight="1" thickBot="1" x14ac:dyDescent="0.3">
      <c r="C52" s="362" t="s">
        <v>29</v>
      </c>
      <c r="D52" s="363"/>
      <c r="E52" s="363"/>
      <c r="F52" s="363"/>
      <c r="G52" s="50"/>
      <c r="H52" s="50"/>
      <c r="I52" s="11" t="s">
        <v>32</v>
      </c>
      <c r="J52" s="12">
        <f>+J51*I52</f>
        <v>72396600</v>
      </c>
      <c r="K52" s="11" t="s">
        <v>32</v>
      </c>
      <c r="L52" s="12">
        <f>+L51*K52</f>
        <v>105478986.40000001</v>
      </c>
      <c r="M52" s="11" t="s">
        <v>32</v>
      </c>
      <c r="N52" s="12">
        <f>+N51*M52</f>
        <v>60308000</v>
      </c>
      <c r="O52" s="11" t="s">
        <v>32</v>
      </c>
      <c r="P52" s="12">
        <f>+P51*O52</f>
        <v>79394528.800000042</v>
      </c>
    </row>
    <row r="53" spans="3:16" ht="33.75" customHeight="1" thickBot="1" x14ac:dyDescent="0.3">
      <c r="C53" s="362" t="s">
        <v>30</v>
      </c>
      <c r="D53" s="363"/>
      <c r="E53" s="363"/>
      <c r="F53" s="363"/>
      <c r="G53" s="50"/>
      <c r="H53" s="50"/>
      <c r="I53" s="11" t="s">
        <v>33</v>
      </c>
      <c r="J53" s="12">
        <f>+J51*I53</f>
        <v>3619830</v>
      </c>
      <c r="K53" s="11" t="s">
        <v>33</v>
      </c>
      <c r="L53" s="12">
        <f>+L51*K53</f>
        <v>5273949.32</v>
      </c>
      <c r="M53" s="11" t="s">
        <v>33</v>
      </c>
      <c r="N53" s="12">
        <f>+N51*M53</f>
        <v>3015400</v>
      </c>
      <c r="O53" s="11" t="s">
        <v>33</v>
      </c>
      <c r="P53" s="12">
        <f>+P51*O53</f>
        <v>3969726.4400000018</v>
      </c>
    </row>
    <row r="54" spans="3:16" ht="33.75" customHeight="1" thickBot="1" x14ac:dyDescent="0.3">
      <c r="C54" s="362" t="s">
        <v>31</v>
      </c>
      <c r="D54" s="363"/>
      <c r="E54" s="363"/>
      <c r="F54" s="363"/>
      <c r="G54" s="50"/>
      <c r="H54" s="50"/>
      <c r="I54" s="11" t="s">
        <v>34</v>
      </c>
      <c r="J54" s="12">
        <f>+J51*I54</f>
        <v>18099150</v>
      </c>
      <c r="K54" s="11" t="s">
        <v>34</v>
      </c>
      <c r="L54" s="12">
        <f>+L51*K54</f>
        <v>26369746.600000001</v>
      </c>
      <c r="M54" s="11" t="s">
        <v>34</v>
      </c>
      <c r="N54" s="12">
        <f>+N51*M54</f>
        <v>15077000</v>
      </c>
      <c r="O54" s="11" t="s">
        <v>34</v>
      </c>
      <c r="P54" s="12">
        <f>+P51*O54</f>
        <v>19848632.20000001</v>
      </c>
    </row>
    <row r="55" spans="3:16" ht="33.75" customHeight="1" thickBot="1" x14ac:dyDescent="0.3">
      <c r="C55" s="362" t="s">
        <v>3</v>
      </c>
      <c r="D55" s="363"/>
      <c r="E55" s="363"/>
      <c r="F55" s="363"/>
      <c r="G55" s="50"/>
      <c r="H55" s="50"/>
      <c r="I55" s="11" t="s">
        <v>35</v>
      </c>
      <c r="J55" s="12">
        <f>+J54*I55</f>
        <v>3438838.5</v>
      </c>
      <c r="K55" s="11" t="s">
        <v>35</v>
      </c>
      <c r="L55" s="12">
        <f>+L54*K55</f>
        <v>5010251.8540000003</v>
      </c>
      <c r="M55" s="11" t="s">
        <v>35</v>
      </c>
      <c r="N55" s="12">
        <f>+N54*M55</f>
        <v>2864630</v>
      </c>
      <c r="O55" s="11" t="s">
        <v>35</v>
      </c>
      <c r="P55" s="12">
        <f>+P54*O55</f>
        <v>3771240.1180000021</v>
      </c>
    </row>
    <row r="56" spans="3:16" ht="35.25" customHeight="1" thickBot="1" x14ac:dyDescent="0.3">
      <c r="C56" s="364" t="s">
        <v>4</v>
      </c>
      <c r="D56" s="365"/>
      <c r="E56" s="365"/>
      <c r="F56" s="365"/>
      <c r="G56" s="42"/>
      <c r="H56" s="42"/>
      <c r="I56" s="43"/>
      <c r="J56" s="13">
        <f>+SUM(J51:J55)</f>
        <v>459537418.5</v>
      </c>
      <c r="K56" s="43"/>
      <c r="L56" s="13">
        <f>+SUM(L51:L55)</f>
        <v>669527866.17400002</v>
      </c>
      <c r="M56" s="43"/>
      <c r="N56" s="13">
        <f>+SUM(N51:N55)</f>
        <v>382805030</v>
      </c>
      <c r="O56" s="43"/>
      <c r="P56" s="13">
        <f>+SUM(P51:P55)</f>
        <v>503956771.55800021</v>
      </c>
    </row>
    <row r="57" spans="3:16" ht="35.25" customHeight="1" thickBot="1" x14ac:dyDescent="0.3">
      <c r="C57" s="19"/>
      <c r="D57" s="19"/>
      <c r="E57" s="19"/>
      <c r="F57" s="19"/>
      <c r="G57" s="19"/>
      <c r="H57" s="19"/>
      <c r="I57" s="19"/>
      <c r="J57" s="20"/>
      <c r="K57" s="20"/>
      <c r="L57" s="20"/>
      <c r="M57" s="20"/>
      <c r="N57" s="20"/>
      <c r="O57" s="20"/>
      <c r="P57" s="20"/>
    </row>
    <row r="58" spans="3:16" ht="40.5" customHeight="1" x14ac:dyDescent="0.25">
      <c r="C58" s="313"/>
      <c r="D58" s="313"/>
      <c r="E58" s="313"/>
      <c r="F58" s="313"/>
      <c r="G58" s="313"/>
      <c r="H58" s="313"/>
      <c r="I58" s="313"/>
      <c r="J58" s="313"/>
      <c r="K58" s="32"/>
      <c r="L58" s="32"/>
      <c r="M58" s="32"/>
      <c r="N58" s="32"/>
      <c r="O58" s="32"/>
      <c r="P58" s="32"/>
    </row>
    <row r="59" spans="3:16" x14ac:dyDescent="0.25">
      <c r="C59" s="14"/>
      <c r="D59" s="15"/>
      <c r="E59" s="15"/>
      <c r="F59" s="15"/>
      <c r="G59" s="15"/>
      <c r="H59" s="15"/>
      <c r="I59" s="16"/>
      <c r="J59" s="17"/>
      <c r="K59" s="15"/>
      <c r="L59" s="15"/>
      <c r="M59" s="15"/>
      <c r="N59" s="15"/>
      <c r="O59" s="15"/>
      <c r="P59" s="15"/>
    </row>
    <row r="60" spans="3:16" x14ac:dyDescent="0.25">
      <c r="C60" s="15"/>
      <c r="D60" s="15"/>
      <c r="E60" s="15"/>
      <c r="F60" s="15"/>
      <c r="G60" s="15"/>
      <c r="H60" s="15"/>
      <c r="I60" s="16"/>
      <c r="J60" s="17"/>
      <c r="K60" s="15"/>
      <c r="L60" s="15"/>
      <c r="M60" s="15"/>
      <c r="N60" s="15"/>
      <c r="O60" s="15"/>
      <c r="P60" s="15"/>
    </row>
    <row r="61" spans="3:16" x14ac:dyDescent="0.25">
      <c r="C61" s="16"/>
      <c r="D61" s="15"/>
      <c r="E61" s="15"/>
      <c r="F61" s="15"/>
      <c r="G61" s="15"/>
      <c r="H61" s="15"/>
      <c r="I61" s="16"/>
      <c r="J61" s="17"/>
      <c r="K61" s="15"/>
      <c r="L61" s="15"/>
      <c r="M61" s="15"/>
      <c r="N61" s="15"/>
      <c r="O61" s="15"/>
      <c r="P61" s="15"/>
    </row>
    <row r="62" spans="3:16" x14ac:dyDescent="0.25">
      <c r="C62" s="15"/>
      <c r="D62" s="15"/>
      <c r="E62" s="15"/>
      <c r="F62" s="15"/>
      <c r="G62" s="15"/>
      <c r="H62" s="15"/>
      <c r="I62" s="16"/>
      <c r="J62" s="17"/>
      <c r="K62" s="15"/>
      <c r="L62" s="15"/>
      <c r="M62" s="15"/>
      <c r="N62" s="15"/>
      <c r="O62" s="15"/>
      <c r="P62" s="15"/>
    </row>
    <row r="63" spans="3:16" ht="15" customHeight="1" x14ac:dyDescent="0.25">
      <c r="C63" s="16"/>
      <c r="D63" s="15"/>
      <c r="E63" s="15"/>
      <c r="F63" s="15"/>
      <c r="G63" s="15"/>
      <c r="H63" s="15"/>
      <c r="I63" s="16"/>
      <c r="J63" s="17"/>
      <c r="K63" s="15"/>
      <c r="L63" s="15"/>
      <c r="M63" s="15"/>
      <c r="N63" s="15"/>
      <c r="O63" s="15"/>
      <c r="P63" s="15"/>
    </row>
    <row r="64" spans="3:16" ht="15" customHeight="1" x14ac:dyDescent="0.25">
      <c r="C64" s="16"/>
      <c r="D64" s="15"/>
      <c r="E64" s="15"/>
      <c r="F64" s="15"/>
      <c r="G64" s="15"/>
      <c r="H64" s="15"/>
      <c r="I64" s="16"/>
      <c r="J64" s="34"/>
      <c r="K64" s="39"/>
      <c r="L64" s="39"/>
      <c r="M64" s="39"/>
      <c r="N64" s="39"/>
      <c r="O64" s="39"/>
      <c r="P64" s="39"/>
    </row>
    <row r="65" spans="3:16" x14ac:dyDescent="0.25">
      <c r="C65" s="15"/>
      <c r="D65" s="15"/>
      <c r="E65" s="15"/>
      <c r="F65" s="15"/>
      <c r="G65" s="15"/>
      <c r="H65" s="15"/>
      <c r="I65" s="16"/>
      <c r="J65" s="17"/>
      <c r="K65" s="15"/>
      <c r="L65" s="15"/>
      <c r="M65" s="15"/>
      <c r="N65" s="15"/>
      <c r="O65" s="15"/>
      <c r="P65" s="15"/>
    </row>
    <row r="66" spans="3:16" ht="15" customHeight="1" x14ac:dyDescent="0.25">
      <c r="C66" s="16"/>
      <c r="D66" s="15"/>
      <c r="E66" s="15"/>
      <c r="F66" s="15"/>
      <c r="G66" s="15"/>
      <c r="H66" s="15"/>
      <c r="I66" s="16"/>
      <c r="J66" s="17"/>
      <c r="K66" s="15"/>
      <c r="L66" s="15"/>
      <c r="M66" s="15"/>
      <c r="N66" s="15"/>
      <c r="O66" s="15"/>
      <c r="P66" s="15"/>
    </row>
    <row r="67" spans="3:16" x14ac:dyDescent="0.25">
      <c r="C67" s="14"/>
      <c r="D67" s="14"/>
      <c r="E67" s="14"/>
      <c r="F67" s="14"/>
      <c r="G67" s="14"/>
      <c r="H67" s="14"/>
      <c r="I67" s="14"/>
      <c r="J67" s="18"/>
      <c r="K67" s="18"/>
      <c r="L67" s="18"/>
      <c r="M67" s="18"/>
      <c r="N67" s="18"/>
      <c r="O67" s="18"/>
      <c r="P67" s="18"/>
    </row>
    <row r="68" spans="3:16" x14ac:dyDescent="0.25">
      <c r="C68" s="14"/>
      <c r="D68" s="14"/>
      <c r="E68" s="14"/>
      <c r="F68" s="14"/>
      <c r="G68" s="14"/>
      <c r="H68" s="14"/>
      <c r="I68" s="14"/>
      <c r="J68" s="18"/>
      <c r="K68" s="18"/>
      <c r="L68" s="18"/>
      <c r="M68" s="18"/>
      <c r="N68" s="18"/>
      <c r="O68" s="18"/>
      <c r="P68" s="18"/>
    </row>
    <row r="69" spans="3:16" x14ac:dyDescent="0.25">
      <c r="C69" s="14"/>
      <c r="D69" s="14"/>
      <c r="E69" s="14"/>
      <c r="F69" s="14"/>
      <c r="G69" s="14"/>
      <c r="H69" s="14"/>
      <c r="I69" s="14"/>
      <c r="J69" s="18"/>
      <c r="K69" s="18"/>
      <c r="L69" s="18"/>
      <c r="M69" s="18"/>
      <c r="N69" s="18"/>
      <c r="O69" s="18"/>
      <c r="P69" s="18"/>
    </row>
    <row r="70" spans="3:16" x14ac:dyDescent="0.25">
      <c r="C70" s="14"/>
      <c r="D70" s="14"/>
      <c r="E70" s="14"/>
      <c r="F70" s="14"/>
      <c r="G70" s="14"/>
      <c r="H70" s="14"/>
      <c r="I70" s="14"/>
      <c r="J70" s="18"/>
      <c r="K70" s="18"/>
      <c r="L70" s="18"/>
      <c r="M70" s="18"/>
      <c r="N70" s="18"/>
      <c r="O70" s="18"/>
      <c r="P70" s="18"/>
    </row>
    <row r="71" spans="3:16" x14ac:dyDescent="0.25">
      <c r="C71" s="14"/>
      <c r="D71" s="14"/>
      <c r="E71" s="14"/>
      <c r="F71" s="14"/>
      <c r="G71" s="14"/>
      <c r="H71" s="14"/>
      <c r="I71" s="14"/>
      <c r="J71" s="18"/>
      <c r="K71" s="18"/>
      <c r="L71" s="18"/>
      <c r="M71" s="18"/>
      <c r="N71" s="18"/>
      <c r="O71" s="18"/>
      <c r="P71" s="18"/>
    </row>
    <row r="72" spans="3:16" x14ac:dyDescent="0.25">
      <c r="C72" s="14"/>
      <c r="D72" s="14"/>
      <c r="E72" s="14"/>
      <c r="F72" s="14"/>
      <c r="G72" s="14"/>
      <c r="H72" s="14"/>
      <c r="I72" s="14"/>
      <c r="J72" s="18"/>
      <c r="K72" s="18"/>
      <c r="L72" s="18"/>
      <c r="M72" s="18"/>
      <c r="N72" s="18"/>
      <c r="O72" s="18"/>
      <c r="P72" s="18"/>
    </row>
    <row r="73" spans="3:16" x14ac:dyDescent="0.25">
      <c r="C73" s="14"/>
      <c r="D73" s="14"/>
      <c r="E73" s="14"/>
      <c r="F73" s="14"/>
      <c r="G73" s="14"/>
      <c r="H73" s="14"/>
      <c r="I73" s="14"/>
      <c r="J73" s="18"/>
      <c r="K73" s="18"/>
      <c r="L73" s="18"/>
      <c r="M73" s="18"/>
      <c r="N73" s="18"/>
      <c r="O73" s="18"/>
      <c r="P73" s="18"/>
    </row>
    <row r="74" spans="3:16" ht="13.5" customHeight="1" x14ac:dyDescent="0.25">
      <c r="C74" s="14"/>
      <c r="D74" s="14"/>
      <c r="E74" s="14"/>
      <c r="F74" s="14"/>
      <c r="G74" s="14"/>
      <c r="H74" s="14"/>
      <c r="I74" s="14"/>
      <c r="J74" s="18"/>
      <c r="K74" s="18"/>
      <c r="L74" s="18"/>
      <c r="M74" s="18"/>
      <c r="N74" s="18"/>
      <c r="O74" s="18"/>
      <c r="P74" s="18"/>
    </row>
    <row r="75" spans="3:16" x14ac:dyDescent="0.25">
      <c r="C75" s="14"/>
      <c r="D75" s="14"/>
      <c r="E75" s="14"/>
      <c r="F75" s="14"/>
      <c r="G75" s="14"/>
      <c r="H75" s="14"/>
      <c r="I75" s="14"/>
      <c r="J75" s="18"/>
      <c r="K75" s="18"/>
      <c r="L75" s="18"/>
      <c r="M75" s="18"/>
      <c r="N75" s="18"/>
      <c r="O75" s="18"/>
      <c r="P75" s="18"/>
    </row>
    <row r="76" spans="3:16" x14ac:dyDescent="0.25">
      <c r="C76" s="14"/>
      <c r="D76" s="14"/>
      <c r="E76" s="14"/>
      <c r="F76" s="14"/>
      <c r="G76" s="14"/>
      <c r="H76" s="14"/>
      <c r="I76" s="14"/>
      <c r="J76" s="18"/>
      <c r="K76" s="18"/>
      <c r="L76" s="18"/>
      <c r="M76" s="18"/>
      <c r="N76" s="18"/>
      <c r="O76" s="18"/>
      <c r="P76" s="18"/>
    </row>
    <row r="77" spans="3:16" x14ac:dyDescent="0.25">
      <c r="C77" s="14"/>
      <c r="D77" s="14"/>
      <c r="E77" s="14"/>
      <c r="F77" s="14"/>
      <c r="G77" s="14"/>
      <c r="H77" s="14"/>
      <c r="I77" s="14"/>
      <c r="J77" s="18"/>
      <c r="K77" s="18"/>
      <c r="L77" s="18"/>
      <c r="M77" s="18"/>
      <c r="N77" s="18"/>
      <c r="O77" s="18"/>
      <c r="P77" s="18"/>
    </row>
    <row r="78" spans="3:16" x14ac:dyDescent="0.25">
      <c r="C78" s="14"/>
      <c r="D78" s="14"/>
      <c r="E78" s="14"/>
      <c r="F78" s="14"/>
      <c r="G78" s="14"/>
      <c r="H78" s="14"/>
      <c r="I78" s="14"/>
      <c r="J78" s="18"/>
      <c r="K78" s="18"/>
      <c r="L78" s="18"/>
      <c r="M78" s="18"/>
      <c r="N78" s="18"/>
      <c r="O78" s="18"/>
      <c r="P78" s="18"/>
    </row>
    <row r="79" spans="3:16" x14ac:dyDescent="0.25">
      <c r="C79" s="14"/>
      <c r="D79" s="14"/>
      <c r="E79" s="14"/>
      <c r="F79" s="14"/>
      <c r="G79" s="14"/>
      <c r="H79" s="14"/>
      <c r="I79" s="14"/>
      <c r="J79" s="18"/>
      <c r="K79" s="18"/>
      <c r="L79" s="18"/>
      <c r="M79" s="18"/>
      <c r="N79" s="18"/>
      <c r="O79" s="18"/>
      <c r="P79" s="18"/>
    </row>
    <row r="80" spans="3:16" x14ac:dyDescent="0.25">
      <c r="C80" s="14"/>
      <c r="D80" s="14"/>
      <c r="E80" s="14"/>
      <c r="F80" s="14"/>
      <c r="G80" s="14"/>
      <c r="H80" s="14"/>
      <c r="I80" s="14"/>
      <c r="J80" s="18"/>
      <c r="K80" s="18"/>
      <c r="L80" s="18"/>
      <c r="M80" s="18"/>
      <c r="N80" s="18"/>
      <c r="O80" s="18"/>
      <c r="P80" s="18"/>
    </row>
    <row r="81" spans="3:16" x14ac:dyDescent="0.25">
      <c r="C81" s="14"/>
      <c r="D81" s="14"/>
      <c r="E81" s="14"/>
      <c r="F81" s="14"/>
      <c r="G81" s="14"/>
      <c r="H81" s="14"/>
      <c r="I81" s="14"/>
      <c r="J81" s="18"/>
      <c r="K81" s="18"/>
      <c r="L81" s="18"/>
      <c r="M81" s="18"/>
      <c r="N81" s="18"/>
      <c r="O81" s="18"/>
      <c r="P81" s="18"/>
    </row>
    <row r="82" spans="3:16" x14ac:dyDescent="0.25">
      <c r="C82" s="14"/>
      <c r="D82" s="14"/>
      <c r="E82" s="14"/>
      <c r="F82" s="14"/>
      <c r="G82" s="14"/>
      <c r="H82" s="14"/>
      <c r="I82" s="14"/>
      <c r="J82" s="18"/>
      <c r="K82" s="18"/>
      <c r="L82" s="18"/>
      <c r="M82" s="18"/>
      <c r="N82" s="18"/>
      <c r="O82" s="18"/>
      <c r="P82" s="18"/>
    </row>
    <row r="83" spans="3:16" x14ac:dyDescent="0.25">
      <c r="C83" s="14"/>
      <c r="D83" s="14"/>
      <c r="E83" s="14"/>
      <c r="F83" s="14"/>
      <c r="G83" s="14"/>
      <c r="H83" s="14"/>
      <c r="I83" s="14"/>
      <c r="J83" s="18"/>
      <c r="K83" s="18"/>
      <c r="L83" s="18"/>
      <c r="M83" s="18"/>
      <c r="N83" s="18"/>
      <c r="O83" s="18"/>
      <c r="P83" s="18"/>
    </row>
    <row r="84" spans="3:16" x14ac:dyDescent="0.25">
      <c r="C84" s="14"/>
      <c r="D84" s="14"/>
      <c r="E84" s="14"/>
      <c r="F84" s="14"/>
      <c r="G84" s="14"/>
      <c r="H84" s="14"/>
      <c r="I84" s="14"/>
      <c r="J84" s="18"/>
      <c r="K84" s="18"/>
      <c r="L84" s="18"/>
      <c r="M84" s="18"/>
      <c r="N84" s="18"/>
      <c r="O84" s="18"/>
      <c r="P84" s="18"/>
    </row>
    <row r="85" spans="3:16" x14ac:dyDescent="0.25">
      <c r="C85" s="14"/>
      <c r="D85" s="14"/>
      <c r="E85" s="14"/>
      <c r="F85" s="14"/>
      <c r="G85" s="14"/>
      <c r="H85" s="14"/>
      <c r="I85" s="14"/>
      <c r="J85" s="18"/>
      <c r="K85" s="18"/>
      <c r="L85" s="18"/>
      <c r="M85" s="18"/>
      <c r="N85" s="18"/>
      <c r="O85" s="18"/>
      <c r="P85" s="18"/>
    </row>
    <row r="86" spans="3:16" x14ac:dyDescent="0.25">
      <c r="C86" s="14"/>
      <c r="D86" s="14"/>
      <c r="E86" s="14"/>
      <c r="F86" s="14"/>
      <c r="G86" s="14"/>
      <c r="H86" s="14"/>
      <c r="I86" s="14"/>
      <c r="J86" s="18"/>
      <c r="K86" s="18"/>
      <c r="L86" s="18"/>
      <c r="M86" s="18"/>
      <c r="N86" s="18"/>
      <c r="O86" s="18"/>
      <c r="P86" s="18"/>
    </row>
    <row r="87" spans="3:16" x14ac:dyDescent="0.25">
      <c r="C87" s="14"/>
      <c r="D87" s="14"/>
      <c r="E87" s="14"/>
      <c r="F87" s="14"/>
      <c r="G87" s="14"/>
      <c r="H87" s="14"/>
      <c r="I87" s="14"/>
      <c r="J87" s="18"/>
      <c r="K87" s="18"/>
      <c r="L87" s="18"/>
      <c r="M87" s="18"/>
      <c r="N87" s="18"/>
      <c r="O87" s="18"/>
      <c r="P87" s="18"/>
    </row>
    <row r="88" spans="3:16" x14ac:dyDescent="0.25">
      <c r="C88" s="14"/>
      <c r="D88" s="14"/>
      <c r="E88" s="14"/>
      <c r="F88" s="14"/>
      <c r="G88" s="14"/>
      <c r="H88" s="14"/>
      <c r="I88" s="14"/>
      <c r="J88" s="18"/>
      <c r="K88" s="18"/>
      <c r="L88" s="18"/>
      <c r="M88" s="18"/>
      <c r="N88" s="18"/>
      <c r="O88" s="18"/>
      <c r="P88" s="18"/>
    </row>
    <row r="89" spans="3:16" x14ac:dyDescent="0.25">
      <c r="C89" s="14"/>
      <c r="D89" s="14"/>
      <c r="E89" s="14"/>
      <c r="F89" s="14"/>
      <c r="G89" s="14"/>
      <c r="H89" s="14"/>
      <c r="I89" s="14"/>
      <c r="J89" s="18"/>
      <c r="K89" s="18"/>
      <c r="L89" s="18"/>
      <c r="M89" s="18"/>
      <c r="N89" s="18"/>
      <c r="O89" s="18"/>
      <c r="P89" s="18"/>
    </row>
    <row r="90" spans="3:16" x14ac:dyDescent="0.25">
      <c r="C90" s="14"/>
      <c r="D90" s="14"/>
      <c r="E90" s="14"/>
      <c r="F90" s="14"/>
      <c r="G90" s="14"/>
      <c r="H90" s="14"/>
      <c r="I90" s="14"/>
      <c r="J90" s="18"/>
      <c r="K90" s="18"/>
      <c r="L90" s="18"/>
      <c r="M90" s="18"/>
      <c r="N90" s="18"/>
      <c r="O90" s="18"/>
      <c r="P90" s="18"/>
    </row>
    <row r="91" spans="3:16" x14ac:dyDescent="0.25">
      <c r="C91" s="14"/>
      <c r="D91" s="14"/>
      <c r="E91" s="14"/>
      <c r="F91" s="14"/>
      <c r="G91" s="14"/>
      <c r="H91" s="14"/>
      <c r="I91" s="14"/>
      <c r="J91" s="18"/>
      <c r="K91" s="18"/>
      <c r="L91" s="18"/>
      <c r="M91" s="18"/>
      <c r="N91" s="18"/>
      <c r="O91" s="18"/>
      <c r="P91" s="18"/>
    </row>
    <row r="92" spans="3:16" x14ac:dyDescent="0.25">
      <c r="C92" s="14"/>
      <c r="D92" s="14"/>
      <c r="E92" s="14"/>
      <c r="F92" s="14"/>
      <c r="G92" s="14"/>
      <c r="H92" s="14"/>
      <c r="I92" s="14"/>
      <c r="J92" s="18"/>
      <c r="K92" s="18"/>
      <c r="L92" s="18"/>
      <c r="M92" s="18"/>
      <c r="N92" s="18"/>
      <c r="O92" s="18"/>
      <c r="P92" s="18"/>
    </row>
    <row r="93" spans="3:16" x14ac:dyDescent="0.25">
      <c r="C93" s="14"/>
      <c r="D93" s="14"/>
      <c r="E93" s="14"/>
      <c r="F93" s="14"/>
      <c r="G93" s="14"/>
      <c r="H93" s="14"/>
      <c r="I93" s="14"/>
      <c r="J93" s="18"/>
      <c r="K93" s="18"/>
      <c r="L93" s="18"/>
      <c r="M93" s="18"/>
      <c r="N93" s="18"/>
      <c r="O93" s="18"/>
      <c r="P93" s="18"/>
    </row>
    <row r="94" spans="3:16" x14ac:dyDescent="0.25">
      <c r="C94" s="14"/>
      <c r="D94" s="14"/>
      <c r="E94" s="14"/>
      <c r="F94" s="14"/>
      <c r="G94" s="14"/>
      <c r="H94" s="14"/>
      <c r="I94" s="14"/>
      <c r="J94" s="18"/>
      <c r="K94" s="18"/>
      <c r="L94" s="18"/>
      <c r="M94" s="18"/>
      <c r="N94" s="18"/>
      <c r="O94" s="18"/>
      <c r="P94" s="18"/>
    </row>
    <row r="95" spans="3:16" x14ac:dyDescent="0.25">
      <c r="C95" s="14"/>
      <c r="D95" s="14"/>
      <c r="E95" s="14"/>
      <c r="F95" s="14"/>
      <c r="G95" s="14"/>
      <c r="H95" s="14"/>
      <c r="I95" s="14"/>
      <c r="J95" s="18"/>
      <c r="K95" s="18"/>
      <c r="L95" s="18"/>
      <c r="M95" s="18"/>
      <c r="N95" s="18"/>
      <c r="O95" s="18"/>
      <c r="P95" s="18"/>
    </row>
    <row r="96" spans="3:16" x14ac:dyDescent="0.25">
      <c r="C96" s="14"/>
      <c r="D96" s="14"/>
      <c r="E96" s="14"/>
      <c r="F96" s="14"/>
      <c r="G96" s="14"/>
      <c r="H96" s="14"/>
      <c r="I96" s="14"/>
      <c r="J96" s="18"/>
      <c r="K96" s="18"/>
      <c r="L96" s="18"/>
      <c r="M96" s="18"/>
      <c r="N96" s="18"/>
      <c r="O96" s="18"/>
      <c r="P96" s="18"/>
    </row>
    <row r="97" spans="3:16" x14ac:dyDescent="0.25">
      <c r="C97" s="14"/>
      <c r="D97" s="14"/>
      <c r="E97" s="14"/>
      <c r="F97" s="14"/>
      <c r="G97" s="14"/>
      <c r="H97" s="14"/>
      <c r="I97" s="14"/>
      <c r="J97" s="18"/>
      <c r="K97" s="18"/>
      <c r="L97" s="18"/>
      <c r="M97" s="18"/>
      <c r="N97" s="18"/>
      <c r="O97" s="18"/>
      <c r="P97" s="18"/>
    </row>
    <row r="98" spans="3:16" x14ac:dyDescent="0.25">
      <c r="C98" s="14"/>
      <c r="D98" s="14"/>
      <c r="E98" s="14"/>
      <c r="F98" s="14"/>
      <c r="G98" s="14"/>
      <c r="H98" s="14"/>
      <c r="I98" s="14"/>
      <c r="J98" s="18"/>
      <c r="K98" s="18"/>
      <c r="L98" s="18"/>
      <c r="M98" s="18"/>
      <c r="N98" s="18"/>
      <c r="O98" s="18"/>
      <c r="P98" s="18"/>
    </row>
    <row r="99" spans="3:16" x14ac:dyDescent="0.25">
      <c r="C99" s="14"/>
      <c r="D99" s="14"/>
      <c r="E99" s="14"/>
      <c r="F99" s="14"/>
      <c r="G99" s="14"/>
      <c r="H99" s="14"/>
      <c r="I99" s="14"/>
      <c r="J99" s="18"/>
      <c r="K99" s="18"/>
      <c r="L99" s="18"/>
      <c r="M99" s="18"/>
      <c r="N99" s="18"/>
      <c r="O99" s="18"/>
      <c r="P99" s="18"/>
    </row>
    <row r="100" spans="3:16" x14ac:dyDescent="0.25">
      <c r="C100" s="14"/>
      <c r="D100" s="14"/>
      <c r="E100" s="14"/>
      <c r="F100" s="14"/>
      <c r="G100" s="14"/>
      <c r="H100" s="14"/>
      <c r="I100" s="14"/>
      <c r="J100" s="18"/>
      <c r="K100" s="18"/>
      <c r="L100" s="18"/>
      <c r="M100" s="18"/>
      <c r="N100" s="18"/>
      <c r="O100" s="18"/>
      <c r="P100" s="18"/>
    </row>
    <row r="101" spans="3:16" x14ac:dyDescent="0.25">
      <c r="C101" s="14"/>
      <c r="D101" s="14"/>
      <c r="E101" s="14"/>
      <c r="F101" s="14"/>
      <c r="G101" s="14"/>
      <c r="H101" s="14"/>
      <c r="I101" s="14"/>
      <c r="J101" s="18"/>
      <c r="K101" s="18"/>
      <c r="L101" s="18"/>
      <c r="M101" s="18"/>
      <c r="N101" s="18"/>
      <c r="O101" s="18"/>
      <c r="P101" s="18"/>
    </row>
    <row r="102" spans="3:16" x14ac:dyDescent="0.25">
      <c r="C102" s="14"/>
      <c r="D102" s="14"/>
      <c r="E102" s="14"/>
      <c r="F102" s="14"/>
      <c r="G102" s="14"/>
      <c r="H102" s="14"/>
      <c r="I102" s="14"/>
      <c r="J102" s="18"/>
      <c r="K102" s="18"/>
      <c r="L102" s="18"/>
      <c r="M102" s="18"/>
      <c r="N102" s="18"/>
      <c r="O102" s="18"/>
      <c r="P102" s="18"/>
    </row>
    <row r="103" spans="3:16" x14ac:dyDescent="0.25">
      <c r="C103" s="14"/>
      <c r="D103" s="14"/>
      <c r="E103" s="14"/>
      <c r="F103" s="14"/>
      <c r="G103" s="14"/>
      <c r="H103" s="14"/>
      <c r="I103" s="14"/>
      <c r="J103" s="18"/>
      <c r="K103" s="18"/>
      <c r="L103" s="18"/>
      <c r="M103" s="18"/>
      <c r="N103" s="18"/>
      <c r="O103" s="18"/>
      <c r="P103" s="18"/>
    </row>
    <row r="104" spans="3:16" x14ac:dyDescent="0.25">
      <c r="C104" s="14"/>
      <c r="D104" s="14"/>
      <c r="E104" s="14"/>
      <c r="F104" s="14"/>
      <c r="G104" s="14"/>
      <c r="H104" s="14"/>
      <c r="I104" s="14"/>
      <c r="J104" s="18"/>
      <c r="K104" s="18"/>
      <c r="L104" s="18"/>
      <c r="M104" s="18"/>
      <c r="N104" s="18"/>
      <c r="O104" s="18"/>
      <c r="P104" s="18"/>
    </row>
    <row r="105" spans="3:16" x14ac:dyDescent="0.25">
      <c r="C105" s="14"/>
      <c r="D105" s="14"/>
      <c r="E105" s="14"/>
      <c r="F105" s="14"/>
      <c r="G105" s="14"/>
      <c r="H105" s="14"/>
      <c r="I105" s="14"/>
      <c r="J105" s="18"/>
      <c r="K105" s="18"/>
      <c r="L105" s="18"/>
      <c r="M105" s="18"/>
      <c r="N105" s="18"/>
      <c r="O105" s="18"/>
      <c r="P105" s="18"/>
    </row>
    <row r="106" spans="3:16" x14ac:dyDescent="0.25">
      <c r="C106" s="14"/>
      <c r="D106" s="14"/>
      <c r="E106" s="14"/>
      <c r="F106" s="14"/>
      <c r="G106" s="14"/>
      <c r="H106" s="14"/>
      <c r="I106" s="14"/>
      <c r="J106" s="18"/>
      <c r="K106" s="18"/>
      <c r="L106" s="18"/>
      <c r="M106" s="18"/>
      <c r="N106" s="18"/>
      <c r="O106" s="18"/>
      <c r="P106" s="18"/>
    </row>
    <row r="107" spans="3:16" x14ac:dyDescent="0.25">
      <c r="C107" s="14"/>
      <c r="D107" s="14"/>
      <c r="E107" s="14"/>
      <c r="F107" s="14"/>
      <c r="G107" s="14"/>
      <c r="H107" s="14"/>
      <c r="I107" s="14"/>
      <c r="J107" s="18"/>
      <c r="K107" s="18"/>
      <c r="L107" s="18"/>
      <c r="M107" s="18"/>
      <c r="N107" s="18"/>
      <c r="O107" s="18"/>
      <c r="P107" s="18"/>
    </row>
    <row r="108" spans="3:16" x14ac:dyDescent="0.25">
      <c r="C108" s="14"/>
      <c r="D108" s="14"/>
      <c r="E108" s="14"/>
      <c r="F108" s="14"/>
      <c r="G108" s="14"/>
      <c r="H108" s="14"/>
      <c r="I108" s="14"/>
      <c r="J108" s="18"/>
      <c r="K108" s="18"/>
      <c r="L108" s="18"/>
      <c r="M108" s="18"/>
      <c r="N108" s="18"/>
      <c r="O108" s="18"/>
      <c r="P108" s="18"/>
    </row>
    <row r="109" spans="3:16" x14ac:dyDescent="0.25">
      <c r="C109" s="14"/>
      <c r="D109" s="14"/>
      <c r="E109" s="14"/>
      <c r="F109" s="14"/>
      <c r="G109" s="14"/>
      <c r="H109" s="14"/>
      <c r="I109" s="14"/>
      <c r="J109" s="18"/>
      <c r="K109" s="18"/>
      <c r="L109" s="18"/>
      <c r="M109" s="18"/>
      <c r="N109" s="18"/>
      <c r="O109" s="18"/>
      <c r="P109" s="18"/>
    </row>
    <row r="110" spans="3:16" x14ac:dyDescent="0.25">
      <c r="C110" s="14"/>
      <c r="D110" s="14"/>
      <c r="E110" s="14"/>
      <c r="F110" s="14"/>
      <c r="G110" s="14"/>
      <c r="H110" s="14"/>
      <c r="I110" s="14"/>
      <c r="J110" s="18"/>
      <c r="K110" s="18"/>
      <c r="L110" s="18"/>
      <c r="M110" s="18"/>
      <c r="N110" s="18"/>
      <c r="O110" s="18"/>
      <c r="P110" s="18"/>
    </row>
    <row r="111" spans="3:16" x14ac:dyDescent="0.25">
      <c r="C111" s="14"/>
      <c r="D111" s="14"/>
      <c r="E111" s="14"/>
      <c r="F111" s="14"/>
      <c r="G111" s="14"/>
      <c r="H111" s="14"/>
      <c r="I111" s="14"/>
      <c r="J111" s="18"/>
      <c r="K111" s="18"/>
      <c r="L111" s="18"/>
      <c r="M111" s="18"/>
      <c r="N111" s="18"/>
      <c r="O111" s="18"/>
      <c r="P111" s="18"/>
    </row>
    <row r="112" spans="3:16" x14ac:dyDescent="0.25">
      <c r="C112" s="14"/>
      <c r="D112" s="14"/>
      <c r="E112" s="14"/>
      <c r="F112" s="14"/>
      <c r="G112" s="14"/>
      <c r="H112" s="14"/>
      <c r="I112" s="14"/>
      <c r="J112" s="18"/>
      <c r="K112" s="18"/>
      <c r="L112" s="18"/>
      <c r="M112" s="18"/>
      <c r="N112" s="18"/>
      <c r="O112" s="18"/>
      <c r="P112" s="18"/>
    </row>
    <row r="113" spans="3:16" x14ac:dyDescent="0.25">
      <c r="C113" s="14"/>
      <c r="D113" s="14"/>
      <c r="E113" s="14"/>
      <c r="F113" s="14"/>
      <c r="G113" s="14"/>
      <c r="H113" s="14"/>
      <c r="I113" s="14"/>
      <c r="J113" s="18"/>
      <c r="K113" s="18"/>
      <c r="L113" s="18"/>
      <c r="M113" s="18"/>
      <c r="N113" s="18"/>
      <c r="O113" s="18"/>
      <c r="P113" s="18"/>
    </row>
    <row r="114" spans="3:16" x14ac:dyDescent="0.25">
      <c r="C114" s="14"/>
      <c r="D114" s="14"/>
      <c r="E114" s="14"/>
      <c r="F114" s="14"/>
      <c r="G114" s="14"/>
      <c r="H114" s="14"/>
      <c r="I114" s="14"/>
      <c r="J114" s="18"/>
      <c r="K114" s="18"/>
      <c r="L114" s="18"/>
      <c r="M114" s="18"/>
      <c r="N114" s="18"/>
      <c r="O114" s="18"/>
      <c r="P114" s="18"/>
    </row>
    <row r="115" spans="3:16" x14ac:dyDescent="0.25">
      <c r="C115" s="14"/>
      <c r="D115" s="14"/>
      <c r="E115" s="14"/>
      <c r="F115" s="14"/>
      <c r="G115" s="14"/>
      <c r="H115" s="14"/>
      <c r="I115" s="14"/>
      <c r="J115" s="18"/>
      <c r="K115" s="18"/>
      <c r="L115" s="18"/>
      <c r="M115" s="18"/>
      <c r="N115" s="18"/>
      <c r="O115" s="18"/>
      <c r="P115" s="18"/>
    </row>
    <row r="116" spans="3:16" x14ac:dyDescent="0.25">
      <c r="C116" s="14"/>
      <c r="D116" s="14"/>
      <c r="E116" s="14"/>
      <c r="F116" s="14"/>
      <c r="G116" s="14"/>
      <c r="H116" s="14"/>
      <c r="I116" s="14"/>
      <c r="J116" s="18"/>
      <c r="K116" s="18"/>
      <c r="L116" s="18"/>
      <c r="M116" s="18"/>
      <c r="N116" s="18"/>
      <c r="O116" s="18"/>
      <c r="P116" s="18"/>
    </row>
    <row r="117" spans="3:16" x14ac:dyDescent="0.25">
      <c r="C117" s="14"/>
      <c r="D117" s="14"/>
      <c r="E117" s="14"/>
      <c r="F117" s="14"/>
      <c r="G117" s="14"/>
      <c r="H117" s="14"/>
      <c r="I117" s="14"/>
      <c r="J117" s="18"/>
      <c r="K117" s="18"/>
      <c r="L117" s="18"/>
      <c r="M117" s="18"/>
      <c r="N117" s="18"/>
      <c r="O117" s="18"/>
      <c r="P117" s="18"/>
    </row>
    <row r="118" spans="3:16" x14ac:dyDescent="0.25">
      <c r="C118" s="14"/>
      <c r="D118" s="14"/>
      <c r="E118" s="14"/>
      <c r="F118" s="14"/>
      <c r="G118" s="14"/>
      <c r="H118" s="14"/>
      <c r="I118" s="14"/>
      <c r="J118" s="18"/>
      <c r="K118" s="18"/>
      <c r="L118" s="18"/>
      <c r="M118" s="18"/>
      <c r="N118" s="18"/>
      <c r="O118" s="18"/>
      <c r="P118" s="18"/>
    </row>
    <row r="119" spans="3:16" x14ac:dyDescent="0.25">
      <c r="C119" s="14"/>
      <c r="D119" s="14"/>
      <c r="E119" s="14"/>
      <c r="F119" s="14"/>
      <c r="G119" s="14"/>
      <c r="H119" s="14"/>
      <c r="I119" s="14"/>
      <c r="J119" s="18"/>
      <c r="K119" s="18"/>
      <c r="L119" s="18"/>
      <c r="M119" s="18"/>
      <c r="N119" s="18"/>
      <c r="O119" s="18"/>
      <c r="P119" s="18"/>
    </row>
    <row r="120" spans="3:16" x14ac:dyDescent="0.25">
      <c r="C120" s="14"/>
      <c r="D120" s="14"/>
      <c r="E120" s="14"/>
      <c r="F120" s="14"/>
      <c r="G120" s="14"/>
      <c r="H120" s="14"/>
      <c r="I120" s="14"/>
      <c r="J120" s="18"/>
      <c r="K120" s="18"/>
      <c r="L120" s="18"/>
      <c r="M120" s="18"/>
      <c r="N120" s="18"/>
      <c r="O120" s="18"/>
      <c r="P120" s="18"/>
    </row>
    <row r="121" spans="3:16" x14ac:dyDescent="0.25">
      <c r="C121" s="14"/>
      <c r="D121" s="14"/>
      <c r="E121" s="14"/>
      <c r="F121" s="14"/>
      <c r="G121" s="14"/>
      <c r="H121" s="14"/>
      <c r="I121" s="14"/>
      <c r="J121" s="18"/>
      <c r="K121" s="18"/>
      <c r="L121" s="18"/>
      <c r="M121" s="18"/>
      <c r="N121" s="18"/>
      <c r="O121" s="18"/>
      <c r="P121" s="18"/>
    </row>
    <row r="122" spans="3:16" x14ac:dyDescent="0.25">
      <c r="C122" s="14"/>
      <c r="D122" s="14"/>
      <c r="E122" s="14"/>
      <c r="F122" s="14"/>
      <c r="G122" s="14"/>
      <c r="H122" s="14"/>
      <c r="I122" s="14"/>
      <c r="J122" s="18"/>
      <c r="K122" s="18"/>
      <c r="L122" s="18"/>
      <c r="M122" s="18"/>
      <c r="N122" s="18"/>
      <c r="O122" s="18"/>
      <c r="P122" s="18"/>
    </row>
    <row r="123" spans="3:16" x14ac:dyDescent="0.25">
      <c r="C123" s="14"/>
      <c r="D123" s="14"/>
      <c r="E123" s="14"/>
      <c r="F123" s="14"/>
      <c r="G123" s="14"/>
      <c r="H123" s="14"/>
      <c r="I123" s="14"/>
      <c r="J123" s="18"/>
      <c r="K123" s="18"/>
      <c r="L123" s="18"/>
      <c r="M123" s="18"/>
      <c r="N123" s="18"/>
      <c r="O123" s="18"/>
      <c r="P123" s="18"/>
    </row>
    <row r="124" spans="3:16" x14ac:dyDescent="0.25">
      <c r="C124" s="14"/>
      <c r="D124" s="14"/>
      <c r="E124" s="14"/>
      <c r="F124" s="14"/>
      <c r="G124" s="14"/>
      <c r="H124" s="14"/>
      <c r="I124" s="14"/>
      <c r="J124" s="18"/>
      <c r="K124" s="18"/>
      <c r="L124" s="18"/>
      <c r="M124" s="18"/>
      <c r="N124" s="18"/>
      <c r="O124" s="18"/>
      <c r="P124" s="18"/>
    </row>
  </sheetData>
  <mergeCells count="61">
    <mergeCell ref="D7:F7"/>
    <mergeCell ref="C6:H6"/>
    <mergeCell ref="I6:J6"/>
    <mergeCell ref="C2:E3"/>
    <mergeCell ref="F2:J2"/>
    <mergeCell ref="F3:J3"/>
    <mergeCell ref="C4:E4"/>
    <mergeCell ref="G4:H4"/>
    <mergeCell ref="D15:F15"/>
    <mergeCell ref="D13:F13"/>
    <mergeCell ref="D16:F16"/>
    <mergeCell ref="D17:F17"/>
    <mergeCell ref="D8:F8"/>
    <mergeCell ref="D9:F9"/>
    <mergeCell ref="D10:F10"/>
    <mergeCell ref="D11:F11"/>
    <mergeCell ref="D12:F12"/>
    <mergeCell ref="D14:F14"/>
    <mergeCell ref="D21:F21"/>
    <mergeCell ref="D22:F22"/>
    <mergeCell ref="D23:F23"/>
    <mergeCell ref="D18:F18"/>
    <mergeCell ref="D19:F19"/>
    <mergeCell ref="D20:F20"/>
    <mergeCell ref="D24:F24"/>
    <mergeCell ref="D25:F25"/>
    <mergeCell ref="D29:F29"/>
    <mergeCell ref="D26:F26"/>
    <mergeCell ref="D27:F27"/>
    <mergeCell ref="D46:F46"/>
    <mergeCell ref="D45:F45"/>
    <mergeCell ref="D47:F47"/>
    <mergeCell ref="D28:F28"/>
    <mergeCell ref="D30:F30"/>
    <mergeCell ref="D34:F34"/>
    <mergeCell ref="D38:F38"/>
    <mergeCell ref="D35:F35"/>
    <mergeCell ref="C58:J58"/>
    <mergeCell ref="D48:F48"/>
    <mergeCell ref="C51:F51"/>
    <mergeCell ref="C52:F52"/>
    <mergeCell ref="C53:F53"/>
    <mergeCell ref="C54:F54"/>
    <mergeCell ref="C55:F55"/>
    <mergeCell ref="C56:F56"/>
    <mergeCell ref="K6:L6"/>
    <mergeCell ref="M6:N6"/>
    <mergeCell ref="O6:P6"/>
    <mergeCell ref="D49:F49"/>
    <mergeCell ref="D50:F50"/>
    <mergeCell ref="D31:F31"/>
    <mergeCell ref="D32:F32"/>
    <mergeCell ref="D37:F37"/>
    <mergeCell ref="D33:F33"/>
    <mergeCell ref="D44:F44"/>
    <mergeCell ref="D43:F43"/>
    <mergeCell ref="D36:F36"/>
    <mergeCell ref="D42:F42"/>
    <mergeCell ref="D40:F40"/>
    <mergeCell ref="D41:F41"/>
    <mergeCell ref="D39:F39"/>
  </mergeCells>
  <pageMargins left="0.62" right="0.19685039370078741" top="0.26" bottom="0.27" header="0.15748031496062992" footer="0"/>
  <pageSetup scale="46" fitToHeight="0" orientation="landscape" r:id="rId1"/>
  <headerFooter scaleWithDoc="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8">
    <tabColor rgb="FFFFC000"/>
    <pageSetUpPr fitToPage="1"/>
  </sheetPr>
  <dimension ref="A1:AK83"/>
  <sheetViews>
    <sheetView view="pageBreakPreview" topLeftCell="B1" zoomScale="60" zoomScaleNormal="85" workbookViewId="0">
      <selection activeCell="I6" sqref="I6:P8"/>
    </sheetView>
  </sheetViews>
  <sheetFormatPr baseColWidth="10" defaultColWidth="11.44140625" defaultRowHeight="15" x14ac:dyDescent="0.25"/>
  <cols>
    <col min="1" max="1" width="3.6640625" style="1" hidden="1" customWidth="1"/>
    <col min="2" max="2" width="3.5546875" style="1" customWidth="1"/>
    <col min="3" max="3" width="9.88671875" style="1" customWidth="1"/>
    <col min="4" max="4" width="9.5546875" style="1" customWidth="1"/>
    <col min="5" max="5" width="11.44140625" style="1" customWidth="1"/>
    <col min="6" max="6" width="55.88671875" style="1" customWidth="1"/>
    <col min="7" max="7" width="6.44140625" style="1" customWidth="1"/>
    <col min="8" max="8" width="9.88671875" style="1" customWidth="1"/>
    <col min="9" max="9" width="16.44140625" style="1" customWidth="1"/>
    <col min="10" max="11" width="18.6640625" style="3" customWidth="1"/>
    <col min="12" max="12" width="20.88671875" style="3" customWidth="1"/>
    <col min="13" max="16" width="18.6640625" style="3" customWidth="1"/>
    <col min="17" max="17" width="3.44140625" style="1" customWidth="1"/>
    <col min="18" max="16384" width="11.44140625" style="1"/>
  </cols>
  <sheetData>
    <row r="1" spans="3:37" ht="15.6" thickBot="1" x14ac:dyDescent="0.3"/>
    <row r="2" spans="3:37" ht="33.75" customHeight="1" thickTop="1" x14ac:dyDescent="0.25">
      <c r="C2" s="320"/>
      <c r="D2" s="321"/>
      <c r="E2" s="321"/>
      <c r="F2" s="324" t="s">
        <v>0</v>
      </c>
      <c r="G2" s="325"/>
      <c r="H2" s="325"/>
      <c r="I2" s="325"/>
      <c r="J2" s="326"/>
      <c r="K2" s="36"/>
      <c r="L2" s="36"/>
      <c r="M2" s="36"/>
      <c r="N2" s="36"/>
      <c r="O2" s="36"/>
      <c r="P2" s="36"/>
    </row>
    <row r="3" spans="3:37" ht="52.5" customHeight="1" x14ac:dyDescent="0.25">
      <c r="C3" s="322"/>
      <c r="D3" s="323"/>
      <c r="E3" s="323"/>
      <c r="F3" s="327" t="s">
        <v>13</v>
      </c>
      <c r="G3" s="328"/>
      <c r="H3" s="328"/>
      <c r="I3" s="328"/>
      <c r="J3" s="329"/>
      <c r="K3" s="37"/>
      <c r="L3" s="37"/>
      <c r="M3" s="37"/>
      <c r="N3" s="37"/>
      <c r="O3" s="37"/>
      <c r="P3" s="37"/>
    </row>
    <row r="4" spans="3:37" s="4" customFormat="1" ht="30" customHeight="1" thickBot="1" x14ac:dyDescent="0.3">
      <c r="C4" s="330" t="s">
        <v>15</v>
      </c>
      <c r="D4" s="331"/>
      <c r="E4" s="332"/>
      <c r="F4" s="26" t="s">
        <v>11</v>
      </c>
      <c r="G4" s="333" t="s">
        <v>10</v>
      </c>
      <c r="H4" s="333"/>
      <c r="I4" s="5" t="s">
        <v>14</v>
      </c>
      <c r="J4" s="6" t="s">
        <v>12</v>
      </c>
      <c r="K4" s="38"/>
      <c r="L4" s="38"/>
      <c r="M4" s="38"/>
      <c r="N4" s="38"/>
      <c r="O4" s="38"/>
      <c r="P4" s="38"/>
      <c r="Q4" s="1"/>
      <c r="R4" s="1"/>
      <c r="S4" s="1"/>
      <c r="X4" s="1"/>
      <c r="Y4" s="1"/>
      <c r="Z4" s="1"/>
      <c r="AA4" s="1"/>
      <c r="AB4" s="1"/>
      <c r="AC4" s="1"/>
      <c r="AD4" s="1"/>
      <c r="AE4" s="1"/>
      <c r="AF4" s="1"/>
      <c r="AG4" s="1"/>
      <c r="AH4" s="1"/>
      <c r="AI4" s="1"/>
      <c r="AJ4" s="1"/>
      <c r="AK4" s="1"/>
    </row>
    <row r="5" spans="3:37" s="4" customFormat="1" ht="30" customHeight="1" thickTop="1" thickBot="1" x14ac:dyDescent="0.3">
      <c r="C5" s="7"/>
      <c r="D5" s="7"/>
      <c r="E5" s="7"/>
      <c r="F5" s="8"/>
      <c r="G5" s="7"/>
      <c r="H5" s="7"/>
      <c r="I5" s="7"/>
      <c r="J5" s="7"/>
      <c r="K5" s="7"/>
      <c r="L5" s="7"/>
      <c r="M5" s="7"/>
      <c r="N5" s="7"/>
      <c r="O5" s="7"/>
      <c r="P5" s="7"/>
      <c r="Q5" s="1"/>
      <c r="R5" s="1"/>
      <c r="S5" s="1"/>
      <c r="X5" s="1"/>
      <c r="Y5" s="1"/>
      <c r="Z5" s="1"/>
      <c r="AA5" s="1"/>
      <c r="AB5" s="1"/>
      <c r="AC5" s="1"/>
      <c r="AD5" s="1"/>
      <c r="AE5" s="1"/>
      <c r="AF5" s="1"/>
      <c r="AG5" s="1"/>
      <c r="AH5" s="1"/>
      <c r="AI5" s="1"/>
      <c r="AJ5" s="1"/>
      <c r="AK5" s="1"/>
    </row>
    <row r="6" spans="3:37" ht="37.5" customHeight="1" x14ac:dyDescent="0.25">
      <c r="C6" s="318" t="s">
        <v>122</v>
      </c>
      <c r="D6" s="334"/>
      <c r="E6" s="334"/>
      <c r="F6" s="334"/>
      <c r="G6" s="35"/>
      <c r="H6" s="35"/>
      <c r="I6" s="354" t="s">
        <v>120</v>
      </c>
      <c r="J6" s="355"/>
      <c r="K6" s="354" t="s">
        <v>125</v>
      </c>
      <c r="L6" s="355"/>
      <c r="M6" s="354" t="s">
        <v>126</v>
      </c>
      <c r="N6" s="355"/>
      <c r="O6" s="354" t="s">
        <v>127</v>
      </c>
      <c r="P6" s="355"/>
    </row>
    <row r="7" spans="3:37" s="2" customFormat="1" ht="32.25" customHeight="1" x14ac:dyDescent="0.25">
      <c r="C7" s="9" t="s">
        <v>9</v>
      </c>
      <c r="D7" s="315" t="s">
        <v>8</v>
      </c>
      <c r="E7" s="315"/>
      <c r="F7" s="315"/>
      <c r="G7" s="44" t="s">
        <v>1</v>
      </c>
      <c r="H7" s="48" t="s">
        <v>2</v>
      </c>
      <c r="I7" s="44" t="s">
        <v>6</v>
      </c>
      <c r="J7" s="10" t="s">
        <v>5</v>
      </c>
      <c r="K7" s="44" t="s">
        <v>6</v>
      </c>
      <c r="L7" s="10" t="s">
        <v>5</v>
      </c>
      <c r="M7" s="44" t="s">
        <v>6</v>
      </c>
      <c r="N7" s="10" t="s">
        <v>5</v>
      </c>
      <c r="O7" s="44" t="s">
        <v>6</v>
      </c>
      <c r="P7" s="10" t="s">
        <v>5</v>
      </c>
      <c r="Q7" s="1"/>
      <c r="R7" s="1"/>
      <c r="S7" s="1"/>
      <c r="X7" s="1"/>
      <c r="Y7" s="1"/>
      <c r="Z7" s="1"/>
      <c r="AA7" s="1"/>
      <c r="AB7" s="1"/>
      <c r="AC7" s="1"/>
      <c r="AD7" s="1"/>
      <c r="AE7" s="1"/>
      <c r="AF7" s="1"/>
      <c r="AG7" s="1"/>
      <c r="AH7" s="1"/>
      <c r="AI7" s="1"/>
      <c r="AJ7" s="1"/>
      <c r="AK7" s="1"/>
    </row>
    <row r="8" spans="3:37" ht="141" customHeight="1" x14ac:dyDescent="0.25">
      <c r="C8" s="9">
        <v>1</v>
      </c>
      <c r="D8" s="316" t="s">
        <v>16</v>
      </c>
      <c r="E8" s="317"/>
      <c r="F8" s="317"/>
      <c r="G8" s="46" t="s">
        <v>18</v>
      </c>
      <c r="H8" s="47">
        <v>5</v>
      </c>
      <c r="I8" s="21">
        <v>580000</v>
      </c>
      <c r="J8" s="22">
        <f>I8*H8</f>
        <v>2900000</v>
      </c>
      <c r="K8" s="21">
        <v>920000</v>
      </c>
      <c r="L8" s="22">
        <f>K8*H8</f>
        <v>4600000</v>
      </c>
      <c r="M8" s="21">
        <v>550000</v>
      </c>
      <c r="N8" s="22">
        <f>M8*H8</f>
        <v>2750000</v>
      </c>
      <c r="O8" s="21">
        <f>AVERAGE(I8,K8,M8)</f>
        <v>683333.33333333337</v>
      </c>
      <c r="P8" s="22">
        <f>O8*H8</f>
        <v>3416666.666666667</v>
      </c>
    </row>
    <row r="9" spans="3:37" ht="30.6" customHeight="1" x14ac:dyDescent="0.25">
      <c r="C9" s="9">
        <v>2</v>
      </c>
      <c r="D9" s="316" t="s">
        <v>72</v>
      </c>
      <c r="E9" s="317"/>
      <c r="F9" s="317"/>
      <c r="G9" s="46" t="s">
        <v>19</v>
      </c>
      <c r="H9" s="47">
        <v>150</v>
      </c>
      <c r="I9" s="21">
        <v>40000</v>
      </c>
      <c r="J9" s="22">
        <f>I9*H9</f>
        <v>6000000</v>
      </c>
      <c r="K9" s="21">
        <v>16800</v>
      </c>
      <c r="L9" s="22">
        <f>K9*H9</f>
        <v>2520000</v>
      </c>
      <c r="M9" s="21">
        <v>15000</v>
      </c>
      <c r="N9" s="22">
        <f>M9*H9</f>
        <v>2250000</v>
      </c>
      <c r="O9" s="21">
        <f>AVERAGE(I9,K9,M9)</f>
        <v>23933.333333333332</v>
      </c>
      <c r="P9" s="22">
        <f>O9*H9</f>
        <v>3590000</v>
      </c>
    </row>
    <row r="10" spans="3:37" ht="45" customHeight="1" thickBot="1" x14ac:dyDescent="0.3">
      <c r="C10" s="360" t="s">
        <v>7</v>
      </c>
      <c r="D10" s="361"/>
      <c r="E10" s="361"/>
      <c r="F10" s="361"/>
      <c r="G10" s="40"/>
      <c r="H10" s="40"/>
      <c r="I10" s="41"/>
      <c r="J10" s="24">
        <f>+J8+J9</f>
        <v>8900000</v>
      </c>
      <c r="K10" s="41"/>
      <c r="L10" s="24">
        <f>+L8+L9</f>
        <v>7120000</v>
      </c>
      <c r="M10" s="41"/>
      <c r="N10" s="24">
        <f>+N8+N9</f>
        <v>5000000</v>
      </c>
      <c r="O10" s="41"/>
      <c r="P10" s="24">
        <f>+P8+P9</f>
        <v>7006666.666666667</v>
      </c>
    </row>
    <row r="11" spans="3:37" ht="33.75" customHeight="1" thickBot="1" x14ac:dyDescent="0.3">
      <c r="C11" s="362" t="s">
        <v>29</v>
      </c>
      <c r="D11" s="363"/>
      <c r="E11" s="363"/>
      <c r="F11" s="363"/>
      <c r="G11" s="50"/>
      <c r="H11" s="50"/>
      <c r="I11" s="11" t="s">
        <v>32</v>
      </c>
      <c r="J11" s="12">
        <f>+J10*I11</f>
        <v>1780000</v>
      </c>
      <c r="K11" s="11" t="s">
        <v>32</v>
      </c>
      <c r="L11" s="12">
        <f>+L10*K11</f>
        <v>1424000</v>
      </c>
      <c r="M11" s="11" t="s">
        <v>32</v>
      </c>
      <c r="N11" s="12">
        <f>+N10*M11</f>
        <v>1000000</v>
      </c>
      <c r="O11" s="11" t="s">
        <v>32</v>
      </c>
      <c r="P11" s="12">
        <f>+P10*O11</f>
        <v>1401333.3333333335</v>
      </c>
    </row>
    <row r="12" spans="3:37" ht="33.75" customHeight="1" thickBot="1" x14ac:dyDescent="0.3">
      <c r="C12" s="362" t="s">
        <v>30</v>
      </c>
      <c r="D12" s="363"/>
      <c r="E12" s="363"/>
      <c r="F12" s="363"/>
      <c r="G12" s="50"/>
      <c r="H12" s="50"/>
      <c r="I12" s="11" t="s">
        <v>33</v>
      </c>
      <c r="J12" s="12">
        <f>+J10*I12</f>
        <v>89000</v>
      </c>
      <c r="K12" s="11" t="s">
        <v>33</v>
      </c>
      <c r="L12" s="12">
        <f>+L10*K12</f>
        <v>71200</v>
      </c>
      <c r="M12" s="11" t="s">
        <v>33</v>
      </c>
      <c r="N12" s="12">
        <f>+N10*M12</f>
        <v>50000</v>
      </c>
      <c r="O12" s="11" t="s">
        <v>33</v>
      </c>
      <c r="P12" s="12">
        <f>+P10*O12</f>
        <v>70066.666666666672</v>
      </c>
    </row>
    <row r="13" spans="3:37" ht="33.75" customHeight="1" thickBot="1" x14ac:dyDescent="0.3">
      <c r="C13" s="362" t="s">
        <v>31</v>
      </c>
      <c r="D13" s="363"/>
      <c r="E13" s="363"/>
      <c r="F13" s="363"/>
      <c r="G13" s="50"/>
      <c r="H13" s="50"/>
      <c r="I13" s="11" t="s">
        <v>34</v>
      </c>
      <c r="J13" s="12">
        <f>+J10*I13</f>
        <v>445000</v>
      </c>
      <c r="K13" s="11" t="s">
        <v>34</v>
      </c>
      <c r="L13" s="12">
        <f>+L10*K13</f>
        <v>356000</v>
      </c>
      <c r="M13" s="11" t="s">
        <v>34</v>
      </c>
      <c r="N13" s="12">
        <f>+N10*M13</f>
        <v>250000</v>
      </c>
      <c r="O13" s="11" t="s">
        <v>34</v>
      </c>
      <c r="P13" s="12">
        <f>+P10*O13</f>
        <v>350333.33333333337</v>
      </c>
    </row>
    <row r="14" spans="3:37" ht="33.75" customHeight="1" thickBot="1" x14ac:dyDescent="0.3">
      <c r="C14" s="362" t="s">
        <v>3</v>
      </c>
      <c r="D14" s="363"/>
      <c r="E14" s="363"/>
      <c r="F14" s="363"/>
      <c r="G14" s="50"/>
      <c r="H14" s="50"/>
      <c r="I14" s="11" t="s">
        <v>35</v>
      </c>
      <c r="J14" s="12">
        <f>+J13*I14</f>
        <v>84550</v>
      </c>
      <c r="K14" s="11" t="s">
        <v>35</v>
      </c>
      <c r="L14" s="12">
        <f>+L13*K14</f>
        <v>67640</v>
      </c>
      <c r="M14" s="11" t="s">
        <v>35</v>
      </c>
      <c r="N14" s="12">
        <f>+N13*M14</f>
        <v>47500</v>
      </c>
      <c r="O14" s="11" t="s">
        <v>35</v>
      </c>
      <c r="P14" s="12">
        <f>+P13*O14</f>
        <v>66563.333333333343</v>
      </c>
    </row>
    <row r="15" spans="3:37" ht="35.25" customHeight="1" thickBot="1" x14ac:dyDescent="0.3">
      <c r="C15" s="364" t="s">
        <v>4</v>
      </c>
      <c r="D15" s="365"/>
      <c r="E15" s="365"/>
      <c r="F15" s="365"/>
      <c r="G15" s="42"/>
      <c r="H15" s="42"/>
      <c r="I15" s="43"/>
      <c r="J15" s="13">
        <f>+SUM(J10:J14)</f>
        <v>11298550</v>
      </c>
      <c r="K15" s="43"/>
      <c r="L15" s="13">
        <f>+SUM(L10:L14)</f>
        <v>9038840</v>
      </c>
      <c r="M15" s="43"/>
      <c r="N15" s="13">
        <f>+SUM(N10:N14)</f>
        <v>6347500</v>
      </c>
      <c r="O15" s="43"/>
      <c r="P15" s="13">
        <f>+SUM(P10:P14)</f>
        <v>8894963.333333334</v>
      </c>
    </row>
    <row r="16" spans="3:37" ht="35.25" customHeight="1" thickBot="1" x14ac:dyDescent="0.3">
      <c r="C16" s="19"/>
      <c r="D16" s="19"/>
      <c r="E16" s="19"/>
      <c r="F16" s="19"/>
      <c r="G16" s="19"/>
      <c r="H16" s="19"/>
      <c r="I16" s="19"/>
      <c r="J16" s="20"/>
      <c r="K16" s="20"/>
      <c r="L16" s="20"/>
      <c r="M16" s="20"/>
      <c r="N16" s="20"/>
      <c r="O16" s="20"/>
      <c r="P16" s="20"/>
    </row>
    <row r="17" spans="3:16" ht="40.5" customHeight="1" x14ac:dyDescent="0.25">
      <c r="C17" s="313"/>
      <c r="D17" s="313"/>
      <c r="E17" s="313"/>
      <c r="F17" s="313"/>
      <c r="G17" s="313"/>
      <c r="H17" s="313"/>
      <c r="I17" s="313"/>
      <c r="J17" s="313"/>
      <c r="K17" s="32"/>
      <c r="L17" s="32"/>
      <c r="M17" s="32"/>
      <c r="N17" s="32"/>
      <c r="O17" s="32"/>
      <c r="P17" s="32"/>
    </row>
    <row r="18" spans="3:16" x14ac:dyDescent="0.25">
      <c r="C18" s="14"/>
      <c r="D18" s="15"/>
      <c r="E18" s="15"/>
      <c r="F18" s="15"/>
      <c r="G18" s="15"/>
      <c r="H18" s="15"/>
      <c r="I18" s="16"/>
      <c r="J18" s="17"/>
      <c r="K18" s="15"/>
      <c r="L18" s="15"/>
      <c r="M18" s="15"/>
      <c r="N18" s="15"/>
      <c r="O18" s="15"/>
      <c r="P18" s="15"/>
    </row>
    <row r="19" spans="3:16" x14ac:dyDescent="0.25">
      <c r="C19" s="15"/>
      <c r="D19" s="15"/>
      <c r="E19" s="15"/>
      <c r="F19" s="15"/>
      <c r="G19" s="15"/>
      <c r="H19" s="15"/>
      <c r="I19" s="16"/>
      <c r="J19" s="17"/>
      <c r="K19" s="15"/>
      <c r="L19" s="15"/>
      <c r="M19" s="15"/>
      <c r="N19" s="15"/>
      <c r="O19" s="15"/>
      <c r="P19" s="15"/>
    </row>
    <row r="20" spans="3:16" x14ac:dyDescent="0.25">
      <c r="C20" s="16"/>
      <c r="D20" s="15"/>
      <c r="E20" s="15"/>
      <c r="F20" s="15"/>
      <c r="G20" s="15"/>
      <c r="H20" s="15"/>
      <c r="I20" s="16"/>
      <c r="J20" s="17"/>
      <c r="K20" s="15"/>
      <c r="L20" s="15"/>
      <c r="M20" s="15"/>
      <c r="N20" s="15"/>
      <c r="O20" s="15"/>
      <c r="P20" s="15"/>
    </row>
    <row r="21" spans="3:16" x14ac:dyDescent="0.25">
      <c r="C21" s="15"/>
      <c r="D21" s="15"/>
      <c r="E21" s="15"/>
      <c r="F21" s="15"/>
      <c r="G21" s="15"/>
      <c r="H21" s="15"/>
      <c r="I21" s="16"/>
      <c r="J21" s="17"/>
      <c r="K21" s="15"/>
      <c r="L21" s="15"/>
      <c r="M21" s="15"/>
      <c r="N21" s="15"/>
      <c r="O21" s="15"/>
      <c r="P21" s="15"/>
    </row>
    <row r="22" spans="3:16" ht="15" customHeight="1" x14ac:dyDescent="0.25">
      <c r="C22" s="16"/>
      <c r="D22" s="15"/>
      <c r="E22" s="15"/>
      <c r="F22" s="15"/>
      <c r="G22" s="15"/>
      <c r="H22" s="15"/>
      <c r="I22" s="16"/>
      <c r="J22" s="17"/>
      <c r="K22" s="15"/>
      <c r="L22" s="15"/>
      <c r="M22" s="15"/>
      <c r="N22" s="15"/>
      <c r="O22" s="15"/>
      <c r="P22" s="15"/>
    </row>
    <row r="23" spans="3:16" ht="15" customHeight="1" x14ac:dyDescent="0.25">
      <c r="C23" s="16"/>
      <c r="D23" s="15"/>
      <c r="E23" s="15"/>
      <c r="F23" s="15"/>
      <c r="G23" s="15"/>
      <c r="H23" s="15"/>
      <c r="I23" s="16"/>
      <c r="J23" s="34"/>
      <c r="K23" s="39"/>
      <c r="L23" s="39"/>
      <c r="M23" s="39"/>
      <c r="N23" s="39"/>
      <c r="O23" s="39"/>
      <c r="P23" s="39"/>
    </row>
    <row r="24" spans="3:16" x14ac:dyDescent="0.25">
      <c r="C24" s="15"/>
      <c r="D24" s="15"/>
      <c r="E24" s="15"/>
      <c r="F24" s="15"/>
      <c r="G24" s="15"/>
      <c r="H24" s="15"/>
      <c r="I24" s="16"/>
      <c r="J24" s="17"/>
      <c r="K24" s="15"/>
      <c r="L24" s="15"/>
      <c r="M24" s="15"/>
      <c r="N24" s="15"/>
      <c r="O24" s="15"/>
      <c r="P24" s="15"/>
    </row>
    <row r="25" spans="3:16" ht="15" customHeight="1" x14ac:dyDescent="0.25">
      <c r="C25" s="16"/>
      <c r="D25" s="15"/>
      <c r="E25" s="15"/>
      <c r="F25" s="15"/>
      <c r="G25" s="15"/>
      <c r="H25" s="15"/>
      <c r="I25" s="16"/>
      <c r="J25" s="17"/>
      <c r="K25" s="15"/>
      <c r="L25" s="15"/>
      <c r="M25" s="15"/>
      <c r="N25" s="15"/>
      <c r="O25" s="15"/>
      <c r="P25" s="15"/>
    </row>
    <row r="26" spans="3:16" x14ac:dyDescent="0.25">
      <c r="C26" s="14"/>
      <c r="D26" s="14"/>
      <c r="E26" s="14"/>
      <c r="F26" s="14"/>
      <c r="G26" s="14"/>
      <c r="H26" s="14"/>
      <c r="I26" s="14"/>
      <c r="J26" s="18"/>
      <c r="K26" s="18"/>
      <c r="L26" s="18"/>
      <c r="M26" s="18"/>
      <c r="N26" s="18"/>
      <c r="O26" s="18"/>
      <c r="P26" s="18"/>
    </row>
    <row r="27" spans="3:16" x14ac:dyDescent="0.25">
      <c r="C27" s="14"/>
      <c r="D27" s="14"/>
      <c r="E27" s="14"/>
      <c r="F27" s="14"/>
      <c r="G27" s="14"/>
      <c r="H27" s="14"/>
      <c r="I27" s="14"/>
      <c r="J27" s="18"/>
      <c r="K27" s="18"/>
      <c r="L27" s="18"/>
      <c r="M27" s="18"/>
      <c r="N27" s="18"/>
      <c r="O27" s="18"/>
      <c r="P27" s="18"/>
    </row>
    <row r="28" spans="3:16" x14ac:dyDescent="0.25">
      <c r="C28" s="14"/>
      <c r="D28" s="14"/>
      <c r="E28" s="14"/>
      <c r="F28" s="14"/>
      <c r="G28" s="14"/>
      <c r="H28" s="14"/>
      <c r="I28" s="14"/>
      <c r="J28" s="18"/>
      <c r="K28" s="18"/>
      <c r="L28" s="18"/>
      <c r="M28" s="18"/>
      <c r="N28" s="18"/>
      <c r="O28" s="18"/>
      <c r="P28" s="18"/>
    </row>
    <row r="29" spans="3:16" x14ac:dyDescent="0.25">
      <c r="C29" s="14"/>
      <c r="D29" s="14"/>
      <c r="E29" s="14"/>
      <c r="F29" s="14"/>
      <c r="G29" s="14"/>
      <c r="H29" s="14"/>
      <c r="I29" s="14"/>
      <c r="J29" s="18"/>
      <c r="K29" s="18"/>
      <c r="L29" s="18"/>
      <c r="M29" s="18"/>
      <c r="N29" s="18"/>
      <c r="O29" s="18"/>
      <c r="P29" s="18"/>
    </row>
    <row r="30" spans="3:16" x14ac:dyDescent="0.25">
      <c r="C30" s="14"/>
      <c r="D30" s="14"/>
      <c r="E30" s="14"/>
      <c r="F30" s="14"/>
      <c r="G30" s="14"/>
      <c r="H30" s="14"/>
      <c r="I30" s="14"/>
      <c r="J30" s="18"/>
      <c r="K30" s="18"/>
      <c r="L30" s="18"/>
      <c r="M30" s="18"/>
      <c r="N30" s="18"/>
      <c r="O30" s="18"/>
      <c r="P30" s="18"/>
    </row>
    <row r="31" spans="3:16" x14ac:dyDescent="0.25">
      <c r="C31" s="14"/>
      <c r="D31" s="14"/>
      <c r="E31" s="14"/>
      <c r="F31" s="14"/>
      <c r="G31" s="14"/>
      <c r="H31" s="14"/>
      <c r="I31" s="14"/>
      <c r="J31" s="18"/>
      <c r="K31" s="18"/>
      <c r="L31" s="18"/>
      <c r="M31" s="18"/>
      <c r="N31" s="18"/>
      <c r="O31" s="18"/>
      <c r="P31" s="18"/>
    </row>
    <row r="32" spans="3:16" x14ac:dyDescent="0.25">
      <c r="C32" s="14"/>
      <c r="D32" s="14"/>
      <c r="E32" s="14"/>
      <c r="F32" s="14"/>
      <c r="G32" s="14"/>
      <c r="H32" s="14"/>
      <c r="I32" s="14"/>
      <c r="J32" s="18"/>
      <c r="K32" s="18"/>
      <c r="L32" s="18"/>
      <c r="M32" s="18"/>
      <c r="N32" s="18"/>
      <c r="O32" s="18"/>
      <c r="P32" s="18"/>
    </row>
    <row r="33" spans="3:16" ht="13.5" customHeight="1" x14ac:dyDescent="0.25">
      <c r="C33" s="14"/>
      <c r="D33" s="14"/>
      <c r="E33" s="14"/>
      <c r="F33" s="14"/>
      <c r="G33" s="14"/>
      <c r="H33" s="14"/>
      <c r="I33" s="14"/>
      <c r="J33" s="18"/>
      <c r="K33" s="18"/>
      <c r="L33" s="18"/>
      <c r="M33" s="18"/>
      <c r="N33" s="18"/>
      <c r="O33" s="18"/>
      <c r="P33" s="18"/>
    </row>
    <row r="34" spans="3:16" x14ac:dyDescent="0.25">
      <c r="C34" s="14"/>
      <c r="D34" s="14"/>
      <c r="E34" s="14"/>
      <c r="F34" s="14"/>
      <c r="G34" s="14"/>
      <c r="H34" s="14"/>
      <c r="I34" s="14"/>
      <c r="J34" s="18"/>
      <c r="K34" s="18"/>
      <c r="L34" s="18"/>
      <c r="M34" s="18"/>
      <c r="N34" s="18"/>
      <c r="O34" s="18"/>
      <c r="P34" s="18"/>
    </row>
    <row r="35" spans="3:16" x14ac:dyDescent="0.25">
      <c r="C35" s="14"/>
      <c r="D35" s="14"/>
      <c r="E35" s="14"/>
      <c r="F35" s="14"/>
      <c r="G35" s="14"/>
      <c r="H35" s="14"/>
      <c r="I35" s="14"/>
      <c r="J35" s="18"/>
      <c r="K35" s="18"/>
      <c r="L35" s="18"/>
      <c r="M35" s="18"/>
      <c r="N35" s="18"/>
      <c r="O35" s="18"/>
      <c r="P35" s="18"/>
    </row>
    <row r="36" spans="3:16" x14ac:dyDescent="0.25">
      <c r="C36" s="14"/>
      <c r="D36" s="14"/>
      <c r="E36" s="14"/>
      <c r="F36" s="14"/>
      <c r="G36" s="14"/>
      <c r="H36" s="14"/>
      <c r="I36" s="14"/>
      <c r="J36" s="18"/>
      <c r="K36" s="18"/>
      <c r="L36" s="18"/>
      <c r="M36" s="18"/>
      <c r="N36" s="18"/>
      <c r="O36" s="18"/>
      <c r="P36" s="18"/>
    </row>
    <row r="37" spans="3:16" x14ac:dyDescent="0.25">
      <c r="C37" s="14"/>
      <c r="D37" s="14"/>
      <c r="E37" s="14"/>
      <c r="F37" s="14"/>
      <c r="G37" s="14"/>
      <c r="H37" s="14"/>
      <c r="I37" s="14"/>
      <c r="J37" s="18"/>
      <c r="K37" s="18"/>
      <c r="L37" s="18"/>
      <c r="M37" s="18"/>
      <c r="N37" s="18"/>
      <c r="O37" s="18"/>
      <c r="P37" s="18"/>
    </row>
    <row r="38" spans="3:16" x14ac:dyDescent="0.25">
      <c r="C38" s="14"/>
      <c r="D38" s="14"/>
      <c r="E38" s="14"/>
      <c r="F38" s="14"/>
      <c r="G38" s="14"/>
      <c r="H38" s="14"/>
      <c r="I38" s="14"/>
      <c r="J38" s="18"/>
      <c r="K38" s="18"/>
      <c r="L38" s="18"/>
      <c r="M38" s="18"/>
      <c r="N38" s="18"/>
      <c r="O38" s="18"/>
      <c r="P38" s="18"/>
    </row>
    <row r="39" spans="3:16" x14ac:dyDescent="0.25">
      <c r="C39" s="14"/>
      <c r="D39" s="14"/>
      <c r="E39" s="14"/>
      <c r="F39" s="14"/>
      <c r="G39" s="14"/>
      <c r="H39" s="14"/>
      <c r="I39" s="14"/>
      <c r="J39" s="18"/>
      <c r="K39" s="18"/>
      <c r="L39" s="18"/>
      <c r="M39" s="18"/>
      <c r="N39" s="18"/>
      <c r="O39" s="18"/>
      <c r="P39" s="18"/>
    </row>
    <row r="40" spans="3:16" x14ac:dyDescent="0.25">
      <c r="C40" s="14"/>
      <c r="D40" s="14"/>
      <c r="E40" s="14"/>
      <c r="F40" s="14"/>
      <c r="G40" s="14"/>
      <c r="H40" s="14"/>
      <c r="I40" s="14"/>
      <c r="J40" s="18"/>
      <c r="K40" s="18"/>
      <c r="L40" s="18"/>
      <c r="M40" s="18"/>
      <c r="N40" s="18"/>
      <c r="O40" s="18"/>
      <c r="P40" s="18"/>
    </row>
    <row r="41" spans="3:16" x14ac:dyDescent="0.25">
      <c r="C41" s="14"/>
      <c r="D41" s="14"/>
      <c r="E41" s="14"/>
      <c r="F41" s="14"/>
      <c r="G41" s="14"/>
      <c r="H41" s="14"/>
      <c r="I41" s="14"/>
      <c r="J41" s="18"/>
      <c r="K41" s="18"/>
      <c r="L41" s="18"/>
      <c r="M41" s="18"/>
      <c r="N41" s="18"/>
      <c r="O41" s="18"/>
      <c r="P41" s="18"/>
    </row>
    <row r="42" spans="3:16" x14ac:dyDescent="0.25">
      <c r="C42" s="14"/>
      <c r="D42" s="14"/>
      <c r="E42" s="14"/>
      <c r="F42" s="14"/>
      <c r="G42" s="14"/>
      <c r="H42" s="14"/>
      <c r="I42" s="14"/>
      <c r="J42" s="18"/>
      <c r="K42" s="18"/>
      <c r="L42" s="18"/>
      <c r="M42" s="18"/>
      <c r="N42" s="18"/>
      <c r="O42" s="18"/>
      <c r="P42" s="18"/>
    </row>
    <row r="43" spans="3:16" x14ac:dyDescent="0.25">
      <c r="C43" s="14"/>
      <c r="D43" s="14"/>
      <c r="E43" s="14"/>
      <c r="F43" s="14"/>
      <c r="G43" s="14"/>
      <c r="H43" s="14"/>
      <c r="I43" s="14"/>
      <c r="J43" s="18"/>
      <c r="K43" s="18"/>
      <c r="L43" s="18"/>
      <c r="M43" s="18"/>
      <c r="N43" s="18"/>
      <c r="O43" s="18"/>
      <c r="P43" s="18"/>
    </row>
    <row r="44" spans="3:16" x14ac:dyDescent="0.25">
      <c r="C44" s="14"/>
      <c r="D44" s="14"/>
      <c r="E44" s="14"/>
      <c r="F44" s="14"/>
      <c r="G44" s="14"/>
      <c r="H44" s="14"/>
      <c r="I44" s="14"/>
      <c r="J44" s="18"/>
      <c r="K44" s="18"/>
      <c r="L44" s="18"/>
      <c r="M44" s="18"/>
      <c r="N44" s="18"/>
      <c r="O44" s="18"/>
      <c r="P44" s="18"/>
    </row>
    <row r="45" spans="3:16" x14ac:dyDescent="0.25">
      <c r="C45" s="14"/>
      <c r="D45" s="14"/>
      <c r="E45" s="14"/>
      <c r="F45" s="14"/>
      <c r="G45" s="14"/>
      <c r="H45" s="14"/>
      <c r="I45" s="14"/>
      <c r="J45" s="18"/>
      <c r="K45" s="18"/>
      <c r="L45" s="18"/>
      <c r="M45" s="18"/>
      <c r="N45" s="18"/>
      <c r="O45" s="18"/>
      <c r="P45" s="18"/>
    </row>
    <row r="46" spans="3:16" x14ac:dyDescent="0.25">
      <c r="C46" s="14"/>
      <c r="D46" s="14"/>
      <c r="E46" s="14"/>
      <c r="F46" s="14"/>
      <c r="G46" s="14"/>
      <c r="H46" s="14"/>
      <c r="I46" s="14"/>
      <c r="J46" s="18"/>
      <c r="K46" s="18"/>
      <c r="L46" s="18"/>
      <c r="M46" s="18"/>
      <c r="N46" s="18"/>
      <c r="O46" s="18"/>
      <c r="P46" s="18"/>
    </row>
    <row r="47" spans="3:16" x14ac:dyDescent="0.25">
      <c r="C47" s="14"/>
      <c r="D47" s="14"/>
      <c r="E47" s="14"/>
      <c r="F47" s="14"/>
      <c r="G47" s="14"/>
      <c r="H47" s="14"/>
      <c r="I47" s="14"/>
      <c r="J47" s="18"/>
      <c r="K47" s="18"/>
      <c r="L47" s="18"/>
      <c r="M47" s="18"/>
      <c r="N47" s="18"/>
      <c r="O47" s="18"/>
      <c r="P47" s="18"/>
    </row>
    <row r="48" spans="3:16" x14ac:dyDescent="0.25">
      <c r="C48" s="14"/>
      <c r="D48" s="14"/>
      <c r="E48" s="14"/>
      <c r="F48" s="14"/>
      <c r="G48" s="14"/>
      <c r="H48" s="14"/>
      <c r="I48" s="14"/>
      <c r="J48" s="18"/>
      <c r="K48" s="18"/>
      <c r="L48" s="18"/>
      <c r="M48" s="18"/>
      <c r="N48" s="18"/>
      <c r="O48" s="18"/>
      <c r="P48" s="18"/>
    </row>
    <row r="49" spans="3:16" x14ac:dyDescent="0.25">
      <c r="C49" s="14"/>
      <c r="D49" s="14"/>
      <c r="E49" s="14"/>
      <c r="F49" s="14"/>
      <c r="G49" s="14"/>
      <c r="H49" s="14"/>
      <c r="I49" s="14"/>
      <c r="J49" s="18"/>
      <c r="K49" s="18"/>
      <c r="L49" s="18"/>
      <c r="M49" s="18"/>
      <c r="N49" s="18"/>
      <c r="O49" s="18"/>
      <c r="P49" s="18"/>
    </row>
    <row r="50" spans="3:16" x14ac:dyDescent="0.25">
      <c r="C50" s="14"/>
      <c r="D50" s="14"/>
      <c r="E50" s="14"/>
      <c r="F50" s="14"/>
      <c r="G50" s="14"/>
      <c r="H50" s="14"/>
      <c r="I50" s="14"/>
      <c r="J50" s="18"/>
      <c r="K50" s="18"/>
      <c r="L50" s="18"/>
      <c r="M50" s="18"/>
      <c r="N50" s="18"/>
      <c r="O50" s="18"/>
      <c r="P50" s="18"/>
    </row>
    <row r="51" spans="3:16" x14ac:dyDescent="0.25">
      <c r="C51" s="14"/>
      <c r="D51" s="14"/>
      <c r="E51" s="14"/>
      <c r="F51" s="14"/>
      <c r="G51" s="14"/>
      <c r="H51" s="14"/>
      <c r="I51" s="14"/>
      <c r="J51" s="18"/>
      <c r="K51" s="18"/>
      <c r="L51" s="18"/>
      <c r="M51" s="18"/>
      <c r="N51" s="18"/>
      <c r="O51" s="18"/>
      <c r="P51" s="18"/>
    </row>
    <row r="52" spans="3:16" x14ac:dyDescent="0.25">
      <c r="C52" s="14"/>
      <c r="D52" s="14"/>
      <c r="E52" s="14"/>
      <c r="F52" s="14"/>
      <c r="G52" s="14"/>
      <c r="H52" s="14"/>
      <c r="I52" s="14"/>
      <c r="J52" s="18"/>
      <c r="K52" s="18"/>
      <c r="L52" s="18"/>
      <c r="M52" s="18"/>
      <c r="N52" s="18"/>
      <c r="O52" s="18"/>
      <c r="P52" s="18"/>
    </row>
    <row r="53" spans="3:16" x14ac:dyDescent="0.25">
      <c r="C53" s="14"/>
      <c r="D53" s="14"/>
      <c r="E53" s="14"/>
      <c r="F53" s="14"/>
      <c r="G53" s="14"/>
      <c r="H53" s="14"/>
      <c r="I53" s="14"/>
      <c r="J53" s="18"/>
      <c r="K53" s="18"/>
      <c r="L53" s="18"/>
      <c r="M53" s="18"/>
      <c r="N53" s="18"/>
      <c r="O53" s="18"/>
      <c r="P53" s="18"/>
    </row>
    <row r="54" spans="3:16" x14ac:dyDescent="0.25">
      <c r="C54" s="14"/>
      <c r="D54" s="14"/>
      <c r="E54" s="14"/>
      <c r="F54" s="14"/>
      <c r="G54" s="14"/>
      <c r="H54" s="14"/>
      <c r="I54" s="14"/>
      <c r="J54" s="18"/>
      <c r="K54" s="18"/>
      <c r="L54" s="18"/>
      <c r="M54" s="18"/>
      <c r="N54" s="18"/>
      <c r="O54" s="18"/>
      <c r="P54" s="18"/>
    </row>
    <row r="55" spans="3:16" x14ac:dyDescent="0.25">
      <c r="C55" s="14"/>
      <c r="D55" s="14"/>
      <c r="E55" s="14"/>
      <c r="F55" s="14"/>
      <c r="G55" s="14"/>
      <c r="H55" s="14"/>
      <c r="I55" s="14"/>
      <c r="J55" s="18"/>
      <c r="K55" s="18"/>
      <c r="L55" s="18"/>
      <c r="M55" s="18"/>
      <c r="N55" s="18"/>
      <c r="O55" s="18"/>
      <c r="P55" s="18"/>
    </row>
    <row r="56" spans="3:16" x14ac:dyDescent="0.25">
      <c r="C56" s="14"/>
      <c r="D56" s="14"/>
      <c r="E56" s="14"/>
      <c r="F56" s="14"/>
      <c r="G56" s="14"/>
      <c r="H56" s="14"/>
      <c r="I56" s="14"/>
      <c r="J56" s="18"/>
      <c r="K56" s="18"/>
      <c r="L56" s="18"/>
      <c r="M56" s="18"/>
      <c r="N56" s="18"/>
      <c r="O56" s="18"/>
      <c r="P56" s="18"/>
    </row>
    <row r="57" spans="3:16" x14ac:dyDescent="0.25">
      <c r="C57" s="14"/>
      <c r="D57" s="14"/>
      <c r="E57" s="14"/>
      <c r="F57" s="14"/>
      <c r="G57" s="14"/>
      <c r="H57" s="14"/>
      <c r="I57" s="14"/>
      <c r="J57" s="18"/>
      <c r="K57" s="18"/>
      <c r="L57" s="18"/>
      <c r="M57" s="18"/>
      <c r="N57" s="18"/>
      <c r="O57" s="18"/>
      <c r="P57" s="18"/>
    </row>
    <row r="58" spans="3:16" x14ac:dyDescent="0.25">
      <c r="C58" s="14"/>
      <c r="D58" s="14"/>
      <c r="E58" s="14"/>
      <c r="F58" s="14"/>
      <c r="G58" s="14"/>
      <c r="H58" s="14"/>
      <c r="I58" s="14"/>
      <c r="J58" s="18"/>
      <c r="K58" s="18"/>
      <c r="L58" s="18"/>
      <c r="M58" s="18"/>
      <c r="N58" s="18"/>
      <c r="O58" s="18"/>
      <c r="P58" s="18"/>
    </row>
    <row r="59" spans="3:16" x14ac:dyDescent="0.25">
      <c r="C59" s="14"/>
      <c r="D59" s="14"/>
      <c r="E59" s="14"/>
      <c r="F59" s="14"/>
      <c r="G59" s="14"/>
      <c r="H59" s="14"/>
      <c r="I59" s="14"/>
      <c r="J59" s="18"/>
      <c r="K59" s="18"/>
      <c r="L59" s="18"/>
      <c r="M59" s="18"/>
      <c r="N59" s="18"/>
      <c r="O59" s="18"/>
      <c r="P59" s="18"/>
    </row>
    <row r="60" spans="3:16" x14ac:dyDescent="0.25">
      <c r="C60" s="14"/>
      <c r="D60" s="14"/>
      <c r="E60" s="14"/>
      <c r="F60" s="14"/>
      <c r="G60" s="14"/>
      <c r="H60" s="14"/>
      <c r="I60" s="14"/>
      <c r="J60" s="18"/>
      <c r="K60" s="18"/>
      <c r="L60" s="18"/>
      <c r="M60" s="18"/>
      <c r="N60" s="18"/>
      <c r="O60" s="18"/>
      <c r="P60" s="18"/>
    </row>
    <row r="61" spans="3:16" x14ac:dyDescent="0.25">
      <c r="C61" s="14"/>
      <c r="D61" s="14"/>
      <c r="E61" s="14"/>
      <c r="F61" s="14"/>
      <c r="G61" s="14"/>
      <c r="H61" s="14"/>
      <c r="I61" s="14"/>
      <c r="J61" s="18"/>
      <c r="K61" s="18"/>
      <c r="L61" s="18"/>
      <c r="M61" s="18"/>
      <c r="N61" s="18"/>
      <c r="O61" s="18"/>
      <c r="P61" s="18"/>
    </row>
    <row r="62" spans="3:16" x14ac:dyDescent="0.25">
      <c r="C62" s="14"/>
      <c r="D62" s="14"/>
      <c r="E62" s="14"/>
      <c r="F62" s="14"/>
      <c r="G62" s="14"/>
      <c r="H62" s="14"/>
      <c r="I62" s="14"/>
      <c r="J62" s="18"/>
      <c r="K62" s="18"/>
      <c r="L62" s="18"/>
      <c r="M62" s="18"/>
      <c r="N62" s="18"/>
      <c r="O62" s="18"/>
      <c r="P62" s="18"/>
    </row>
    <row r="63" spans="3:16" x14ac:dyDescent="0.25">
      <c r="C63" s="14"/>
      <c r="D63" s="14"/>
      <c r="E63" s="14"/>
      <c r="F63" s="14"/>
      <c r="G63" s="14"/>
      <c r="H63" s="14"/>
      <c r="I63" s="14"/>
      <c r="J63" s="18"/>
      <c r="K63" s="18"/>
      <c r="L63" s="18"/>
      <c r="M63" s="18"/>
      <c r="N63" s="18"/>
      <c r="O63" s="18"/>
      <c r="P63" s="18"/>
    </row>
    <row r="64" spans="3:16" x14ac:dyDescent="0.25">
      <c r="C64" s="14"/>
      <c r="D64" s="14"/>
      <c r="E64" s="14"/>
      <c r="F64" s="14"/>
      <c r="G64" s="14"/>
      <c r="H64" s="14"/>
      <c r="I64" s="14"/>
      <c r="J64" s="18"/>
      <c r="K64" s="18"/>
      <c r="L64" s="18"/>
      <c r="M64" s="18"/>
      <c r="N64" s="18"/>
      <c r="O64" s="18"/>
      <c r="P64" s="18"/>
    </row>
    <row r="65" spans="3:16" x14ac:dyDescent="0.25">
      <c r="C65" s="14"/>
      <c r="D65" s="14"/>
      <c r="E65" s="14"/>
      <c r="F65" s="14"/>
      <c r="G65" s="14"/>
      <c r="H65" s="14"/>
      <c r="I65" s="14"/>
      <c r="J65" s="18"/>
      <c r="K65" s="18"/>
      <c r="L65" s="18"/>
      <c r="M65" s="18"/>
      <c r="N65" s="18"/>
      <c r="O65" s="18"/>
      <c r="P65" s="18"/>
    </row>
    <row r="66" spans="3:16" x14ac:dyDescent="0.25">
      <c r="C66" s="14"/>
      <c r="D66" s="14"/>
      <c r="E66" s="14"/>
      <c r="F66" s="14"/>
      <c r="G66" s="14"/>
      <c r="H66" s="14"/>
      <c r="I66" s="14"/>
      <c r="J66" s="18"/>
      <c r="K66" s="18"/>
      <c r="L66" s="18"/>
      <c r="M66" s="18"/>
      <c r="N66" s="18"/>
      <c r="O66" s="18"/>
      <c r="P66" s="18"/>
    </row>
    <row r="67" spans="3:16" x14ac:dyDescent="0.25">
      <c r="C67" s="14"/>
      <c r="D67" s="14"/>
      <c r="E67" s="14"/>
      <c r="F67" s="14"/>
      <c r="G67" s="14"/>
      <c r="H67" s="14"/>
      <c r="I67" s="14"/>
      <c r="J67" s="18"/>
      <c r="K67" s="18"/>
      <c r="L67" s="18"/>
      <c r="M67" s="18"/>
      <c r="N67" s="18"/>
      <c r="O67" s="18"/>
      <c r="P67" s="18"/>
    </row>
    <row r="68" spans="3:16" x14ac:dyDescent="0.25">
      <c r="C68" s="14"/>
      <c r="D68" s="14"/>
      <c r="E68" s="14"/>
      <c r="F68" s="14"/>
      <c r="G68" s="14"/>
      <c r="H68" s="14"/>
      <c r="I68" s="14"/>
      <c r="J68" s="18"/>
      <c r="K68" s="18"/>
      <c r="L68" s="18"/>
      <c r="M68" s="18"/>
      <c r="N68" s="18"/>
      <c r="O68" s="18"/>
      <c r="P68" s="18"/>
    </row>
    <row r="69" spans="3:16" x14ac:dyDescent="0.25">
      <c r="C69" s="14"/>
      <c r="D69" s="14"/>
      <c r="E69" s="14"/>
      <c r="F69" s="14"/>
      <c r="G69" s="14"/>
      <c r="H69" s="14"/>
      <c r="I69" s="14"/>
      <c r="J69" s="18"/>
      <c r="K69" s="18"/>
      <c r="L69" s="18"/>
      <c r="M69" s="18"/>
      <c r="N69" s="18"/>
      <c r="O69" s="18"/>
      <c r="P69" s="18"/>
    </row>
    <row r="70" spans="3:16" x14ac:dyDescent="0.25">
      <c r="C70" s="14"/>
      <c r="D70" s="14"/>
      <c r="E70" s="14"/>
      <c r="F70" s="14"/>
      <c r="G70" s="14"/>
      <c r="H70" s="14"/>
      <c r="I70" s="14"/>
      <c r="J70" s="18"/>
      <c r="K70" s="18"/>
      <c r="L70" s="18"/>
      <c r="M70" s="18"/>
      <c r="N70" s="18"/>
      <c r="O70" s="18"/>
      <c r="P70" s="18"/>
    </row>
    <row r="71" spans="3:16" x14ac:dyDescent="0.25">
      <c r="C71" s="14"/>
      <c r="D71" s="14"/>
      <c r="E71" s="14"/>
      <c r="F71" s="14"/>
      <c r="G71" s="14"/>
      <c r="H71" s="14"/>
      <c r="I71" s="14"/>
      <c r="J71" s="18"/>
      <c r="K71" s="18"/>
      <c r="L71" s="18"/>
      <c r="M71" s="18"/>
      <c r="N71" s="18"/>
      <c r="O71" s="18"/>
      <c r="P71" s="18"/>
    </row>
    <row r="72" spans="3:16" x14ac:dyDescent="0.25">
      <c r="C72" s="14"/>
      <c r="D72" s="14"/>
      <c r="E72" s="14"/>
      <c r="F72" s="14"/>
      <c r="G72" s="14"/>
      <c r="H72" s="14"/>
      <c r="I72" s="14"/>
      <c r="J72" s="18"/>
      <c r="K72" s="18"/>
      <c r="L72" s="18"/>
      <c r="M72" s="18"/>
      <c r="N72" s="18"/>
      <c r="O72" s="18"/>
      <c r="P72" s="18"/>
    </row>
    <row r="73" spans="3:16" x14ac:dyDescent="0.25">
      <c r="C73" s="14"/>
      <c r="D73" s="14"/>
      <c r="E73" s="14"/>
      <c r="F73" s="14"/>
      <c r="G73" s="14"/>
      <c r="H73" s="14"/>
      <c r="I73" s="14"/>
      <c r="J73" s="18"/>
      <c r="K73" s="18"/>
      <c r="L73" s="18"/>
      <c r="M73" s="18"/>
      <c r="N73" s="18"/>
      <c r="O73" s="18"/>
      <c r="P73" s="18"/>
    </row>
    <row r="74" spans="3:16" x14ac:dyDescent="0.25">
      <c r="C74" s="14"/>
      <c r="D74" s="14"/>
      <c r="E74" s="14"/>
      <c r="F74" s="14"/>
      <c r="G74" s="14"/>
      <c r="H74" s="14"/>
      <c r="I74" s="14"/>
      <c r="J74" s="18"/>
      <c r="K74" s="18"/>
      <c r="L74" s="18"/>
      <c r="M74" s="18"/>
      <c r="N74" s="18"/>
      <c r="O74" s="18"/>
      <c r="P74" s="18"/>
    </row>
    <row r="75" spans="3:16" x14ac:dyDescent="0.25">
      <c r="C75" s="14"/>
      <c r="D75" s="14"/>
      <c r="E75" s="14"/>
      <c r="F75" s="14"/>
      <c r="G75" s="14"/>
      <c r="H75" s="14"/>
      <c r="I75" s="14"/>
      <c r="J75" s="18"/>
      <c r="K75" s="18"/>
      <c r="L75" s="18"/>
      <c r="M75" s="18"/>
      <c r="N75" s="18"/>
      <c r="O75" s="18"/>
      <c r="P75" s="18"/>
    </row>
    <row r="76" spans="3:16" x14ac:dyDescent="0.25">
      <c r="C76" s="14"/>
      <c r="D76" s="14"/>
      <c r="E76" s="14"/>
      <c r="F76" s="14"/>
      <c r="G76" s="14"/>
      <c r="H76" s="14"/>
      <c r="I76" s="14"/>
      <c r="J76" s="18"/>
      <c r="K76" s="18"/>
      <c r="L76" s="18"/>
      <c r="M76" s="18"/>
      <c r="N76" s="18"/>
      <c r="O76" s="18"/>
      <c r="P76" s="18"/>
    </row>
    <row r="77" spans="3:16" x14ac:dyDescent="0.25">
      <c r="C77" s="14"/>
      <c r="D77" s="14"/>
      <c r="E77" s="14"/>
      <c r="F77" s="14"/>
      <c r="G77" s="14"/>
      <c r="H77" s="14"/>
      <c r="I77" s="14"/>
      <c r="J77" s="18"/>
      <c r="K77" s="18"/>
      <c r="L77" s="18"/>
      <c r="M77" s="18"/>
      <c r="N77" s="18"/>
      <c r="O77" s="18"/>
      <c r="P77" s="18"/>
    </row>
    <row r="78" spans="3:16" x14ac:dyDescent="0.25">
      <c r="C78" s="14"/>
      <c r="D78" s="14"/>
      <c r="E78" s="14"/>
      <c r="F78" s="14"/>
      <c r="G78" s="14"/>
      <c r="H78" s="14"/>
      <c r="I78" s="14"/>
      <c r="J78" s="18"/>
      <c r="K78" s="18"/>
      <c r="L78" s="18"/>
      <c r="M78" s="18"/>
      <c r="N78" s="18"/>
      <c r="O78" s="18"/>
      <c r="P78" s="18"/>
    </row>
    <row r="79" spans="3:16" x14ac:dyDescent="0.25">
      <c r="C79" s="14"/>
      <c r="D79" s="14"/>
      <c r="E79" s="14"/>
      <c r="F79" s="14"/>
      <c r="G79" s="14"/>
      <c r="H79" s="14"/>
      <c r="I79" s="14"/>
      <c r="J79" s="18"/>
      <c r="K79" s="18"/>
      <c r="L79" s="18"/>
      <c r="M79" s="18"/>
      <c r="N79" s="18"/>
      <c r="O79" s="18"/>
      <c r="P79" s="18"/>
    </row>
    <row r="80" spans="3:16" x14ac:dyDescent="0.25">
      <c r="C80" s="14"/>
      <c r="D80" s="14"/>
      <c r="E80" s="14"/>
      <c r="F80" s="14"/>
      <c r="G80" s="14"/>
      <c r="H80" s="14"/>
      <c r="I80" s="14"/>
      <c r="J80" s="18"/>
      <c r="K80" s="18"/>
      <c r="L80" s="18"/>
      <c r="M80" s="18"/>
      <c r="N80" s="18"/>
      <c r="O80" s="18"/>
      <c r="P80" s="18"/>
    </row>
    <row r="81" spans="3:16" x14ac:dyDescent="0.25">
      <c r="C81" s="14"/>
      <c r="D81" s="14"/>
      <c r="E81" s="14"/>
      <c r="F81" s="14"/>
      <c r="G81" s="14"/>
      <c r="H81" s="14"/>
      <c r="I81" s="14"/>
      <c r="J81" s="18"/>
      <c r="K81" s="18"/>
      <c r="L81" s="18"/>
      <c r="M81" s="18"/>
      <c r="N81" s="18"/>
      <c r="O81" s="18"/>
      <c r="P81" s="18"/>
    </row>
    <row r="82" spans="3:16" x14ac:dyDescent="0.25">
      <c r="C82" s="14"/>
      <c r="D82" s="14"/>
      <c r="E82" s="14"/>
      <c r="F82" s="14"/>
      <c r="G82" s="14"/>
      <c r="H82" s="14"/>
      <c r="I82" s="14"/>
      <c r="J82" s="18"/>
      <c r="K82" s="18"/>
      <c r="L82" s="18"/>
      <c r="M82" s="18"/>
      <c r="N82" s="18"/>
      <c r="O82" s="18"/>
      <c r="P82" s="18"/>
    </row>
    <row r="83" spans="3:16" x14ac:dyDescent="0.25">
      <c r="C83" s="14"/>
      <c r="D83" s="14"/>
      <c r="E83" s="14"/>
      <c r="F83" s="14"/>
      <c r="G83" s="14"/>
      <c r="H83" s="14"/>
      <c r="I83" s="14"/>
      <c r="J83" s="18"/>
      <c r="K83" s="18"/>
      <c r="L83" s="18"/>
      <c r="M83" s="18"/>
      <c r="N83" s="18"/>
      <c r="O83" s="18"/>
      <c r="P83" s="18"/>
    </row>
  </sheetData>
  <mergeCells count="20">
    <mergeCell ref="C2:E3"/>
    <mergeCell ref="F2:J2"/>
    <mergeCell ref="F3:J3"/>
    <mergeCell ref="C4:E4"/>
    <mergeCell ref="G4:H4"/>
    <mergeCell ref="K6:L6"/>
    <mergeCell ref="M6:N6"/>
    <mergeCell ref="O6:P6"/>
    <mergeCell ref="C17:J17"/>
    <mergeCell ref="D9:F9"/>
    <mergeCell ref="C10:F10"/>
    <mergeCell ref="C11:F11"/>
    <mergeCell ref="C12:F12"/>
    <mergeCell ref="C13:F13"/>
    <mergeCell ref="C14:F14"/>
    <mergeCell ref="C15:F15"/>
    <mergeCell ref="D7:F7"/>
    <mergeCell ref="D8:F8"/>
    <mergeCell ref="C6:F6"/>
    <mergeCell ref="I6:J6"/>
  </mergeCells>
  <pageMargins left="0.27559055118110237" right="0.19685039370078741" top="0.73" bottom="0.39370078740157483" header="0.15748031496062992" footer="0"/>
  <pageSetup scale="50" fitToHeight="0" orientation="landscape" r:id="rId1"/>
  <headerFooter scaleWithDoc="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BG117"/>
  <sheetViews>
    <sheetView view="pageBreakPreview" topLeftCell="O1" zoomScale="50" zoomScaleNormal="85" zoomScaleSheetLayoutView="50" workbookViewId="0">
      <selection activeCell="R9" sqref="R9"/>
    </sheetView>
  </sheetViews>
  <sheetFormatPr baseColWidth="10" defaultColWidth="11.44140625" defaultRowHeight="15" x14ac:dyDescent="0.25"/>
  <cols>
    <col min="1" max="1" width="3.6640625" style="1" hidden="1" customWidth="1"/>
    <col min="2" max="2" width="3.5546875" style="1" customWidth="1"/>
    <col min="3" max="3" width="9.88671875" style="1" customWidth="1"/>
    <col min="4" max="4" width="9.5546875" style="1" customWidth="1"/>
    <col min="5" max="5" width="11.44140625" style="1" customWidth="1"/>
    <col min="6" max="6" width="61.44140625" style="1" customWidth="1"/>
    <col min="7" max="7" width="9.6640625" style="1" customWidth="1"/>
    <col min="8" max="8" width="16" style="1" customWidth="1"/>
    <col min="9" max="9" width="20.5546875" style="1" customWidth="1"/>
    <col min="10" max="10" width="29" style="3" customWidth="1"/>
    <col min="11" max="11" width="19.88671875" style="3" customWidth="1"/>
    <col min="12" max="12" width="26.5546875" style="3" customWidth="1"/>
    <col min="13" max="13" width="19.88671875" style="3" customWidth="1"/>
    <col min="14" max="14" width="29.6640625" style="3" customWidth="1"/>
    <col min="15" max="15" width="20.109375" style="3" customWidth="1"/>
    <col min="16" max="16" width="29" style="3" customWidth="1"/>
    <col min="17" max="17" width="20.6640625" style="3" customWidth="1"/>
    <col min="18" max="20" width="28.109375" style="3" customWidth="1"/>
    <col min="21" max="21" width="19.33203125" style="3" customWidth="1"/>
    <col min="22" max="22" width="25.6640625" style="3" customWidth="1"/>
    <col min="23" max="23" width="17.44140625" style="3" customWidth="1"/>
    <col min="24" max="24" width="29" style="3" customWidth="1"/>
    <col min="25" max="25" width="17.88671875" style="3" customWidth="1"/>
    <col min="26" max="26" width="28.44140625" style="3" customWidth="1"/>
    <col min="27" max="27" width="17.33203125" style="3" customWidth="1"/>
    <col min="28" max="28" width="25.33203125" style="3" customWidth="1"/>
    <col min="29" max="29" width="23.5546875" style="3" customWidth="1"/>
    <col min="30" max="30" width="26.6640625" style="3" customWidth="1"/>
    <col min="31" max="31" width="16.88671875" style="3" customWidth="1"/>
    <col min="32" max="32" width="27" style="3" customWidth="1"/>
    <col min="33" max="33" width="17.5546875" style="3" customWidth="1"/>
    <col min="34" max="34" width="24.109375" style="3" customWidth="1"/>
    <col min="35" max="35" width="17.109375" style="3" customWidth="1"/>
    <col min="36" max="36" width="26.109375" style="3" customWidth="1"/>
    <col min="37" max="37" width="19.88671875" style="3" customWidth="1"/>
    <col min="38" max="38" width="28.109375" style="3" customWidth="1"/>
    <col min="39" max="39" width="13.6640625" style="1" customWidth="1"/>
    <col min="40" max="40" width="28" style="1" customWidth="1"/>
    <col min="41" max="41" width="18" style="1" customWidth="1"/>
    <col min="42" max="42" width="30.5546875" style="1" customWidth="1"/>
    <col min="43" max="43" width="19.109375" style="1" customWidth="1"/>
    <col min="44" max="44" width="27.6640625" style="1" customWidth="1"/>
    <col min="45" max="45" width="14.6640625" style="1" bestFit="1" customWidth="1"/>
    <col min="46" max="16384" width="11.44140625" style="1"/>
  </cols>
  <sheetData>
    <row r="1" spans="3:59" ht="15.6" thickBot="1" x14ac:dyDescent="0.3"/>
    <row r="2" spans="3:59" ht="27" customHeight="1" thickTop="1" x14ac:dyDescent="0.25">
      <c r="C2" s="320"/>
      <c r="D2" s="321"/>
      <c r="E2" s="321"/>
      <c r="F2" s="324" t="s">
        <v>0</v>
      </c>
      <c r="G2" s="325"/>
      <c r="H2" s="325"/>
      <c r="I2" s="325"/>
      <c r="J2" s="326"/>
      <c r="K2" s="36"/>
      <c r="L2" s="36"/>
      <c r="M2" s="36"/>
      <c r="N2" s="36"/>
      <c r="O2" s="36"/>
      <c r="P2" s="36"/>
      <c r="Q2" s="36"/>
      <c r="R2" s="36"/>
      <c r="S2" s="36"/>
      <c r="T2" s="36"/>
      <c r="U2" s="36"/>
      <c r="V2" s="36"/>
      <c r="W2" s="36"/>
      <c r="X2" s="36"/>
      <c r="Y2" s="36"/>
      <c r="Z2" s="36"/>
      <c r="AA2" s="36"/>
      <c r="AB2" s="36"/>
      <c r="AC2" s="36"/>
      <c r="AD2" s="36"/>
      <c r="AE2" s="36"/>
      <c r="AF2" s="36"/>
      <c r="AG2" s="36"/>
      <c r="AH2" s="36"/>
      <c r="AI2" s="36"/>
      <c r="AJ2" s="36"/>
      <c r="AK2" s="36"/>
      <c r="AL2" s="36"/>
    </row>
    <row r="3" spans="3:59" ht="40.200000000000003" customHeight="1" x14ac:dyDescent="0.25">
      <c r="C3" s="322"/>
      <c r="D3" s="323"/>
      <c r="E3" s="323"/>
      <c r="F3" s="327" t="s">
        <v>13</v>
      </c>
      <c r="G3" s="328"/>
      <c r="H3" s="328"/>
      <c r="I3" s="328"/>
      <c r="J3" s="329"/>
      <c r="K3" s="37"/>
      <c r="L3" s="37"/>
      <c r="M3" s="37"/>
      <c r="N3" s="37"/>
      <c r="O3" s="37"/>
      <c r="P3" s="37"/>
      <c r="Q3" s="37"/>
      <c r="R3" s="37"/>
      <c r="S3" s="37"/>
      <c r="T3" s="37"/>
      <c r="U3" s="37"/>
      <c r="V3" s="37"/>
      <c r="W3" s="37"/>
      <c r="X3" s="37"/>
      <c r="Y3" s="37"/>
      <c r="Z3" s="37"/>
      <c r="AA3" s="37"/>
      <c r="AB3" s="37"/>
      <c r="AC3" s="37"/>
      <c r="AD3" s="37"/>
      <c r="AE3" s="37"/>
      <c r="AF3" s="37"/>
      <c r="AG3" s="37"/>
      <c r="AH3" s="37"/>
      <c r="AI3" s="37"/>
      <c r="AJ3" s="37"/>
      <c r="AK3" s="37"/>
      <c r="AL3" s="37"/>
    </row>
    <row r="4" spans="3:59" s="4" customFormat="1" ht="47.25" customHeight="1" thickBot="1" x14ac:dyDescent="0.3">
      <c r="C4" s="330" t="s">
        <v>15</v>
      </c>
      <c r="D4" s="331"/>
      <c r="E4" s="332"/>
      <c r="F4" s="80" t="s">
        <v>11</v>
      </c>
      <c r="G4" s="333" t="s">
        <v>130</v>
      </c>
      <c r="H4" s="333"/>
      <c r="I4" s="5" t="s">
        <v>131</v>
      </c>
      <c r="J4" s="6" t="s">
        <v>12</v>
      </c>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1"/>
      <c r="AN4" s="1"/>
      <c r="AO4" s="1"/>
      <c r="AT4" s="1"/>
      <c r="AU4" s="1"/>
      <c r="AV4" s="1"/>
      <c r="AW4" s="1"/>
      <c r="AX4" s="1"/>
      <c r="AY4" s="1"/>
      <c r="AZ4" s="1"/>
      <c r="BA4" s="1"/>
      <c r="BB4" s="1"/>
      <c r="BC4" s="1"/>
      <c r="BD4" s="1"/>
      <c r="BE4" s="1"/>
      <c r="BF4" s="1"/>
      <c r="BG4" s="1"/>
    </row>
    <row r="5" spans="3:59" s="4" customFormat="1" ht="16.2" thickTop="1" thickBot="1" x14ac:dyDescent="0.3">
      <c r="C5" s="7"/>
      <c r="D5" s="7"/>
      <c r="E5" s="7"/>
      <c r="F5" s="8"/>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1"/>
      <c r="AN5" s="1"/>
      <c r="AO5" s="1"/>
      <c r="AT5" s="1"/>
      <c r="AU5" s="1"/>
      <c r="AV5" s="1"/>
      <c r="AW5" s="1"/>
      <c r="AX5" s="1"/>
      <c r="AY5" s="1"/>
      <c r="AZ5" s="1"/>
      <c r="BA5" s="1"/>
      <c r="BB5" s="1"/>
      <c r="BC5" s="1"/>
      <c r="BD5" s="1"/>
      <c r="BE5" s="1"/>
      <c r="BF5" s="1"/>
      <c r="BG5" s="1"/>
    </row>
    <row r="6" spans="3:59" ht="105" customHeight="1" x14ac:dyDescent="0.25">
      <c r="C6" s="318" t="s">
        <v>137</v>
      </c>
      <c r="D6" s="334"/>
      <c r="E6" s="334"/>
      <c r="F6" s="334"/>
      <c r="G6" s="35"/>
      <c r="H6" s="35"/>
      <c r="I6" s="318" t="s">
        <v>198</v>
      </c>
      <c r="J6" s="319"/>
      <c r="K6" s="318" t="s">
        <v>197</v>
      </c>
      <c r="L6" s="319"/>
      <c r="M6" s="318" t="s">
        <v>120</v>
      </c>
      <c r="N6" s="319"/>
      <c r="O6" s="318" t="s">
        <v>129</v>
      </c>
      <c r="P6" s="319"/>
      <c r="Q6" s="318" t="s">
        <v>202</v>
      </c>
      <c r="R6" s="319"/>
      <c r="S6" s="318" t="s">
        <v>216</v>
      </c>
      <c r="T6" s="319"/>
      <c r="U6" s="318" t="s">
        <v>132</v>
      </c>
      <c r="V6" s="319"/>
      <c r="W6" s="318" t="s">
        <v>133</v>
      </c>
      <c r="X6" s="319"/>
      <c r="Y6" s="318" t="s">
        <v>134</v>
      </c>
      <c r="Z6" s="319"/>
      <c r="AA6" s="318" t="s">
        <v>199</v>
      </c>
      <c r="AB6" s="319"/>
      <c r="AC6" s="318" t="s">
        <v>200</v>
      </c>
      <c r="AD6" s="319"/>
      <c r="AE6" s="318" t="s">
        <v>201</v>
      </c>
      <c r="AF6" s="319"/>
      <c r="AG6" s="318" t="s">
        <v>205</v>
      </c>
      <c r="AH6" s="319"/>
      <c r="AI6" s="318" t="s">
        <v>206</v>
      </c>
      <c r="AJ6" s="319"/>
      <c r="AK6" s="314" t="s">
        <v>207</v>
      </c>
      <c r="AL6" s="308"/>
      <c r="AM6" s="308" t="s">
        <v>208</v>
      </c>
      <c r="AN6" s="308"/>
      <c r="AO6" s="308" t="s">
        <v>209</v>
      </c>
      <c r="AP6" s="308"/>
      <c r="AQ6" s="308" t="s">
        <v>210</v>
      </c>
      <c r="AR6" s="309"/>
    </row>
    <row r="7" spans="3:59" s="2" customFormat="1" ht="35.4" customHeight="1" thickBot="1" x14ac:dyDescent="0.3">
      <c r="C7" s="9" t="s">
        <v>9</v>
      </c>
      <c r="D7" s="315" t="s">
        <v>8</v>
      </c>
      <c r="E7" s="315"/>
      <c r="F7" s="315"/>
      <c r="G7" s="79" t="s">
        <v>1</v>
      </c>
      <c r="H7" s="81" t="s">
        <v>2</v>
      </c>
      <c r="I7" s="79" t="s">
        <v>6</v>
      </c>
      <c r="J7" s="10" t="s">
        <v>5</v>
      </c>
      <c r="K7" s="79" t="s">
        <v>6</v>
      </c>
      <c r="L7" s="10" t="s">
        <v>5</v>
      </c>
      <c r="M7" s="79" t="s">
        <v>6</v>
      </c>
      <c r="N7" s="10" t="s">
        <v>5</v>
      </c>
      <c r="O7" s="79" t="s">
        <v>6</v>
      </c>
      <c r="P7" s="10" t="s">
        <v>5</v>
      </c>
      <c r="Q7" s="79" t="s">
        <v>6</v>
      </c>
      <c r="R7" s="10" t="s">
        <v>5</v>
      </c>
      <c r="S7" s="83" t="s">
        <v>6</v>
      </c>
      <c r="T7" s="10" t="s">
        <v>5</v>
      </c>
      <c r="U7" s="79" t="s">
        <v>6</v>
      </c>
      <c r="V7" s="10" t="s">
        <v>5</v>
      </c>
      <c r="W7" s="79" t="s">
        <v>6</v>
      </c>
      <c r="X7" s="10" t="s">
        <v>5</v>
      </c>
      <c r="Y7" s="79" t="s">
        <v>6</v>
      </c>
      <c r="Z7" s="10" t="s">
        <v>5</v>
      </c>
      <c r="AA7" s="79" t="s">
        <v>6</v>
      </c>
      <c r="AB7" s="10" t="s">
        <v>5</v>
      </c>
      <c r="AC7" s="79" t="s">
        <v>6</v>
      </c>
      <c r="AD7" s="10" t="s">
        <v>5</v>
      </c>
      <c r="AE7" s="79" t="s">
        <v>6</v>
      </c>
      <c r="AF7" s="10" t="s">
        <v>5</v>
      </c>
      <c r="AG7" s="79" t="s">
        <v>6</v>
      </c>
      <c r="AH7" s="10" t="s">
        <v>5</v>
      </c>
      <c r="AI7" s="79" t="s">
        <v>6</v>
      </c>
      <c r="AJ7" s="10" t="s">
        <v>5</v>
      </c>
      <c r="AK7" s="98" t="s">
        <v>211</v>
      </c>
      <c r="AL7" s="99" t="s">
        <v>212</v>
      </c>
      <c r="AM7" s="99" t="s">
        <v>211</v>
      </c>
      <c r="AN7" s="99" t="s">
        <v>212</v>
      </c>
      <c r="AO7" s="99" t="s">
        <v>211</v>
      </c>
      <c r="AP7" s="99" t="s">
        <v>212</v>
      </c>
      <c r="AQ7" s="99" t="s">
        <v>211</v>
      </c>
      <c r="AR7" s="100" t="s">
        <v>212</v>
      </c>
      <c r="AT7" s="1"/>
      <c r="AU7" s="1"/>
      <c r="AV7" s="1"/>
      <c r="AW7" s="1"/>
      <c r="AX7" s="1"/>
      <c r="AY7" s="1"/>
      <c r="AZ7" s="1"/>
      <c r="BA7" s="1"/>
      <c r="BB7" s="1"/>
      <c r="BC7" s="1"/>
      <c r="BD7" s="1"/>
      <c r="BE7" s="1"/>
      <c r="BF7" s="1"/>
      <c r="BG7" s="1"/>
    </row>
    <row r="8" spans="3:59" s="2" customFormat="1" ht="35.4" customHeight="1" x14ac:dyDescent="0.25">
      <c r="C8" s="9"/>
      <c r="D8" s="335" t="s">
        <v>136</v>
      </c>
      <c r="E8" s="336"/>
      <c r="F8" s="337"/>
      <c r="G8" s="79"/>
      <c r="H8" s="81"/>
      <c r="I8" s="79"/>
      <c r="J8" s="10"/>
      <c r="K8" s="79"/>
      <c r="L8" s="10"/>
      <c r="M8" s="79"/>
      <c r="N8" s="10"/>
      <c r="O8" s="79"/>
      <c r="P8" s="10"/>
      <c r="Q8" s="79"/>
      <c r="R8" s="10"/>
      <c r="S8" s="83"/>
      <c r="T8" s="10"/>
      <c r="U8" s="79"/>
      <c r="V8" s="10"/>
      <c r="W8" s="79"/>
      <c r="X8" s="10"/>
      <c r="Y8" s="79"/>
      <c r="Z8" s="10"/>
      <c r="AA8" s="79"/>
      <c r="AB8" s="10"/>
      <c r="AC8" s="81"/>
      <c r="AD8" s="81"/>
      <c r="AE8" s="79"/>
      <c r="AF8" s="10"/>
      <c r="AG8" s="79"/>
      <c r="AH8" s="10"/>
      <c r="AI8" s="79"/>
      <c r="AJ8" s="10"/>
      <c r="AK8" s="94"/>
      <c r="AL8" s="95"/>
      <c r="AM8" s="96"/>
      <c r="AN8" s="97"/>
      <c r="AO8" s="96"/>
      <c r="AP8" s="97"/>
      <c r="AQ8" s="96"/>
      <c r="AR8" s="97"/>
      <c r="AT8" s="1"/>
      <c r="AU8" s="1"/>
      <c r="AV8" s="1"/>
      <c r="AW8" s="1"/>
      <c r="AX8" s="1"/>
      <c r="AY8" s="1"/>
      <c r="AZ8" s="1"/>
      <c r="BA8" s="1"/>
      <c r="BB8" s="1"/>
      <c r="BC8" s="1"/>
      <c r="BD8" s="1"/>
      <c r="BE8" s="1"/>
      <c r="BF8" s="1"/>
      <c r="BG8" s="1"/>
    </row>
    <row r="9" spans="3:59" ht="38.25" customHeight="1" x14ac:dyDescent="0.25">
      <c r="C9" s="9">
        <v>1</v>
      </c>
      <c r="D9" s="316" t="s">
        <v>138</v>
      </c>
      <c r="E9" s="317"/>
      <c r="F9" s="317"/>
      <c r="G9" s="46" t="s">
        <v>37</v>
      </c>
      <c r="H9" s="64">
        <v>2.2999999999999998</v>
      </c>
      <c r="I9" s="21">
        <v>12000</v>
      </c>
      <c r="J9" s="22">
        <f>I9*H9</f>
        <v>27599.999999999996</v>
      </c>
      <c r="K9" s="21">
        <v>15600</v>
      </c>
      <c r="L9" s="22">
        <f>K9*H9</f>
        <v>35880</v>
      </c>
      <c r="M9" s="21">
        <v>25000</v>
      </c>
      <c r="N9" s="22">
        <f>M9*H9</f>
        <v>57499.999999999993</v>
      </c>
      <c r="O9" s="21">
        <v>37900.800000000003</v>
      </c>
      <c r="P9" s="22">
        <f>O9*H9</f>
        <v>87171.839999999997</v>
      </c>
      <c r="Q9" s="21">
        <v>18600</v>
      </c>
      <c r="R9" s="22">
        <f>Q9*H9</f>
        <v>42780</v>
      </c>
      <c r="S9" s="21">
        <v>4200</v>
      </c>
      <c r="T9" s="22">
        <f>S9*H9</f>
        <v>9660</v>
      </c>
      <c r="U9" s="21">
        <v>13104</v>
      </c>
      <c r="V9" s="22">
        <f t="shared" ref="V9:V43" si="0">U9*H9</f>
        <v>30139.199999999997</v>
      </c>
      <c r="W9" s="21">
        <v>12525</v>
      </c>
      <c r="X9" s="22">
        <f t="shared" ref="X9:X43" si="1">W9*H9</f>
        <v>28807.499999999996</v>
      </c>
      <c r="Y9" s="21">
        <v>15257.337952</v>
      </c>
      <c r="Z9" s="22">
        <f t="shared" ref="Z9:Z43" si="2">Y9*H9</f>
        <v>35091.877289599994</v>
      </c>
      <c r="AA9" s="21">
        <v>16000</v>
      </c>
      <c r="AB9" s="22">
        <f>AA9*H9</f>
        <v>36800</v>
      </c>
      <c r="AC9" s="21">
        <v>20000</v>
      </c>
      <c r="AD9" s="22">
        <f>AC9*H9</f>
        <v>46000</v>
      </c>
      <c r="AE9" s="21">
        <f>13104*1.0161</f>
        <v>13314.974399999999</v>
      </c>
      <c r="AF9" s="22">
        <f>AE9*H9</f>
        <v>30624.441119999996</v>
      </c>
      <c r="AG9" s="21"/>
      <c r="AH9" s="22">
        <f t="shared" ref="AH9:AH43" si="3">AG9*H9</f>
        <v>0</v>
      </c>
      <c r="AI9" s="21"/>
      <c r="AJ9" s="22">
        <f t="shared" ref="AJ9:AJ43" si="4">AI9*H9</f>
        <v>0</v>
      </c>
      <c r="AK9" s="84">
        <f>ROUND((AVERAGE(I9,K9,M9,O9,Q9,S9,U9,W9,Y9,AA9,AC9,AE9,AG9,AI9)),0)</f>
        <v>16959</v>
      </c>
      <c r="AL9" s="85">
        <f>ROUND((AK9*H9),0)</f>
        <v>39006</v>
      </c>
      <c r="AM9" s="86">
        <f>ROUND((MEDIAN(I9,K9,M9,O9,Q9,S9,U9,W9,Y9,AA9,AC9,AE9,AG9,AI9)),0)</f>
        <v>15429</v>
      </c>
      <c r="AN9" s="87">
        <f>ROUND((H9*AM9),0)</f>
        <v>35487</v>
      </c>
      <c r="AO9" s="86">
        <f>ROUND((HARMEAN(I9,K9,M9,O9,Q9,S9,U9,W9,Y9,AA9,AC9,AE9,AG9,AI9)),0)</f>
        <v>13115</v>
      </c>
      <c r="AP9" s="87">
        <f>ROUND((H9*AO9),0)</f>
        <v>30165</v>
      </c>
      <c r="AQ9" s="86">
        <f>ROUND((GEOMEAN(I9,K9,M9,O9,Q9,S9,U9,W9,Y9,AA9,AC9,AE9,AG9,AI9)),0)</f>
        <v>15164</v>
      </c>
      <c r="AR9" s="87">
        <f>ROUND((H9*AQ9),0)</f>
        <v>34877</v>
      </c>
    </row>
    <row r="10" spans="3:59" ht="25.5" customHeight="1" x14ac:dyDescent="0.25">
      <c r="C10" s="9">
        <v>2</v>
      </c>
      <c r="D10" s="316" t="s">
        <v>139</v>
      </c>
      <c r="E10" s="317" t="s">
        <v>139</v>
      </c>
      <c r="F10" s="317" t="s">
        <v>139</v>
      </c>
      <c r="G10" s="65" t="s">
        <v>37</v>
      </c>
      <c r="H10" s="64">
        <v>2</v>
      </c>
      <c r="I10" s="21">
        <v>24000</v>
      </c>
      <c r="J10" s="22">
        <f t="shared" ref="J10:J43" si="5">I10*H10</f>
        <v>48000</v>
      </c>
      <c r="K10" s="21">
        <v>105000</v>
      </c>
      <c r="L10" s="22">
        <f t="shared" ref="L10:L43" si="6">K10*H10</f>
        <v>210000</v>
      </c>
      <c r="M10" s="21">
        <v>300000</v>
      </c>
      <c r="N10" s="22">
        <f t="shared" ref="N10:N43" si="7">M10*H10</f>
        <v>600000</v>
      </c>
      <c r="O10" s="21">
        <v>177851.26</v>
      </c>
      <c r="P10" s="22">
        <f t="shared" ref="P10:P43" si="8">O10*H10</f>
        <v>355702.52</v>
      </c>
      <c r="Q10" s="21">
        <v>247000</v>
      </c>
      <c r="R10" s="22">
        <f t="shared" ref="R10:R43" si="9">Q10*H10</f>
        <v>494000</v>
      </c>
      <c r="S10" s="21">
        <v>28000</v>
      </c>
      <c r="T10" s="22">
        <f t="shared" ref="T10:T43" si="10">S10*H10</f>
        <v>56000</v>
      </c>
      <c r="U10" s="21">
        <v>10000</v>
      </c>
      <c r="V10" s="22">
        <f t="shared" si="0"/>
        <v>20000</v>
      </c>
      <c r="W10" s="21">
        <v>15000</v>
      </c>
      <c r="X10" s="22">
        <f t="shared" si="1"/>
        <v>30000</v>
      </c>
      <c r="Y10" s="21">
        <v>16000</v>
      </c>
      <c r="Z10" s="22">
        <f t="shared" si="2"/>
        <v>32000</v>
      </c>
      <c r="AA10" s="21">
        <v>18000</v>
      </c>
      <c r="AB10" s="22">
        <f t="shared" ref="AB10:AB43" si="11">AA10*H10</f>
        <v>36000</v>
      </c>
      <c r="AC10" s="21">
        <v>17000</v>
      </c>
      <c r="AD10" s="22">
        <f t="shared" ref="AD10:AD43" si="12">AC10*H10</f>
        <v>34000</v>
      </c>
      <c r="AE10" s="21">
        <f>144215*1.0161</f>
        <v>146536.8615</v>
      </c>
      <c r="AF10" s="22">
        <f t="shared" ref="AF10:AF43" si="13">AE10*H10</f>
        <v>293073.723</v>
      </c>
      <c r="AG10" s="21">
        <f>19031*1.0161</f>
        <v>19337.399099999999</v>
      </c>
      <c r="AH10" s="22">
        <f t="shared" si="3"/>
        <v>38674.798199999997</v>
      </c>
      <c r="AI10" s="21"/>
      <c r="AJ10" s="22">
        <f t="shared" si="4"/>
        <v>0</v>
      </c>
      <c r="AK10" s="84">
        <f t="shared" ref="AK10:AK43" si="14">ROUND((AVERAGE(I10,K10,M10,O10,Q10,S10,U10,W10,Y10,AA10,AC10,AE10,AG10,AI10)),0)</f>
        <v>86440</v>
      </c>
      <c r="AL10" s="85">
        <f t="shared" ref="AL10:AL43" si="15">ROUND((AK10*H10),0)</f>
        <v>172880</v>
      </c>
      <c r="AM10" s="86">
        <f t="shared" ref="AM10:AM43" si="16">ROUND((MEDIAN(I10,K10,M10,O10,Q10,S10,U10,W10,Y10,AA10,AC10,AE10,AG10,AI10)),0)</f>
        <v>24000</v>
      </c>
      <c r="AN10" s="87">
        <f t="shared" ref="AN10:AN43" si="17">ROUND((H10*AM10),0)</f>
        <v>48000</v>
      </c>
      <c r="AO10" s="86">
        <f t="shared" ref="AO10:AO43" si="18">ROUND((HARMEAN(I10,K10,M10,O10,Q10,S10,U10,W10,Y10,AA10,AC10,AE10,AG10,AI10)),0)</f>
        <v>25897</v>
      </c>
      <c r="AP10" s="87">
        <f t="shared" ref="AP10:AP43" si="19">ROUND((H10*AO10),0)</f>
        <v>51794</v>
      </c>
      <c r="AQ10" s="86">
        <f t="shared" ref="AQ10:AQ43" si="20">ROUND((GEOMEAN(I10,K10,M10,O10,Q10,S10,U10,W10,Y10,AA10,AC10,AE10,AG10,AI10)),0)</f>
        <v>43395</v>
      </c>
      <c r="AR10" s="87">
        <f t="shared" ref="AR10:AR43" si="21">ROUND((H10*AQ10),0)</f>
        <v>86790</v>
      </c>
    </row>
    <row r="11" spans="3:59" ht="40.5" customHeight="1" x14ac:dyDescent="0.25">
      <c r="C11" s="9">
        <v>3</v>
      </c>
      <c r="D11" s="316" t="s">
        <v>140</v>
      </c>
      <c r="E11" s="317" t="s">
        <v>140</v>
      </c>
      <c r="F11" s="317" t="s">
        <v>140</v>
      </c>
      <c r="G11" s="65" t="s">
        <v>37</v>
      </c>
      <c r="H11" s="64">
        <v>4</v>
      </c>
      <c r="I11" s="21">
        <v>23000</v>
      </c>
      <c r="J11" s="22">
        <f t="shared" si="5"/>
        <v>92000</v>
      </c>
      <c r="K11" s="21">
        <v>45700</v>
      </c>
      <c r="L11" s="22">
        <f t="shared" si="6"/>
        <v>182800</v>
      </c>
      <c r="M11" s="21">
        <v>35000</v>
      </c>
      <c r="N11" s="22">
        <f t="shared" si="7"/>
        <v>140000</v>
      </c>
      <c r="O11" s="21">
        <v>39040</v>
      </c>
      <c r="P11" s="22">
        <f t="shared" si="8"/>
        <v>156160</v>
      </c>
      <c r="Q11" s="21">
        <v>31350</v>
      </c>
      <c r="R11" s="22">
        <f t="shared" si="9"/>
        <v>125400</v>
      </c>
      <c r="S11" s="21">
        <v>35000</v>
      </c>
      <c r="T11" s="22">
        <f t="shared" si="10"/>
        <v>140000</v>
      </c>
      <c r="U11" s="21">
        <v>24000</v>
      </c>
      <c r="V11" s="22">
        <f t="shared" si="0"/>
        <v>96000</v>
      </c>
      <c r="W11" s="21">
        <v>30000</v>
      </c>
      <c r="X11" s="22">
        <f t="shared" si="1"/>
        <v>120000</v>
      </c>
      <c r="Y11" s="21">
        <v>32000</v>
      </c>
      <c r="Z11" s="22">
        <f t="shared" si="2"/>
        <v>128000</v>
      </c>
      <c r="AA11" s="21">
        <v>29600</v>
      </c>
      <c r="AB11" s="22">
        <f t="shared" si="11"/>
        <v>118400</v>
      </c>
      <c r="AC11" s="72">
        <v>36000</v>
      </c>
      <c r="AD11" s="22">
        <f t="shared" si="12"/>
        <v>144000</v>
      </c>
      <c r="AE11" s="21">
        <f>27463*1.0161</f>
        <v>27905.154299999998</v>
      </c>
      <c r="AF11" s="22">
        <f t="shared" si="13"/>
        <v>111620.61719999999</v>
      </c>
      <c r="AG11" s="21"/>
      <c r="AH11" s="22">
        <f t="shared" si="3"/>
        <v>0</v>
      </c>
      <c r="AI11" s="21"/>
      <c r="AJ11" s="22">
        <f t="shared" si="4"/>
        <v>0</v>
      </c>
      <c r="AK11" s="84">
        <f t="shared" si="14"/>
        <v>32383</v>
      </c>
      <c r="AL11" s="85">
        <f t="shared" si="15"/>
        <v>129532</v>
      </c>
      <c r="AM11" s="86">
        <f t="shared" si="16"/>
        <v>31675</v>
      </c>
      <c r="AN11" s="87">
        <f t="shared" si="17"/>
        <v>126700</v>
      </c>
      <c r="AO11" s="86">
        <f t="shared" si="18"/>
        <v>31277</v>
      </c>
      <c r="AP11" s="87">
        <f t="shared" si="19"/>
        <v>125108</v>
      </c>
      <c r="AQ11" s="86">
        <f t="shared" si="20"/>
        <v>31825</v>
      </c>
      <c r="AR11" s="87">
        <f t="shared" si="21"/>
        <v>127300</v>
      </c>
    </row>
    <row r="12" spans="3:59" ht="32.25" customHeight="1" x14ac:dyDescent="0.25">
      <c r="C12" s="9">
        <v>4</v>
      </c>
      <c r="D12" s="316" t="s">
        <v>141</v>
      </c>
      <c r="E12" s="317" t="s">
        <v>141</v>
      </c>
      <c r="F12" s="317" t="s">
        <v>141</v>
      </c>
      <c r="G12" s="65" t="s">
        <v>149</v>
      </c>
      <c r="H12" s="64">
        <v>2</v>
      </c>
      <c r="I12" s="21">
        <v>18000</v>
      </c>
      <c r="J12" s="22">
        <f t="shared" si="5"/>
        <v>36000</v>
      </c>
      <c r="K12" s="21">
        <v>25000</v>
      </c>
      <c r="L12" s="22">
        <f t="shared" si="6"/>
        <v>50000</v>
      </c>
      <c r="M12" s="21">
        <v>50000</v>
      </c>
      <c r="N12" s="22">
        <f t="shared" si="7"/>
        <v>100000</v>
      </c>
      <c r="O12" s="21">
        <v>18115.16</v>
      </c>
      <c r="P12" s="22">
        <f t="shared" si="8"/>
        <v>36230.32</v>
      </c>
      <c r="Q12" s="21">
        <v>85000</v>
      </c>
      <c r="R12" s="22">
        <f t="shared" si="9"/>
        <v>170000</v>
      </c>
      <c r="S12" s="21">
        <v>21000</v>
      </c>
      <c r="T12" s="22">
        <f t="shared" si="10"/>
        <v>42000</v>
      </c>
      <c r="U12" s="21">
        <v>26000</v>
      </c>
      <c r="V12" s="22">
        <f t="shared" si="0"/>
        <v>52000</v>
      </c>
      <c r="W12" s="21">
        <v>30000</v>
      </c>
      <c r="X12" s="22">
        <f t="shared" si="1"/>
        <v>60000</v>
      </c>
      <c r="Y12" s="21">
        <v>30000</v>
      </c>
      <c r="Z12" s="22">
        <f t="shared" si="2"/>
        <v>60000</v>
      </c>
      <c r="AA12" s="21">
        <v>35000</v>
      </c>
      <c r="AB12" s="22">
        <f t="shared" si="11"/>
        <v>70000</v>
      </c>
      <c r="AC12" s="72">
        <v>40000</v>
      </c>
      <c r="AD12" s="22">
        <f t="shared" si="12"/>
        <v>80000</v>
      </c>
      <c r="AE12" s="21"/>
      <c r="AF12" s="22">
        <f t="shared" si="13"/>
        <v>0</v>
      </c>
      <c r="AG12" s="21"/>
      <c r="AH12" s="22">
        <f t="shared" si="3"/>
        <v>0</v>
      </c>
      <c r="AI12" s="21"/>
      <c r="AJ12" s="22">
        <f t="shared" si="4"/>
        <v>0</v>
      </c>
      <c r="AK12" s="84">
        <f t="shared" si="14"/>
        <v>34374</v>
      </c>
      <c r="AL12" s="85">
        <f t="shared" si="15"/>
        <v>68748</v>
      </c>
      <c r="AM12" s="86">
        <f t="shared" si="16"/>
        <v>30000</v>
      </c>
      <c r="AN12" s="87">
        <f t="shared" si="17"/>
        <v>60000</v>
      </c>
      <c r="AO12" s="86">
        <f t="shared" si="18"/>
        <v>28289</v>
      </c>
      <c r="AP12" s="87">
        <f t="shared" si="19"/>
        <v>56578</v>
      </c>
      <c r="AQ12" s="86">
        <f t="shared" si="20"/>
        <v>30820</v>
      </c>
      <c r="AR12" s="87">
        <f t="shared" si="21"/>
        <v>61640</v>
      </c>
    </row>
    <row r="13" spans="3:59" ht="29.25" customHeight="1" x14ac:dyDescent="0.25">
      <c r="C13" s="9">
        <v>5</v>
      </c>
      <c r="D13" s="316" t="s">
        <v>142</v>
      </c>
      <c r="E13" s="317" t="s">
        <v>142</v>
      </c>
      <c r="F13" s="317" t="s">
        <v>142</v>
      </c>
      <c r="G13" s="65"/>
      <c r="H13" s="64"/>
      <c r="I13" s="21"/>
      <c r="J13" s="22">
        <f t="shared" si="5"/>
        <v>0</v>
      </c>
      <c r="K13" s="21"/>
      <c r="L13" s="22">
        <f t="shared" si="6"/>
        <v>0</v>
      </c>
      <c r="M13" s="21"/>
      <c r="N13" s="22">
        <f t="shared" si="7"/>
        <v>0</v>
      </c>
      <c r="O13" s="21"/>
      <c r="P13" s="22">
        <f t="shared" si="8"/>
        <v>0</v>
      </c>
      <c r="Q13" s="21"/>
      <c r="R13" s="22">
        <f t="shared" si="9"/>
        <v>0</v>
      </c>
      <c r="S13" s="21"/>
      <c r="T13" s="22">
        <f t="shared" si="10"/>
        <v>0</v>
      </c>
      <c r="U13" s="21"/>
      <c r="V13" s="22">
        <f t="shared" si="0"/>
        <v>0</v>
      </c>
      <c r="W13" s="21"/>
      <c r="X13" s="22">
        <f t="shared" si="1"/>
        <v>0</v>
      </c>
      <c r="Y13" s="21"/>
      <c r="Z13" s="22">
        <f t="shared" si="2"/>
        <v>0</v>
      </c>
      <c r="AA13" s="21"/>
      <c r="AB13" s="22">
        <f t="shared" si="11"/>
        <v>0</v>
      </c>
      <c r="AC13" s="72"/>
      <c r="AD13" s="22">
        <f t="shared" si="12"/>
        <v>0</v>
      </c>
      <c r="AE13" s="21"/>
      <c r="AF13" s="22">
        <f t="shared" si="13"/>
        <v>0</v>
      </c>
      <c r="AG13" s="21"/>
      <c r="AH13" s="22">
        <f t="shared" si="3"/>
        <v>0</v>
      </c>
      <c r="AI13" s="21"/>
      <c r="AJ13" s="22">
        <f t="shared" si="4"/>
        <v>0</v>
      </c>
      <c r="AK13" s="84"/>
      <c r="AL13" s="85"/>
      <c r="AM13" s="86"/>
      <c r="AN13" s="87"/>
      <c r="AO13" s="86"/>
      <c r="AP13" s="87"/>
      <c r="AQ13" s="86"/>
      <c r="AR13" s="87"/>
    </row>
    <row r="14" spans="3:59" ht="24.75" customHeight="1" x14ac:dyDescent="0.25">
      <c r="C14" s="9">
        <v>5.0999999999999996</v>
      </c>
      <c r="D14" s="316" t="s">
        <v>143</v>
      </c>
      <c r="E14" s="317" t="s">
        <v>143</v>
      </c>
      <c r="F14" s="317" t="s">
        <v>143</v>
      </c>
      <c r="G14" s="65" t="s">
        <v>149</v>
      </c>
      <c r="H14" s="64">
        <v>1</v>
      </c>
      <c r="I14" s="21">
        <v>32000</v>
      </c>
      <c r="J14" s="22">
        <f t="shared" si="5"/>
        <v>32000</v>
      </c>
      <c r="K14" s="21">
        <v>32600</v>
      </c>
      <c r="L14" s="22">
        <f t="shared" si="6"/>
        <v>32600</v>
      </c>
      <c r="M14" s="21">
        <v>200000</v>
      </c>
      <c r="N14" s="22">
        <f t="shared" si="7"/>
        <v>200000</v>
      </c>
      <c r="O14" s="21">
        <v>49239.040000000001</v>
      </c>
      <c r="P14" s="22">
        <f t="shared" si="8"/>
        <v>49239.040000000001</v>
      </c>
      <c r="Q14" s="21">
        <v>67200</v>
      </c>
      <c r="R14" s="22">
        <f t="shared" si="9"/>
        <v>67200</v>
      </c>
      <c r="S14" s="21">
        <v>98000</v>
      </c>
      <c r="T14" s="22">
        <f t="shared" si="10"/>
        <v>98000</v>
      </c>
      <c r="U14" s="21">
        <v>30000</v>
      </c>
      <c r="V14" s="22">
        <f t="shared" si="0"/>
        <v>30000</v>
      </c>
      <c r="W14" s="21">
        <v>33000</v>
      </c>
      <c r="X14" s="22">
        <f t="shared" si="1"/>
        <v>33000</v>
      </c>
      <c r="Y14" s="21">
        <v>36000</v>
      </c>
      <c r="Z14" s="22">
        <f t="shared" si="2"/>
        <v>36000</v>
      </c>
      <c r="AA14" s="21">
        <v>50000</v>
      </c>
      <c r="AB14" s="22">
        <f t="shared" si="11"/>
        <v>50000</v>
      </c>
      <c r="AC14" s="72">
        <v>60000</v>
      </c>
      <c r="AD14" s="22">
        <f t="shared" si="12"/>
        <v>60000</v>
      </c>
      <c r="AE14" s="21">
        <f>12000*1.0161</f>
        <v>12193.2</v>
      </c>
      <c r="AF14" s="22">
        <f t="shared" si="13"/>
        <v>12193.2</v>
      </c>
      <c r="AG14" s="21"/>
      <c r="AH14" s="22">
        <f t="shared" si="3"/>
        <v>0</v>
      </c>
      <c r="AI14" s="21"/>
      <c r="AJ14" s="22">
        <f t="shared" si="4"/>
        <v>0</v>
      </c>
      <c r="AK14" s="84">
        <f t="shared" si="14"/>
        <v>58353</v>
      </c>
      <c r="AL14" s="85">
        <f t="shared" si="15"/>
        <v>58353</v>
      </c>
      <c r="AM14" s="86">
        <f t="shared" si="16"/>
        <v>42620</v>
      </c>
      <c r="AN14" s="87">
        <f t="shared" si="17"/>
        <v>42620</v>
      </c>
      <c r="AO14" s="86">
        <f t="shared" si="18"/>
        <v>37219</v>
      </c>
      <c r="AP14" s="87">
        <f t="shared" si="19"/>
        <v>37219</v>
      </c>
      <c r="AQ14" s="86">
        <f t="shared" si="20"/>
        <v>45933</v>
      </c>
      <c r="AR14" s="87">
        <f t="shared" si="21"/>
        <v>45933</v>
      </c>
    </row>
    <row r="15" spans="3:59" ht="27" customHeight="1" x14ac:dyDescent="0.25">
      <c r="C15" s="9">
        <v>5.2</v>
      </c>
      <c r="D15" s="316" t="s">
        <v>144</v>
      </c>
      <c r="E15" s="317" t="s">
        <v>144</v>
      </c>
      <c r="F15" s="317" t="s">
        <v>144</v>
      </c>
      <c r="G15" s="65" t="s">
        <v>149</v>
      </c>
      <c r="H15" s="64">
        <v>2</v>
      </c>
      <c r="I15" s="21">
        <v>38000</v>
      </c>
      <c r="J15" s="22">
        <f t="shared" si="5"/>
        <v>76000</v>
      </c>
      <c r="K15" s="21">
        <v>33200</v>
      </c>
      <c r="L15" s="22">
        <f t="shared" si="6"/>
        <v>66400</v>
      </c>
      <c r="M15" s="21">
        <v>250000</v>
      </c>
      <c r="N15" s="22">
        <f t="shared" si="7"/>
        <v>500000</v>
      </c>
      <c r="O15" s="21">
        <v>65007.360000000001</v>
      </c>
      <c r="P15" s="22">
        <f t="shared" si="8"/>
        <v>130014.72</v>
      </c>
      <c r="Q15" s="21">
        <v>89040</v>
      </c>
      <c r="R15" s="22">
        <f t="shared" si="9"/>
        <v>178080</v>
      </c>
      <c r="S15" s="21">
        <v>98000</v>
      </c>
      <c r="T15" s="22">
        <f t="shared" si="10"/>
        <v>196000</v>
      </c>
      <c r="U15" s="21">
        <v>32000</v>
      </c>
      <c r="V15" s="22">
        <f t="shared" si="0"/>
        <v>64000</v>
      </c>
      <c r="W15" s="21">
        <v>36000</v>
      </c>
      <c r="X15" s="22">
        <f t="shared" si="1"/>
        <v>72000</v>
      </c>
      <c r="Y15" s="21">
        <v>38000</v>
      </c>
      <c r="Z15" s="22">
        <f t="shared" si="2"/>
        <v>76000</v>
      </c>
      <c r="AA15" s="21">
        <v>55000</v>
      </c>
      <c r="AB15" s="22">
        <f t="shared" si="11"/>
        <v>110000</v>
      </c>
      <c r="AC15" s="72">
        <v>62000</v>
      </c>
      <c r="AD15" s="22">
        <f t="shared" si="12"/>
        <v>124000</v>
      </c>
      <c r="AE15" s="21">
        <f>12000*1.0161</f>
        <v>12193.2</v>
      </c>
      <c r="AF15" s="22">
        <f t="shared" si="13"/>
        <v>24386.400000000001</v>
      </c>
      <c r="AG15" s="21"/>
      <c r="AH15" s="22">
        <f t="shared" si="3"/>
        <v>0</v>
      </c>
      <c r="AI15" s="21"/>
      <c r="AJ15" s="22">
        <f t="shared" si="4"/>
        <v>0</v>
      </c>
      <c r="AK15" s="84">
        <f t="shared" si="14"/>
        <v>67370</v>
      </c>
      <c r="AL15" s="85">
        <f t="shared" si="15"/>
        <v>134740</v>
      </c>
      <c r="AM15" s="86">
        <f t="shared" si="16"/>
        <v>46500</v>
      </c>
      <c r="AN15" s="87">
        <f t="shared" si="17"/>
        <v>93000</v>
      </c>
      <c r="AO15" s="86">
        <f t="shared" si="18"/>
        <v>40144</v>
      </c>
      <c r="AP15" s="87">
        <f t="shared" si="19"/>
        <v>80288</v>
      </c>
      <c r="AQ15" s="86">
        <f t="shared" si="20"/>
        <v>51215</v>
      </c>
      <c r="AR15" s="87">
        <f t="shared" si="21"/>
        <v>102430</v>
      </c>
    </row>
    <row r="16" spans="3:59" ht="34.5" customHeight="1" x14ac:dyDescent="0.25">
      <c r="C16" s="9">
        <v>5.3</v>
      </c>
      <c r="D16" s="316" t="s">
        <v>145</v>
      </c>
      <c r="E16" s="317" t="s">
        <v>145</v>
      </c>
      <c r="F16" s="317" t="s">
        <v>145</v>
      </c>
      <c r="G16" s="65" t="s">
        <v>37</v>
      </c>
      <c r="H16" s="64"/>
      <c r="I16" s="21">
        <v>34000</v>
      </c>
      <c r="J16" s="22">
        <f t="shared" si="5"/>
        <v>0</v>
      </c>
      <c r="K16" s="21">
        <v>31500</v>
      </c>
      <c r="L16" s="22">
        <f t="shared" si="6"/>
        <v>0</v>
      </c>
      <c r="M16" s="21">
        <v>40000</v>
      </c>
      <c r="N16" s="22">
        <f t="shared" si="7"/>
        <v>0</v>
      </c>
      <c r="O16" s="21">
        <v>57472</v>
      </c>
      <c r="P16" s="22">
        <f t="shared" si="8"/>
        <v>0</v>
      </c>
      <c r="Q16" s="21">
        <v>12000</v>
      </c>
      <c r="R16" s="22">
        <f t="shared" si="9"/>
        <v>0</v>
      </c>
      <c r="S16" s="21">
        <v>602000</v>
      </c>
      <c r="T16" s="22">
        <f t="shared" si="10"/>
        <v>0</v>
      </c>
      <c r="U16" s="21">
        <v>36000</v>
      </c>
      <c r="V16" s="22">
        <f t="shared" si="0"/>
        <v>0</v>
      </c>
      <c r="W16" s="21">
        <v>40000</v>
      </c>
      <c r="X16" s="22">
        <f t="shared" si="1"/>
        <v>0</v>
      </c>
      <c r="Y16" s="21">
        <v>41000</v>
      </c>
      <c r="Z16" s="22">
        <f t="shared" si="2"/>
        <v>0</v>
      </c>
      <c r="AA16" s="21">
        <v>59000</v>
      </c>
      <c r="AB16" s="22">
        <f t="shared" si="11"/>
        <v>0</v>
      </c>
      <c r="AC16" s="72">
        <v>62000</v>
      </c>
      <c r="AD16" s="22">
        <f t="shared" si="12"/>
        <v>0</v>
      </c>
      <c r="AE16" s="21">
        <f>12000*1.0161</f>
        <v>12193.2</v>
      </c>
      <c r="AF16" s="22">
        <f t="shared" si="13"/>
        <v>0</v>
      </c>
      <c r="AG16" s="21">
        <f>61433.33*1.0161</f>
        <v>62422.406612999999</v>
      </c>
      <c r="AH16" s="22">
        <f t="shared" si="3"/>
        <v>0</v>
      </c>
      <c r="AI16" s="21"/>
      <c r="AJ16" s="22">
        <f t="shared" si="4"/>
        <v>0</v>
      </c>
      <c r="AK16" s="84">
        <f t="shared" si="14"/>
        <v>83814</v>
      </c>
      <c r="AL16" s="85">
        <f t="shared" si="15"/>
        <v>0</v>
      </c>
      <c r="AM16" s="86">
        <f t="shared" si="16"/>
        <v>40000</v>
      </c>
      <c r="AN16" s="87">
        <f t="shared" si="17"/>
        <v>0</v>
      </c>
      <c r="AO16" s="86">
        <f t="shared" si="18"/>
        <v>32760</v>
      </c>
      <c r="AP16" s="87">
        <f t="shared" si="19"/>
        <v>0</v>
      </c>
      <c r="AQ16" s="86">
        <f t="shared" si="20"/>
        <v>44795</v>
      </c>
      <c r="AR16" s="87">
        <f t="shared" si="21"/>
        <v>0</v>
      </c>
    </row>
    <row r="17" spans="3:45" ht="63.75" customHeight="1" x14ac:dyDescent="0.25">
      <c r="C17" s="9">
        <v>6</v>
      </c>
      <c r="D17" s="316" t="s">
        <v>146</v>
      </c>
      <c r="E17" s="317" t="s">
        <v>146</v>
      </c>
      <c r="F17" s="317" t="s">
        <v>146</v>
      </c>
      <c r="G17" s="65" t="s">
        <v>149</v>
      </c>
      <c r="H17" s="64">
        <v>4</v>
      </c>
      <c r="I17" s="21">
        <v>560000</v>
      </c>
      <c r="J17" s="22">
        <f t="shared" si="5"/>
        <v>2240000</v>
      </c>
      <c r="K17" s="21">
        <v>750654</v>
      </c>
      <c r="L17" s="22">
        <f t="shared" si="6"/>
        <v>3002616</v>
      </c>
      <c r="M17" s="21">
        <v>450000</v>
      </c>
      <c r="N17" s="22">
        <f t="shared" si="7"/>
        <v>1800000</v>
      </c>
      <c r="O17" s="21">
        <v>413888</v>
      </c>
      <c r="P17" s="22">
        <f t="shared" si="8"/>
        <v>1655552</v>
      </c>
      <c r="Q17" s="21">
        <v>750000</v>
      </c>
      <c r="R17" s="22">
        <f t="shared" si="9"/>
        <v>3000000</v>
      </c>
      <c r="S17" s="21">
        <v>560000</v>
      </c>
      <c r="T17" s="22">
        <f t="shared" si="10"/>
        <v>2240000</v>
      </c>
      <c r="U17" s="21">
        <v>400000</v>
      </c>
      <c r="V17" s="22">
        <f t="shared" si="0"/>
        <v>1600000</v>
      </c>
      <c r="W17" s="21">
        <v>420000</v>
      </c>
      <c r="X17" s="22">
        <f t="shared" si="1"/>
        <v>1680000</v>
      </c>
      <c r="Y17" s="21">
        <v>425000</v>
      </c>
      <c r="Z17" s="22">
        <f t="shared" si="2"/>
        <v>1700000</v>
      </c>
      <c r="AA17" s="21">
        <v>430000</v>
      </c>
      <c r="AB17" s="22">
        <f t="shared" si="11"/>
        <v>1720000</v>
      </c>
      <c r="AC17" s="72">
        <v>426000</v>
      </c>
      <c r="AD17" s="22">
        <f t="shared" si="12"/>
        <v>1704000</v>
      </c>
      <c r="AE17" s="21"/>
      <c r="AF17" s="22">
        <f t="shared" si="13"/>
        <v>0</v>
      </c>
      <c r="AG17" s="21"/>
      <c r="AH17" s="22">
        <f t="shared" si="3"/>
        <v>0</v>
      </c>
      <c r="AI17" s="21"/>
      <c r="AJ17" s="22">
        <f t="shared" si="4"/>
        <v>0</v>
      </c>
      <c r="AK17" s="84">
        <f t="shared" si="14"/>
        <v>507777</v>
      </c>
      <c r="AL17" s="85">
        <f t="shared" si="15"/>
        <v>2031108</v>
      </c>
      <c r="AM17" s="86">
        <f t="shared" si="16"/>
        <v>430000</v>
      </c>
      <c r="AN17" s="87">
        <f t="shared" si="17"/>
        <v>1720000</v>
      </c>
      <c r="AO17" s="86">
        <f t="shared" si="18"/>
        <v>482834</v>
      </c>
      <c r="AP17" s="87">
        <f t="shared" si="19"/>
        <v>1931336</v>
      </c>
      <c r="AQ17" s="86">
        <f t="shared" si="20"/>
        <v>494264</v>
      </c>
      <c r="AR17" s="87">
        <f t="shared" si="21"/>
        <v>1977056</v>
      </c>
    </row>
    <row r="18" spans="3:45" ht="51" customHeight="1" x14ac:dyDescent="0.25">
      <c r="C18" s="9">
        <v>7</v>
      </c>
      <c r="D18" s="316" t="s">
        <v>147</v>
      </c>
      <c r="E18" s="317" t="s">
        <v>147</v>
      </c>
      <c r="F18" s="317" t="s">
        <v>147</v>
      </c>
      <c r="G18" s="65" t="s">
        <v>37</v>
      </c>
      <c r="H18" s="64">
        <v>33</v>
      </c>
      <c r="I18" s="21">
        <v>160000</v>
      </c>
      <c r="J18" s="22">
        <f t="shared" si="5"/>
        <v>5280000</v>
      </c>
      <c r="K18" s="21">
        <v>17600</v>
      </c>
      <c r="L18" s="22">
        <f t="shared" si="6"/>
        <v>580800</v>
      </c>
      <c r="M18" s="21">
        <v>220000</v>
      </c>
      <c r="N18" s="22">
        <f t="shared" si="7"/>
        <v>7260000</v>
      </c>
      <c r="O18" s="21">
        <v>500934.40000000002</v>
      </c>
      <c r="P18" s="22">
        <f t="shared" si="8"/>
        <v>16530835.200000001</v>
      </c>
      <c r="Q18" s="21">
        <v>115000</v>
      </c>
      <c r="R18" s="22">
        <f t="shared" si="9"/>
        <v>3795000</v>
      </c>
      <c r="S18" s="21">
        <v>154000</v>
      </c>
      <c r="T18" s="22">
        <f t="shared" si="10"/>
        <v>5082000</v>
      </c>
      <c r="U18" s="21">
        <v>282784</v>
      </c>
      <c r="V18" s="22">
        <f t="shared" si="0"/>
        <v>9331872</v>
      </c>
      <c r="W18" s="21">
        <v>220000</v>
      </c>
      <c r="X18" s="22">
        <f t="shared" si="1"/>
        <v>7260000</v>
      </c>
      <c r="Y18" s="21">
        <v>600000</v>
      </c>
      <c r="Z18" s="22">
        <f t="shared" si="2"/>
        <v>19800000</v>
      </c>
      <c r="AA18" s="21">
        <v>350000</v>
      </c>
      <c r="AB18" s="22">
        <f t="shared" si="11"/>
        <v>11550000</v>
      </c>
      <c r="AC18" s="72">
        <v>100000</v>
      </c>
      <c r="AD18" s="22">
        <f t="shared" si="12"/>
        <v>3300000</v>
      </c>
      <c r="AE18" s="21"/>
      <c r="AF18" s="22">
        <f t="shared" si="13"/>
        <v>0</v>
      </c>
      <c r="AG18" s="21"/>
      <c r="AH18" s="22">
        <f t="shared" si="3"/>
        <v>0</v>
      </c>
      <c r="AI18" s="21"/>
      <c r="AJ18" s="22">
        <f t="shared" si="4"/>
        <v>0</v>
      </c>
      <c r="AK18" s="84">
        <f t="shared" si="14"/>
        <v>247302</v>
      </c>
      <c r="AL18" s="85">
        <f t="shared" si="15"/>
        <v>8160966</v>
      </c>
      <c r="AM18" s="86">
        <f t="shared" si="16"/>
        <v>220000</v>
      </c>
      <c r="AN18" s="87">
        <f t="shared" si="17"/>
        <v>7260000</v>
      </c>
      <c r="AO18" s="86">
        <f t="shared" si="18"/>
        <v>102416</v>
      </c>
      <c r="AP18" s="87">
        <f t="shared" si="19"/>
        <v>3379728</v>
      </c>
      <c r="AQ18" s="86">
        <f t="shared" si="20"/>
        <v>181824</v>
      </c>
      <c r="AR18" s="87">
        <f t="shared" si="21"/>
        <v>6000192</v>
      </c>
    </row>
    <row r="19" spans="3:45" ht="78" customHeight="1" x14ac:dyDescent="0.25">
      <c r="C19" s="9">
        <v>8</v>
      </c>
      <c r="D19" s="316" t="s">
        <v>148</v>
      </c>
      <c r="E19" s="317" t="s">
        <v>148</v>
      </c>
      <c r="F19" s="317" t="s">
        <v>148</v>
      </c>
      <c r="G19" s="65"/>
      <c r="H19" s="64"/>
      <c r="I19" s="21"/>
      <c r="J19" s="22">
        <f t="shared" si="5"/>
        <v>0</v>
      </c>
      <c r="K19" s="21"/>
      <c r="L19" s="22">
        <f t="shared" si="6"/>
        <v>0</v>
      </c>
      <c r="M19" s="21"/>
      <c r="N19" s="22">
        <f t="shared" si="7"/>
        <v>0</v>
      </c>
      <c r="O19" s="21"/>
      <c r="P19" s="22">
        <f t="shared" si="8"/>
        <v>0</v>
      </c>
      <c r="Q19" s="21"/>
      <c r="R19" s="22">
        <f t="shared" si="9"/>
        <v>0</v>
      </c>
      <c r="S19" s="21"/>
      <c r="T19" s="22">
        <f t="shared" si="10"/>
        <v>0</v>
      </c>
      <c r="U19" s="21"/>
      <c r="V19" s="22">
        <f t="shared" si="0"/>
        <v>0</v>
      </c>
      <c r="W19" s="21"/>
      <c r="X19" s="22">
        <f t="shared" si="1"/>
        <v>0</v>
      </c>
      <c r="Y19" s="21"/>
      <c r="Z19" s="22">
        <f t="shared" si="2"/>
        <v>0</v>
      </c>
      <c r="AA19" s="21"/>
      <c r="AB19" s="22">
        <f t="shared" si="11"/>
        <v>0</v>
      </c>
      <c r="AC19" s="72"/>
      <c r="AD19" s="22">
        <f t="shared" si="12"/>
        <v>0</v>
      </c>
      <c r="AE19" s="21"/>
      <c r="AF19" s="22">
        <f t="shared" si="13"/>
        <v>0</v>
      </c>
      <c r="AG19" s="21"/>
      <c r="AH19" s="22">
        <f t="shared" si="3"/>
        <v>0</v>
      </c>
      <c r="AI19" s="21"/>
      <c r="AJ19" s="22">
        <f t="shared" si="4"/>
        <v>0</v>
      </c>
      <c r="AK19" s="84"/>
      <c r="AL19" s="85"/>
      <c r="AM19" s="86"/>
      <c r="AN19" s="87"/>
      <c r="AO19" s="86"/>
      <c r="AP19" s="87"/>
      <c r="AQ19" s="86"/>
      <c r="AR19" s="87"/>
    </row>
    <row r="20" spans="3:45" ht="18" x14ac:dyDescent="0.25">
      <c r="C20" s="9">
        <v>8.1</v>
      </c>
      <c r="D20" s="316" t="s">
        <v>143</v>
      </c>
      <c r="E20" s="317"/>
      <c r="F20" s="317"/>
      <c r="G20" s="65" t="s">
        <v>149</v>
      </c>
      <c r="H20" s="64">
        <v>1</v>
      </c>
      <c r="I20" s="21">
        <v>626000</v>
      </c>
      <c r="J20" s="22">
        <f t="shared" si="5"/>
        <v>626000</v>
      </c>
      <c r="K20" s="21">
        <v>858000</v>
      </c>
      <c r="L20" s="22">
        <f t="shared" si="6"/>
        <v>858000</v>
      </c>
      <c r="M20" s="21">
        <v>3600000</v>
      </c>
      <c r="N20" s="22">
        <f t="shared" si="7"/>
        <v>3600000</v>
      </c>
      <c r="O20" s="21">
        <v>4071424</v>
      </c>
      <c r="P20" s="22">
        <f t="shared" si="8"/>
        <v>4071424</v>
      </c>
      <c r="Q20" s="21">
        <v>1904000</v>
      </c>
      <c r="R20" s="22">
        <f t="shared" si="9"/>
        <v>1904000</v>
      </c>
      <c r="S20" s="21">
        <v>2380000</v>
      </c>
      <c r="T20" s="22">
        <f t="shared" si="10"/>
        <v>2380000</v>
      </c>
      <c r="U20" s="21">
        <v>600000</v>
      </c>
      <c r="V20" s="22">
        <f t="shared" si="0"/>
        <v>600000</v>
      </c>
      <c r="W20" s="21">
        <v>450000</v>
      </c>
      <c r="X20" s="22">
        <f t="shared" si="1"/>
        <v>450000</v>
      </c>
      <c r="Y20" s="21">
        <v>500000</v>
      </c>
      <c r="Z20" s="22">
        <f t="shared" si="2"/>
        <v>500000</v>
      </c>
      <c r="AA20" s="21">
        <v>520000</v>
      </c>
      <c r="AB20" s="22">
        <f t="shared" si="11"/>
        <v>520000</v>
      </c>
      <c r="AC20" s="72">
        <v>580000</v>
      </c>
      <c r="AD20" s="22">
        <f t="shared" si="12"/>
        <v>580000</v>
      </c>
      <c r="AE20" s="21"/>
      <c r="AF20" s="22">
        <f t="shared" si="13"/>
        <v>0</v>
      </c>
      <c r="AG20" s="21"/>
      <c r="AH20" s="22">
        <f t="shared" si="3"/>
        <v>0</v>
      </c>
      <c r="AI20" s="21"/>
      <c r="AJ20" s="22">
        <f t="shared" si="4"/>
        <v>0</v>
      </c>
      <c r="AK20" s="84">
        <f t="shared" si="14"/>
        <v>1462675</v>
      </c>
      <c r="AL20" s="85">
        <f t="shared" si="15"/>
        <v>1462675</v>
      </c>
      <c r="AM20" s="86">
        <f t="shared" si="16"/>
        <v>626000</v>
      </c>
      <c r="AN20" s="87">
        <f t="shared" si="17"/>
        <v>626000</v>
      </c>
      <c r="AO20" s="86">
        <f t="shared" si="18"/>
        <v>798965</v>
      </c>
      <c r="AP20" s="87">
        <f t="shared" si="19"/>
        <v>798965</v>
      </c>
      <c r="AQ20" s="86">
        <f t="shared" si="20"/>
        <v>1034518</v>
      </c>
      <c r="AR20" s="87">
        <f t="shared" si="21"/>
        <v>1034518</v>
      </c>
    </row>
    <row r="21" spans="3:45" ht="18" x14ac:dyDescent="0.25">
      <c r="C21" s="9">
        <v>8.1999999999999993</v>
      </c>
      <c r="D21" s="316" t="s">
        <v>144</v>
      </c>
      <c r="E21" s="317"/>
      <c r="F21" s="317"/>
      <c r="G21" s="65" t="s">
        <v>149</v>
      </c>
      <c r="H21" s="64">
        <v>2</v>
      </c>
      <c r="I21" s="21">
        <v>835000</v>
      </c>
      <c r="J21" s="22">
        <f t="shared" si="5"/>
        <v>1670000</v>
      </c>
      <c r="K21" s="21">
        <v>965480</v>
      </c>
      <c r="L21" s="22">
        <f t="shared" si="6"/>
        <v>1930960</v>
      </c>
      <c r="M21" s="21">
        <v>4800000</v>
      </c>
      <c r="N21" s="22">
        <f t="shared" si="7"/>
        <v>9600000</v>
      </c>
      <c r="O21" s="21">
        <v>5675370.2400000002</v>
      </c>
      <c r="P21" s="22">
        <f t="shared" si="8"/>
        <v>11350740.48</v>
      </c>
      <c r="Q21" s="21">
        <v>2513000</v>
      </c>
      <c r="R21" s="22">
        <f t="shared" si="9"/>
        <v>5026000</v>
      </c>
      <c r="S21" s="21">
        <v>2940000</v>
      </c>
      <c r="T21" s="22">
        <f t="shared" si="10"/>
        <v>5880000</v>
      </c>
      <c r="U21" s="21">
        <v>650000</v>
      </c>
      <c r="V21" s="22">
        <f t="shared" si="0"/>
        <v>1300000</v>
      </c>
      <c r="W21" s="21">
        <v>470000</v>
      </c>
      <c r="X21" s="22">
        <f t="shared" si="1"/>
        <v>940000</v>
      </c>
      <c r="Y21" s="21">
        <v>470000</v>
      </c>
      <c r="Z21" s="22">
        <f t="shared" si="2"/>
        <v>940000</v>
      </c>
      <c r="AA21" s="21">
        <v>490000</v>
      </c>
      <c r="AB21" s="22">
        <f t="shared" si="11"/>
        <v>980000</v>
      </c>
      <c r="AC21" s="72">
        <v>500000</v>
      </c>
      <c r="AD21" s="22">
        <f t="shared" si="12"/>
        <v>1000000</v>
      </c>
      <c r="AE21" s="21"/>
      <c r="AF21" s="22">
        <f t="shared" si="13"/>
        <v>0</v>
      </c>
      <c r="AG21" s="21"/>
      <c r="AH21" s="22">
        <f t="shared" si="3"/>
        <v>0</v>
      </c>
      <c r="AI21" s="21"/>
      <c r="AJ21" s="22">
        <f t="shared" si="4"/>
        <v>0</v>
      </c>
      <c r="AK21" s="84">
        <f t="shared" si="14"/>
        <v>1846259</v>
      </c>
      <c r="AL21" s="85">
        <f t="shared" si="15"/>
        <v>3692518</v>
      </c>
      <c r="AM21" s="86">
        <f t="shared" si="16"/>
        <v>835000</v>
      </c>
      <c r="AN21" s="87">
        <f t="shared" si="17"/>
        <v>1670000</v>
      </c>
      <c r="AO21" s="86">
        <f t="shared" si="18"/>
        <v>833930</v>
      </c>
      <c r="AP21" s="87">
        <f t="shared" si="19"/>
        <v>1667860</v>
      </c>
      <c r="AQ21" s="86">
        <f t="shared" si="20"/>
        <v>1171577</v>
      </c>
      <c r="AR21" s="87">
        <f t="shared" si="21"/>
        <v>2343154</v>
      </c>
    </row>
    <row r="22" spans="3:45" ht="18" x14ac:dyDescent="0.25">
      <c r="C22" s="9">
        <v>8.3000000000000007</v>
      </c>
      <c r="D22" s="316" t="s">
        <v>150</v>
      </c>
      <c r="E22" s="317"/>
      <c r="F22" s="317"/>
      <c r="G22" s="65" t="s">
        <v>149</v>
      </c>
      <c r="H22" s="64">
        <v>1</v>
      </c>
      <c r="I22" s="21">
        <v>480000</v>
      </c>
      <c r="J22" s="22">
        <f t="shared" si="5"/>
        <v>480000</v>
      </c>
      <c r="K22" s="21">
        <v>790830</v>
      </c>
      <c r="L22" s="22">
        <f t="shared" si="6"/>
        <v>790830</v>
      </c>
      <c r="M22" s="21">
        <v>1350000</v>
      </c>
      <c r="N22" s="22">
        <f t="shared" si="7"/>
        <v>1350000</v>
      </c>
      <c r="O22" s="21">
        <v>1526784</v>
      </c>
      <c r="P22" s="22">
        <f t="shared" si="8"/>
        <v>1526784</v>
      </c>
      <c r="Q22" s="21">
        <v>7140000</v>
      </c>
      <c r="R22" s="22">
        <f t="shared" si="9"/>
        <v>7140000</v>
      </c>
      <c r="S22" s="21">
        <v>2380000</v>
      </c>
      <c r="T22" s="22">
        <f t="shared" si="10"/>
        <v>2380000</v>
      </c>
      <c r="U22" s="21">
        <v>450000</v>
      </c>
      <c r="V22" s="22">
        <f t="shared" si="0"/>
        <v>450000</v>
      </c>
      <c r="W22" s="21">
        <v>400000</v>
      </c>
      <c r="X22" s="22">
        <f t="shared" si="1"/>
        <v>400000</v>
      </c>
      <c r="Y22" s="21">
        <v>390000</v>
      </c>
      <c r="Z22" s="22">
        <f t="shared" si="2"/>
        <v>390000</v>
      </c>
      <c r="AA22" s="21">
        <v>412000</v>
      </c>
      <c r="AB22" s="22">
        <f t="shared" si="11"/>
        <v>412000</v>
      </c>
      <c r="AC22" s="72">
        <v>420000</v>
      </c>
      <c r="AD22" s="22">
        <f t="shared" si="12"/>
        <v>420000</v>
      </c>
      <c r="AE22" s="21"/>
      <c r="AF22" s="22">
        <f t="shared" si="13"/>
        <v>0</v>
      </c>
      <c r="AG22" s="21"/>
      <c r="AH22" s="22">
        <f t="shared" si="3"/>
        <v>0</v>
      </c>
      <c r="AI22" s="21"/>
      <c r="AJ22" s="22">
        <f t="shared" si="4"/>
        <v>0</v>
      </c>
      <c r="AK22" s="84">
        <f t="shared" si="14"/>
        <v>1430874</v>
      </c>
      <c r="AL22" s="85">
        <f t="shared" si="15"/>
        <v>1430874</v>
      </c>
      <c r="AM22" s="86">
        <f t="shared" si="16"/>
        <v>480000</v>
      </c>
      <c r="AN22" s="87">
        <f t="shared" si="17"/>
        <v>480000</v>
      </c>
      <c r="AO22" s="86">
        <f t="shared" si="18"/>
        <v>632248</v>
      </c>
      <c r="AP22" s="87">
        <f t="shared" si="19"/>
        <v>632248</v>
      </c>
      <c r="AQ22" s="86">
        <f t="shared" si="20"/>
        <v>847262</v>
      </c>
      <c r="AR22" s="87">
        <f t="shared" si="21"/>
        <v>847262</v>
      </c>
    </row>
    <row r="23" spans="3:45" ht="18" x14ac:dyDescent="0.25">
      <c r="C23" s="9">
        <v>8.4</v>
      </c>
      <c r="D23" s="316" t="s">
        <v>151</v>
      </c>
      <c r="E23" s="317"/>
      <c r="F23" s="317"/>
      <c r="G23" s="65" t="s">
        <v>149</v>
      </c>
      <c r="H23" s="64">
        <v>1</v>
      </c>
      <c r="I23" s="21">
        <v>390000</v>
      </c>
      <c r="J23" s="22">
        <f t="shared" si="5"/>
        <v>390000</v>
      </c>
      <c r="K23" s="21">
        <v>760760</v>
      </c>
      <c r="L23" s="22">
        <f t="shared" si="6"/>
        <v>760760</v>
      </c>
      <c r="M23" s="21">
        <v>2000000</v>
      </c>
      <c r="N23" s="22">
        <f t="shared" si="7"/>
        <v>2000000</v>
      </c>
      <c r="O23" s="21">
        <v>2150584.3199999998</v>
      </c>
      <c r="P23" s="22">
        <f t="shared" si="8"/>
        <v>2150584.3199999998</v>
      </c>
      <c r="Q23" s="21">
        <v>1005000</v>
      </c>
      <c r="R23" s="22">
        <f t="shared" si="9"/>
        <v>1005000</v>
      </c>
      <c r="S23" s="21">
        <v>1260000</v>
      </c>
      <c r="T23" s="22">
        <f t="shared" si="10"/>
        <v>1260000</v>
      </c>
      <c r="U23" s="21">
        <v>380000</v>
      </c>
      <c r="V23" s="22">
        <f t="shared" si="0"/>
        <v>380000</v>
      </c>
      <c r="W23" s="21">
        <v>320000</v>
      </c>
      <c r="X23" s="22">
        <f t="shared" si="1"/>
        <v>320000</v>
      </c>
      <c r="Y23" s="21">
        <v>330000</v>
      </c>
      <c r="Z23" s="22">
        <f t="shared" si="2"/>
        <v>330000</v>
      </c>
      <c r="AA23" s="21">
        <v>330000</v>
      </c>
      <c r="AB23" s="22">
        <f t="shared" si="11"/>
        <v>330000</v>
      </c>
      <c r="AC23" s="72">
        <v>350000</v>
      </c>
      <c r="AD23" s="22">
        <f t="shared" si="12"/>
        <v>350000</v>
      </c>
      <c r="AE23" s="21"/>
      <c r="AF23" s="22">
        <f t="shared" si="13"/>
        <v>0</v>
      </c>
      <c r="AG23" s="21"/>
      <c r="AH23" s="22">
        <f t="shared" si="3"/>
        <v>0</v>
      </c>
      <c r="AI23" s="21"/>
      <c r="AJ23" s="22">
        <f t="shared" si="4"/>
        <v>0</v>
      </c>
      <c r="AK23" s="84">
        <f t="shared" si="14"/>
        <v>843304</v>
      </c>
      <c r="AL23" s="85">
        <f t="shared" si="15"/>
        <v>843304</v>
      </c>
      <c r="AM23" s="86">
        <f t="shared" si="16"/>
        <v>390000</v>
      </c>
      <c r="AN23" s="87">
        <f t="shared" si="17"/>
        <v>390000</v>
      </c>
      <c r="AO23" s="86">
        <f t="shared" si="18"/>
        <v>516273</v>
      </c>
      <c r="AP23" s="87">
        <f t="shared" si="19"/>
        <v>516273</v>
      </c>
      <c r="AQ23" s="86">
        <f t="shared" si="20"/>
        <v>640869</v>
      </c>
      <c r="AR23" s="87">
        <f t="shared" si="21"/>
        <v>640869</v>
      </c>
    </row>
    <row r="24" spans="3:45" ht="18" x14ac:dyDescent="0.25">
      <c r="C24" s="9">
        <v>8.5</v>
      </c>
      <c r="D24" s="316" t="s">
        <v>152</v>
      </c>
      <c r="E24" s="317"/>
      <c r="F24" s="317"/>
      <c r="G24" s="65" t="s">
        <v>149</v>
      </c>
      <c r="H24" s="64">
        <v>1</v>
      </c>
      <c r="I24" s="21">
        <v>460000</v>
      </c>
      <c r="J24" s="22">
        <f t="shared" si="5"/>
        <v>460000</v>
      </c>
      <c r="K24" s="21">
        <v>858000</v>
      </c>
      <c r="L24" s="22">
        <f t="shared" si="6"/>
        <v>858000</v>
      </c>
      <c r="M24" s="21">
        <v>3200000</v>
      </c>
      <c r="N24" s="22">
        <f t="shared" si="7"/>
        <v>3200000</v>
      </c>
      <c r="O24" s="21">
        <v>3516837.89</v>
      </c>
      <c r="P24" s="22">
        <f t="shared" si="8"/>
        <v>3516837.89</v>
      </c>
      <c r="Q24" s="21">
        <v>1644648</v>
      </c>
      <c r="R24" s="22">
        <f t="shared" si="9"/>
        <v>1644648</v>
      </c>
      <c r="S24" s="21">
        <v>210000</v>
      </c>
      <c r="T24" s="22">
        <f t="shared" si="10"/>
        <v>210000</v>
      </c>
      <c r="U24" s="21">
        <v>450000</v>
      </c>
      <c r="V24" s="22">
        <f t="shared" si="0"/>
        <v>450000</v>
      </c>
      <c r="W24" s="21">
        <v>420000</v>
      </c>
      <c r="X24" s="22">
        <f t="shared" si="1"/>
        <v>420000</v>
      </c>
      <c r="Y24" s="21">
        <v>400000</v>
      </c>
      <c r="Z24" s="22">
        <f t="shared" si="2"/>
        <v>400000</v>
      </c>
      <c r="AA24" s="21">
        <v>420000</v>
      </c>
      <c r="AB24" s="22">
        <f t="shared" si="11"/>
        <v>420000</v>
      </c>
      <c r="AC24" s="72">
        <v>430000</v>
      </c>
      <c r="AD24" s="22">
        <f t="shared" si="12"/>
        <v>430000</v>
      </c>
      <c r="AE24" s="21"/>
      <c r="AF24" s="22">
        <f t="shared" si="13"/>
        <v>0</v>
      </c>
      <c r="AG24" s="21"/>
      <c r="AH24" s="22">
        <f t="shared" si="3"/>
        <v>0</v>
      </c>
      <c r="AI24" s="21"/>
      <c r="AJ24" s="22">
        <f t="shared" si="4"/>
        <v>0</v>
      </c>
      <c r="AK24" s="84">
        <f t="shared" si="14"/>
        <v>1091771</v>
      </c>
      <c r="AL24" s="85">
        <f t="shared" si="15"/>
        <v>1091771</v>
      </c>
      <c r="AM24" s="86">
        <f t="shared" si="16"/>
        <v>450000</v>
      </c>
      <c r="AN24" s="87">
        <f t="shared" si="17"/>
        <v>450000</v>
      </c>
      <c r="AO24" s="86">
        <f t="shared" si="18"/>
        <v>520934</v>
      </c>
      <c r="AP24" s="87">
        <f t="shared" si="19"/>
        <v>520934</v>
      </c>
      <c r="AQ24" s="86">
        <f t="shared" si="20"/>
        <v>703673</v>
      </c>
      <c r="AR24" s="87">
        <f t="shared" si="21"/>
        <v>703673</v>
      </c>
    </row>
    <row r="25" spans="3:45" ht="18" x14ac:dyDescent="0.25">
      <c r="C25" s="9">
        <v>8.6</v>
      </c>
      <c r="D25" s="316" t="s">
        <v>153</v>
      </c>
      <c r="E25" s="317"/>
      <c r="F25" s="317"/>
      <c r="G25" s="65" t="s">
        <v>149</v>
      </c>
      <c r="H25" s="64">
        <v>1</v>
      </c>
      <c r="I25" s="21">
        <v>350000</v>
      </c>
      <c r="J25" s="22">
        <f t="shared" si="5"/>
        <v>350000</v>
      </c>
      <c r="K25" s="21">
        <v>790830</v>
      </c>
      <c r="L25" s="22">
        <f t="shared" si="6"/>
        <v>790830</v>
      </c>
      <c r="M25" s="21">
        <v>1600000</v>
      </c>
      <c r="N25" s="22">
        <f t="shared" si="7"/>
        <v>1600000</v>
      </c>
      <c r="O25" s="21">
        <v>1780230.14</v>
      </c>
      <c r="P25" s="22">
        <f t="shared" si="8"/>
        <v>1780230.14</v>
      </c>
      <c r="Q25" s="21">
        <v>832524</v>
      </c>
      <c r="R25" s="22">
        <f t="shared" si="9"/>
        <v>832524</v>
      </c>
      <c r="S25" s="21">
        <v>1274000</v>
      </c>
      <c r="T25" s="22">
        <f t="shared" si="10"/>
        <v>1274000</v>
      </c>
      <c r="U25" s="21">
        <v>350000</v>
      </c>
      <c r="V25" s="22">
        <f t="shared" si="0"/>
        <v>350000</v>
      </c>
      <c r="W25" s="21">
        <v>300000</v>
      </c>
      <c r="X25" s="22">
        <f t="shared" si="1"/>
        <v>300000</v>
      </c>
      <c r="Y25" s="21">
        <v>280000</v>
      </c>
      <c r="Z25" s="22">
        <f t="shared" si="2"/>
        <v>280000</v>
      </c>
      <c r="AA25" s="21">
        <v>320000</v>
      </c>
      <c r="AB25" s="22">
        <f t="shared" si="11"/>
        <v>320000</v>
      </c>
      <c r="AC25" s="72">
        <v>330000</v>
      </c>
      <c r="AD25" s="22">
        <f t="shared" si="12"/>
        <v>330000</v>
      </c>
      <c r="AE25" s="21"/>
      <c r="AF25" s="22">
        <f t="shared" si="13"/>
        <v>0</v>
      </c>
      <c r="AG25" s="21"/>
      <c r="AH25" s="22">
        <f t="shared" si="3"/>
        <v>0</v>
      </c>
      <c r="AI25" s="21"/>
      <c r="AJ25" s="22">
        <f t="shared" si="4"/>
        <v>0</v>
      </c>
      <c r="AK25" s="84">
        <f t="shared" si="14"/>
        <v>746144</v>
      </c>
      <c r="AL25" s="85">
        <f t="shared" si="15"/>
        <v>746144</v>
      </c>
      <c r="AM25" s="86">
        <f t="shared" si="16"/>
        <v>350000</v>
      </c>
      <c r="AN25" s="87">
        <f t="shared" si="17"/>
        <v>350000</v>
      </c>
      <c r="AO25" s="86">
        <f t="shared" si="18"/>
        <v>473900</v>
      </c>
      <c r="AP25" s="87">
        <f t="shared" si="19"/>
        <v>473900</v>
      </c>
      <c r="AQ25" s="86">
        <f t="shared" si="20"/>
        <v>582021</v>
      </c>
      <c r="AR25" s="87">
        <f t="shared" si="21"/>
        <v>582021</v>
      </c>
      <c r="AS25" s="102">
        <f>SUM(AL20:AL25)</f>
        <v>9267286</v>
      </c>
    </row>
    <row r="26" spans="3:45" ht="78" customHeight="1" x14ac:dyDescent="0.25">
      <c r="C26" s="9">
        <v>9</v>
      </c>
      <c r="D26" s="316" t="s">
        <v>148</v>
      </c>
      <c r="E26" s="317"/>
      <c r="F26" s="317"/>
      <c r="G26" s="65" t="s">
        <v>37</v>
      </c>
      <c r="H26" s="64">
        <v>0</v>
      </c>
      <c r="I26" s="21">
        <v>680000</v>
      </c>
      <c r="J26" s="22">
        <f t="shared" si="5"/>
        <v>0</v>
      </c>
      <c r="K26" s="21">
        <v>998980</v>
      </c>
      <c r="L26" s="22">
        <f t="shared" si="6"/>
        <v>0</v>
      </c>
      <c r="M26" s="21">
        <v>650000</v>
      </c>
      <c r="N26" s="22">
        <f t="shared" si="7"/>
        <v>0</v>
      </c>
      <c r="O26" s="21">
        <v>727040</v>
      </c>
      <c r="P26" s="22">
        <f t="shared" si="8"/>
        <v>0</v>
      </c>
      <c r="Q26" s="21">
        <v>335000</v>
      </c>
      <c r="R26" s="22">
        <f t="shared" si="9"/>
        <v>0</v>
      </c>
      <c r="S26" s="21">
        <v>560000</v>
      </c>
      <c r="T26" s="22">
        <f t="shared" si="10"/>
        <v>0</v>
      </c>
      <c r="U26" s="21">
        <v>180000</v>
      </c>
      <c r="V26" s="22">
        <f t="shared" si="0"/>
        <v>0</v>
      </c>
      <c r="W26" s="21">
        <v>250000</v>
      </c>
      <c r="X26" s="22">
        <f t="shared" si="1"/>
        <v>0</v>
      </c>
      <c r="Y26" s="21">
        <v>200000</v>
      </c>
      <c r="Z26" s="22">
        <f t="shared" si="2"/>
        <v>0</v>
      </c>
      <c r="AA26" s="21">
        <v>220000</v>
      </c>
      <c r="AB26" s="22">
        <f t="shared" si="11"/>
        <v>0</v>
      </c>
      <c r="AC26" s="72">
        <v>230000</v>
      </c>
      <c r="AD26" s="22">
        <f t="shared" si="12"/>
        <v>0</v>
      </c>
      <c r="AE26" s="21">
        <f>425000*1.0161</f>
        <v>431842.5</v>
      </c>
      <c r="AF26" s="22">
        <f t="shared" si="13"/>
        <v>0</v>
      </c>
      <c r="AG26" s="75">
        <f>520000*1.0161</f>
        <v>528372</v>
      </c>
      <c r="AH26" s="22">
        <f t="shared" si="3"/>
        <v>0</v>
      </c>
      <c r="AI26" s="21"/>
      <c r="AJ26" s="22">
        <f t="shared" si="4"/>
        <v>0</v>
      </c>
      <c r="AK26" s="84">
        <f t="shared" si="14"/>
        <v>460864</v>
      </c>
      <c r="AL26" s="85">
        <f t="shared" si="15"/>
        <v>0</v>
      </c>
      <c r="AM26" s="86">
        <f t="shared" si="16"/>
        <v>431843</v>
      </c>
      <c r="AN26" s="87">
        <f t="shared" si="17"/>
        <v>0</v>
      </c>
      <c r="AO26" s="86">
        <f t="shared" si="18"/>
        <v>343793</v>
      </c>
      <c r="AP26" s="87">
        <f t="shared" si="19"/>
        <v>0</v>
      </c>
      <c r="AQ26" s="86">
        <f t="shared" si="20"/>
        <v>397855</v>
      </c>
      <c r="AR26" s="87">
        <f t="shared" si="21"/>
        <v>0</v>
      </c>
    </row>
    <row r="27" spans="3:45" ht="53.25" customHeight="1" x14ac:dyDescent="0.25">
      <c r="C27" s="9">
        <v>10</v>
      </c>
      <c r="D27" s="316" t="s">
        <v>154</v>
      </c>
      <c r="E27" s="317"/>
      <c r="F27" s="317"/>
      <c r="G27" s="65" t="s">
        <v>36</v>
      </c>
      <c r="H27" s="64">
        <v>2</v>
      </c>
      <c r="I27" s="21">
        <v>760000</v>
      </c>
      <c r="J27" s="22">
        <f t="shared" si="5"/>
        <v>1520000</v>
      </c>
      <c r="K27" s="21">
        <v>750890</v>
      </c>
      <c r="L27" s="22">
        <f t="shared" si="6"/>
        <v>1501780</v>
      </c>
      <c r="M27" s="21">
        <v>1200000</v>
      </c>
      <c r="N27" s="22">
        <f t="shared" si="7"/>
        <v>2400000</v>
      </c>
      <c r="O27" s="21">
        <v>551949.48</v>
      </c>
      <c r="P27" s="22">
        <f t="shared" si="8"/>
        <v>1103898.96</v>
      </c>
      <c r="Q27" s="21">
        <v>1386000</v>
      </c>
      <c r="R27" s="22">
        <f t="shared" si="9"/>
        <v>2772000</v>
      </c>
      <c r="S27" s="21">
        <v>210000</v>
      </c>
      <c r="T27" s="22">
        <f t="shared" si="10"/>
        <v>420000</v>
      </c>
      <c r="U27" s="21">
        <v>700000</v>
      </c>
      <c r="V27" s="22">
        <f t="shared" si="0"/>
        <v>1400000</v>
      </c>
      <c r="W27" s="21">
        <v>690000</v>
      </c>
      <c r="X27" s="22">
        <f t="shared" si="1"/>
        <v>1380000</v>
      </c>
      <c r="Y27" s="21">
        <v>751000</v>
      </c>
      <c r="Z27" s="22">
        <f t="shared" si="2"/>
        <v>1502000</v>
      </c>
      <c r="AA27" s="21">
        <v>560000</v>
      </c>
      <c r="AB27" s="22">
        <f t="shared" si="11"/>
        <v>1120000</v>
      </c>
      <c r="AC27" s="72">
        <v>580000</v>
      </c>
      <c r="AD27" s="22">
        <f t="shared" si="12"/>
        <v>1160000</v>
      </c>
      <c r="AE27" s="21"/>
      <c r="AF27" s="22">
        <f t="shared" si="13"/>
        <v>0</v>
      </c>
      <c r="AG27" s="75">
        <f>137723*1.0161</f>
        <v>139940.34030000001</v>
      </c>
      <c r="AH27" s="22">
        <f t="shared" si="3"/>
        <v>279880.68060000002</v>
      </c>
      <c r="AI27" s="21"/>
      <c r="AJ27" s="22">
        <f t="shared" si="4"/>
        <v>0</v>
      </c>
      <c r="AK27" s="84">
        <f t="shared" si="14"/>
        <v>689982</v>
      </c>
      <c r="AL27" s="85">
        <f t="shared" si="15"/>
        <v>1379964</v>
      </c>
      <c r="AM27" s="86">
        <f t="shared" si="16"/>
        <v>695000</v>
      </c>
      <c r="AN27" s="87">
        <f t="shared" si="17"/>
        <v>1390000</v>
      </c>
      <c r="AO27" s="86">
        <f t="shared" si="18"/>
        <v>467997</v>
      </c>
      <c r="AP27" s="87">
        <f t="shared" si="19"/>
        <v>935994</v>
      </c>
      <c r="AQ27" s="86">
        <f t="shared" si="20"/>
        <v>590949</v>
      </c>
      <c r="AR27" s="87">
        <f t="shared" si="21"/>
        <v>1181898</v>
      </c>
    </row>
    <row r="28" spans="3:45" ht="78" customHeight="1" x14ac:dyDescent="0.25">
      <c r="C28" s="9">
        <v>11</v>
      </c>
      <c r="D28" s="316" t="s">
        <v>155</v>
      </c>
      <c r="E28" s="317"/>
      <c r="F28" s="317"/>
      <c r="G28" s="65" t="s">
        <v>37</v>
      </c>
      <c r="H28" s="64">
        <v>35</v>
      </c>
      <c r="I28" s="21">
        <v>26000</v>
      </c>
      <c r="J28" s="22">
        <f t="shared" si="5"/>
        <v>910000</v>
      </c>
      <c r="K28" s="21">
        <v>15600</v>
      </c>
      <c r="L28" s="22">
        <f t="shared" si="6"/>
        <v>546000</v>
      </c>
      <c r="M28" s="21">
        <v>40000</v>
      </c>
      <c r="N28" s="22">
        <f t="shared" si="7"/>
        <v>1400000</v>
      </c>
      <c r="O28" s="21">
        <v>35200</v>
      </c>
      <c r="P28" s="22">
        <f t="shared" si="8"/>
        <v>1232000</v>
      </c>
      <c r="Q28" s="21">
        <v>23400</v>
      </c>
      <c r="R28" s="22">
        <f t="shared" si="9"/>
        <v>819000</v>
      </c>
      <c r="S28" s="21">
        <v>32200</v>
      </c>
      <c r="T28" s="22">
        <f t="shared" si="10"/>
        <v>1127000</v>
      </c>
      <c r="U28" s="21">
        <v>23000</v>
      </c>
      <c r="V28" s="22">
        <f t="shared" si="0"/>
        <v>805000</v>
      </c>
      <c r="W28" s="21">
        <v>25000</v>
      </c>
      <c r="X28" s="22">
        <f t="shared" si="1"/>
        <v>875000</v>
      </c>
      <c r="Y28" s="21">
        <v>32000</v>
      </c>
      <c r="Z28" s="22">
        <f t="shared" si="2"/>
        <v>1120000</v>
      </c>
      <c r="AA28" s="21">
        <v>25000</v>
      </c>
      <c r="AB28" s="22">
        <f>AA28*H28</f>
        <v>875000</v>
      </c>
      <c r="AC28" s="21">
        <v>28000</v>
      </c>
      <c r="AD28" s="22">
        <f>AC28*H28</f>
        <v>980000</v>
      </c>
      <c r="AE28" s="21"/>
      <c r="AF28" s="22">
        <f t="shared" si="13"/>
        <v>0</v>
      </c>
      <c r="AG28" s="21">
        <f>27250*1.0161</f>
        <v>27688.724999999999</v>
      </c>
      <c r="AH28" s="22">
        <f t="shared" si="3"/>
        <v>969105.375</v>
      </c>
      <c r="AI28" s="21"/>
      <c r="AJ28" s="22">
        <f t="shared" si="4"/>
        <v>0</v>
      </c>
      <c r="AK28" s="84">
        <f t="shared" si="14"/>
        <v>27757</v>
      </c>
      <c r="AL28" s="85">
        <f t="shared" si="15"/>
        <v>971495</v>
      </c>
      <c r="AM28" s="86">
        <f t="shared" si="16"/>
        <v>26844</v>
      </c>
      <c r="AN28" s="87">
        <f t="shared" si="17"/>
        <v>939540</v>
      </c>
      <c r="AO28" s="86">
        <f t="shared" si="18"/>
        <v>26297</v>
      </c>
      <c r="AP28" s="87">
        <f t="shared" si="19"/>
        <v>920395</v>
      </c>
      <c r="AQ28" s="86">
        <f t="shared" si="20"/>
        <v>27050</v>
      </c>
      <c r="AR28" s="87">
        <f t="shared" si="21"/>
        <v>946750</v>
      </c>
    </row>
    <row r="29" spans="3:45" ht="78" customHeight="1" x14ac:dyDescent="0.25">
      <c r="C29" s="9">
        <v>12</v>
      </c>
      <c r="D29" s="316" t="s">
        <v>156</v>
      </c>
      <c r="E29" s="317"/>
      <c r="F29" s="317"/>
      <c r="G29" s="65" t="s">
        <v>37</v>
      </c>
      <c r="H29" s="64">
        <v>180</v>
      </c>
      <c r="I29" s="21">
        <v>58000</v>
      </c>
      <c r="J29" s="22">
        <f t="shared" si="5"/>
        <v>10440000</v>
      </c>
      <c r="K29" s="21">
        <v>98100</v>
      </c>
      <c r="L29" s="22">
        <f t="shared" si="6"/>
        <v>17658000</v>
      </c>
      <c r="M29" s="21">
        <v>80000</v>
      </c>
      <c r="N29" s="22">
        <f t="shared" si="7"/>
        <v>14400000</v>
      </c>
      <c r="O29" s="21">
        <v>134505.18</v>
      </c>
      <c r="P29" s="22">
        <f t="shared" si="8"/>
        <v>24210932.399999999</v>
      </c>
      <c r="Q29" s="21">
        <v>230000</v>
      </c>
      <c r="R29" s="22">
        <f t="shared" si="9"/>
        <v>41400000</v>
      </c>
      <c r="S29" s="21">
        <v>123200</v>
      </c>
      <c r="T29" s="22">
        <f t="shared" si="10"/>
        <v>22176000</v>
      </c>
      <c r="U29" s="21">
        <v>78000</v>
      </c>
      <c r="V29" s="22">
        <f t="shared" si="0"/>
        <v>14040000</v>
      </c>
      <c r="W29" s="21">
        <v>62000</v>
      </c>
      <c r="X29" s="22">
        <f t="shared" si="1"/>
        <v>11160000</v>
      </c>
      <c r="Y29" s="21">
        <v>75000</v>
      </c>
      <c r="Z29" s="22">
        <f t="shared" si="2"/>
        <v>13500000</v>
      </c>
      <c r="AA29" s="21">
        <v>50000</v>
      </c>
      <c r="AB29" s="22">
        <f t="shared" si="11"/>
        <v>9000000</v>
      </c>
      <c r="AC29" s="72">
        <v>45000</v>
      </c>
      <c r="AD29" s="22">
        <f t="shared" si="12"/>
        <v>8100000</v>
      </c>
      <c r="AE29" s="21">
        <f>46500*1.0161</f>
        <v>47248.65</v>
      </c>
      <c r="AF29" s="22">
        <f t="shared" si="13"/>
        <v>8504757</v>
      </c>
      <c r="AG29" s="21"/>
      <c r="AH29" s="22">
        <f t="shared" si="3"/>
        <v>0</v>
      </c>
      <c r="AI29" s="21"/>
      <c r="AJ29" s="22">
        <f t="shared" si="4"/>
        <v>0</v>
      </c>
      <c r="AK29" s="84">
        <f t="shared" si="14"/>
        <v>90088</v>
      </c>
      <c r="AL29" s="85">
        <f t="shared" si="15"/>
        <v>16215840</v>
      </c>
      <c r="AM29" s="86">
        <f t="shared" si="16"/>
        <v>76500</v>
      </c>
      <c r="AN29" s="87">
        <f t="shared" si="17"/>
        <v>13770000</v>
      </c>
      <c r="AO29" s="86">
        <f t="shared" si="18"/>
        <v>72506</v>
      </c>
      <c r="AP29" s="87">
        <f t="shared" si="19"/>
        <v>13051080</v>
      </c>
      <c r="AQ29" s="86">
        <f t="shared" si="20"/>
        <v>79821</v>
      </c>
      <c r="AR29" s="87">
        <f t="shared" si="21"/>
        <v>14367780</v>
      </c>
    </row>
    <row r="30" spans="3:45" ht="78" customHeight="1" x14ac:dyDescent="0.25">
      <c r="C30" s="9">
        <v>13</v>
      </c>
      <c r="D30" s="316" t="s">
        <v>190</v>
      </c>
      <c r="E30" s="317"/>
      <c r="F30" s="317"/>
      <c r="G30" s="65" t="s">
        <v>37</v>
      </c>
      <c r="H30" s="64">
        <v>10</v>
      </c>
      <c r="I30" s="21">
        <v>16000</v>
      </c>
      <c r="J30" s="22">
        <f t="shared" si="5"/>
        <v>160000</v>
      </c>
      <c r="K30" s="21">
        <v>35890</v>
      </c>
      <c r="L30" s="22">
        <f t="shared" si="6"/>
        <v>358900</v>
      </c>
      <c r="M30" s="21">
        <v>160000</v>
      </c>
      <c r="N30" s="22">
        <f t="shared" si="7"/>
        <v>1600000</v>
      </c>
      <c r="O30" s="21">
        <v>140800</v>
      </c>
      <c r="P30" s="22">
        <f t="shared" si="8"/>
        <v>1408000</v>
      </c>
      <c r="Q30" s="21">
        <v>61170</v>
      </c>
      <c r="R30" s="22">
        <f t="shared" si="9"/>
        <v>611700</v>
      </c>
      <c r="S30" s="21">
        <v>63000</v>
      </c>
      <c r="T30" s="22">
        <f t="shared" si="10"/>
        <v>630000</v>
      </c>
      <c r="U30" s="21">
        <v>99000</v>
      </c>
      <c r="V30" s="22">
        <f t="shared" si="0"/>
        <v>990000</v>
      </c>
      <c r="W30" s="21">
        <v>90000</v>
      </c>
      <c r="X30" s="22">
        <f t="shared" si="1"/>
        <v>900000</v>
      </c>
      <c r="Y30" s="21">
        <v>110000</v>
      </c>
      <c r="Z30" s="22">
        <f t="shared" si="2"/>
        <v>1100000</v>
      </c>
      <c r="AA30" s="21">
        <v>113000</v>
      </c>
      <c r="AB30" s="22">
        <f t="shared" si="11"/>
        <v>1130000</v>
      </c>
      <c r="AC30" s="21">
        <v>80000</v>
      </c>
      <c r="AD30" s="22">
        <f t="shared" si="12"/>
        <v>800000</v>
      </c>
      <c r="AE30" s="21"/>
      <c r="AF30" s="22">
        <f t="shared" si="13"/>
        <v>0</v>
      </c>
      <c r="AG30" s="21"/>
      <c r="AH30" s="22">
        <f t="shared" si="3"/>
        <v>0</v>
      </c>
      <c r="AI30" s="21"/>
      <c r="AJ30" s="22">
        <f t="shared" si="4"/>
        <v>0</v>
      </c>
      <c r="AK30" s="84">
        <f t="shared" si="14"/>
        <v>88078</v>
      </c>
      <c r="AL30" s="85">
        <f t="shared" si="15"/>
        <v>880780</v>
      </c>
      <c r="AM30" s="86">
        <f t="shared" si="16"/>
        <v>90000</v>
      </c>
      <c r="AN30" s="87">
        <f t="shared" si="17"/>
        <v>900000</v>
      </c>
      <c r="AO30" s="86">
        <f t="shared" si="18"/>
        <v>58639</v>
      </c>
      <c r="AP30" s="87">
        <f t="shared" si="19"/>
        <v>586390</v>
      </c>
      <c r="AQ30" s="86">
        <f t="shared" si="20"/>
        <v>75306</v>
      </c>
      <c r="AR30" s="87">
        <f t="shared" si="21"/>
        <v>753060</v>
      </c>
    </row>
    <row r="31" spans="3:45" ht="78" customHeight="1" x14ac:dyDescent="0.25">
      <c r="C31" s="9">
        <v>14</v>
      </c>
      <c r="D31" s="316" t="s">
        <v>158</v>
      </c>
      <c r="E31" s="317"/>
      <c r="F31" s="317"/>
      <c r="G31" s="65" t="s">
        <v>37</v>
      </c>
      <c r="H31" s="64">
        <v>180</v>
      </c>
      <c r="I31" s="21">
        <v>23000</v>
      </c>
      <c r="J31" s="22">
        <f t="shared" si="5"/>
        <v>4140000</v>
      </c>
      <c r="K31" s="21">
        <v>18600</v>
      </c>
      <c r="L31" s="22">
        <f t="shared" si="6"/>
        <v>3348000</v>
      </c>
      <c r="M31" s="21">
        <v>50000</v>
      </c>
      <c r="N31" s="22">
        <f t="shared" si="7"/>
        <v>9000000</v>
      </c>
      <c r="O31" s="21">
        <v>25344</v>
      </c>
      <c r="P31" s="22">
        <f t="shared" si="8"/>
        <v>4561920</v>
      </c>
      <c r="Q31" s="21">
        <v>23800</v>
      </c>
      <c r="R31" s="22">
        <f t="shared" si="9"/>
        <v>4284000</v>
      </c>
      <c r="S31" s="21">
        <v>39200</v>
      </c>
      <c r="T31" s="22">
        <f t="shared" si="10"/>
        <v>7056000</v>
      </c>
      <c r="U31" s="21">
        <v>26000</v>
      </c>
      <c r="V31" s="22">
        <f t="shared" si="0"/>
        <v>4680000</v>
      </c>
      <c r="W31" s="21">
        <v>35000</v>
      </c>
      <c r="X31" s="22">
        <f t="shared" si="1"/>
        <v>6300000</v>
      </c>
      <c r="Y31" s="21">
        <v>32000</v>
      </c>
      <c r="Z31" s="22">
        <f t="shared" si="2"/>
        <v>5760000</v>
      </c>
      <c r="AA31" s="21">
        <v>35000</v>
      </c>
      <c r="AB31" s="22">
        <f>AA31*H31</f>
        <v>6300000</v>
      </c>
      <c r="AC31" s="21">
        <v>38000</v>
      </c>
      <c r="AD31" s="22">
        <f>AC31*H31</f>
        <v>6840000</v>
      </c>
      <c r="AE31" s="21"/>
      <c r="AF31" s="22">
        <f t="shared" si="13"/>
        <v>0</v>
      </c>
      <c r="AG31" s="21"/>
      <c r="AH31" s="22">
        <f t="shared" si="3"/>
        <v>0</v>
      </c>
      <c r="AI31" s="21"/>
      <c r="AJ31" s="22">
        <f t="shared" si="4"/>
        <v>0</v>
      </c>
      <c r="AK31" s="84">
        <f t="shared" si="14"/>
        <v>31449</v>
      </c>
      <c r="AL31" s="85">
        <f t="shared" si="15"/>
        <v>5660820</v>
      </c>
      <c r="AM31" s="86">
        <f t="shared" si="16"/>
        <v>32000</v>
      </c>
      <c r="AN31" s="87">
        <f t="shared" si="17"/>
        <v>5760000</v>
      </c>
      <c r="AO31" s="86">
        <f t="shared" si="18"/>
        <v>29147</v>
      </c>
      <c r="AP31" s="87">
        <f t="shared" si="19"/>
        <v>5246460</v>
      </c>
      <c r="AQ31" s="86">
        <f t="shared" si="20"/>
        <v>30275</v>
      </c>
      <c r="AR31" s="87">
        <f t="shared" si="21"/>
        <v>5449500</v>
      </c>
    </row>
    <row r="32" spans="3:45" ht="42" customHeight="1" x14ac:dyDescent="0.25">
      <c r="C32" s="9"/>
      <c r="D32" s="335" t="s">
        <v>159</v>
      </c>
      <c r="E32" s="336"/>
      <c r="F32" s="337"/>
      <c r="G32" s="65"/>
      <c r="H32" s="66"/>
      <c r="I32" s="21"/>
      <c r="J32" s="22">
        <f t="shared" si="5"/>
        <v>0</v>
      </c>
      <c r="K32" s="21"/>
      <c r="L32" s="22">
        <f t="shared" si="6"/>
        <v>0</v>
      </c>
      <c r="M32" s="21"/>
      <c r="N32" s="22">
        <f t="shared" si="7"/>
        <v>0</v>
      </c>
      <c r="O32" s="21"/>
      <c r="P32" s="22">
        <f t="shared" si="8"/>
        <v>0</v>
      </c>
      <c r="Q32" s="21"/>
      <c r="R32" s="22">
        <f t="shared" si="9"/>
        <v>0</v>
      </c>
      <c r="S32" s="21"/>
      <c r="T32" s="22">
        <f t="shared" si="10"/>
        <v>0</v>
      </c>
      <c r="U32" s="21"/>
      <c r="V32" s="22">
        <f t="shared" si="0"/>
        <v>0</v>
      </c>
      <c r="W32" s="21"/>
      <c r="X32" s="22">
        <f t="shared" si="1"/>
        <v>0</v>
      </c>
      <c r="Y32" s="21"/>
      <c r="Z32" s="22">
        <f t="shared" si="2"/>
        <v>0</v>
      </c>
      <c r="AA32" s="21"/>
      <c r="AB32" s="22">
        <f t="shared" si="11"/>
        <v>0</v>
      </c>
      <c r="AC32" s="72"/>
      <c r="AD32" s="22">
        <f t="shared" si="12"/>
        <v>0</v>
      </c>
      <c r="AE32" s="21"/>
      <c r="AF32" s="22">
        <f t="shared" si="13"/>
        <v>0</v>
      </c>
      <c r="AG32" s="21"/>
      <c r="AH32" s="22">
        <f t="shared" si="3"/>
        <v>0</v>
      </c>
      <c r="AI32" s="21"/>
      <c r="AJ32" s="22">
        <f t="shared" si="4"/>
        <v>0</v>
      </c>
      <c r="AK32" s="84"/>
      <c r="AL32" s="85"/>
      <c r="AM32" s="86"/>
      <c r="AN32" s="87"/>
      <c r="AO32" s="86"/>
      <c r="AP32" s="87"/>
      <c r="AQ32" s="86"/>
      <c r="AR32" s="87"/>
    </row>
    <row r="33" spans="3:44" ht="42" customHeight="1" x14ac:dyDescent="0.25">
      <c r="C33" s="9">
        <v>15</v>
      </c>
      <c r="D33" s="316" t="s">
        <v>175</v>
      </c>
      <c r="E33" s="317"/>
      <c r="F33" s="317"/>
      <c r="G33" s="65" t="s">
        <v>36</v>
      </c>
      <c r="H33" s="64">
        <v>0</v>
      </c>
      <c r="I33" s="21">
        <v>98000</v>
      </c>
      <c r="J33" s="22">
        <f t="shared" si="5"/>
        <v>0</v>
      </c>
      <c r="K33" s="21">
        <v>27890</v>
      </c>
      <c r="L33" s="22">
        <f t="shared" si="6"/>
        <v>0</v>
      </c>
      <c r="M33" s="21">
        <v>70000</v>
      </c>
      <c r="N33" s="22">
        <f t="shared" si="7"/>
        <v>0</v>
      </c>
      <c r="O33" s="21">
        <v>63744</v>
      </c>
      <c r="P33" s="22">
        <f t="shared" si="8"/>
        <v>0</v>
      </c>
      <c r="Q33" s="21">
        <v>89700</v>
      </c>
      <c r="R33" s="22">
        <f t="shared" si="9"/>
        <v>0</v>
      </c>
      <c r="S33" s="21">
        <v>42000</v>
      </c>
      <c r="T33" s="22">
        <f t="shared" si="10"/>
        <v>0</v>
      </c>
      <c r="U33" s="21">
        <v>42641</v>
      </c>
      <c r="V33" s="22">
        <f t="shared" si="0"/>
        <v>0</v>
      </c>
      <c r="W33" s="21">
        <v>40759</v>
      </c>
      <c r="X33" s="22">
        <f t="shared" si="1"/>
        <v>0</v>
      </c>
      <c r="Y33" s="21">
        <v>43465.033536000003</v>
      </c>
      <c r="Z33" s="22">
        <f t="shared" si="2"/>
        <v>0</v>
      </c>
      <c r="AA33" s="21">
        <v>27000</v>
      </c>
      <c r="AB33" s="22">
        <f t="shared" si="11"/>
        <v>0</v>
      </c>
      <c r="AC33" s="21">
        <v>31000</v>
      </c>
      <c r="AD33" s="22">
        <f t="shared" si="12"/>
        <v>0</v>
      </c>
      <c r="AE33" s="21">
        <f>42641*1.0161</f>
        <v>43327.520100000002</v>
      </c>
      <c r="AF33" s="22">
        <f t="shared" si="13"/>
        <v>0</v>
      </c>
      <c r="AG33" s="21"/>
      <c r="AH33" s="22">
        <f t="shared" si="3"/>
        <v>0</v>
      </c>
      <c r="AI33" s="21">
        <f>4752*1.038*1.0161</f>
        <v>5011.9904735999999</v>
      </c>
      <c r="AJ33" s="22">
        <f t="shared" si="4"/>
        <v>0</v>
      </c>
      <c r="AK33" s="84">
        <f t="shared" si="14"/>
        <v>48041</v>
      </c>
      <c r="AL33" s="85">
        <f t="shared" si="15"/>
        <v>0</v>
      </c>
      <c r="AM33" s="86">
        <f t="shared" si="16"/>
        <v>42641</v>
      </c>
      <c r="AN33" s="87">
        <f t="shared" si="17"/>
        <v>0</v>
      </c>
      <c r="AO33" s="86">
        <f t="shared" si="18"/>
        <v>27433</v>
      </c>
      <c r="AP33" s="87">
        <f t="shared" si="19"/>
        <v>0</v>
      </c>
      <c r="AQ33" s="86">
        <f t="shared" si="20"/>
        <v>39810</v>
      </c>
      <c r="AR33" s="87">
        <f t="shared" si="21"/>
        <v>0</v>
      </c>
    </row>
    <row r="34" spans="3:44" ht="58.5" customHeight="1" x14ac:dyDescent="0.25">
      <c r="C34" s="9">
        <v>16</v>
      </c>
      <c r="D34" s="316" t="s">
        <v>176</v>
      </c>
      <c r="E34" s="317"/>
      <c r="F34" s="317"/>
      <c r="G34" s="65" t="s">
        <v>36</v>
      </c>
      <c r="H34" s="64">
        <v>0</v>
      </c>
      <c r="I34" s="21">
        <v>910000</v>
      </c>
      <c r="J34" s="22">
        <f t="shared" si="5"/>
        <v>0</v>
      </c>
      <c r="K34" s="21">
        <v>160234</v>
      </c>
      <c r="L34" s="22">
        <f t="shared" si="6"/>
        <v>0</v>
      </c>
      <c r="M34" s="21">
        <v>300000</v>
      </c>
      <c r="N34" s="22">
        <f t="shared" si="7"/>
        <v>0</v>
      </c>
      <c r="O34" s="21">
        <v>134400</v>
      </c>
      <c r="P34" s="22">
        <f t="shared" si="8"/>
        <v>0</v>
      </c>
      <c r="Q34" s="21">
        <v>206639</v>
      </c>
      <c r="R34" s="22">
        <f t="shared" si="9"/>
        <v>0</v>
      </c>
      <c r="S34" s="21">
        <v>92400</v>
      </c>
      <c r="T34" s="22">
        <f t="shared" si="10"/>
        <v>0</v>
      </c>
      <c r="U34" s="21">
        <v>280000</v>
      </c>
      <c r="V34" s="22">
        <f t="shared" si="0"/>
        <v>0</v>
      </c>
      <c r="W34" s="21">
        <v>300000</v>
      </c>
      <c r="X34" s="22">
        <f t="shared" si="1"/>
        <v>0</v>
      </c>
      <c r="Y34" s="21">
        <v>210000</v>
      </c>
      <c r="Z34" s="22">
        <f t="shared" si="2"/>
        <v>0</v>
      </c>
      <c r="AA34" s="21">
        <v>220000</v>
      </c>
      <c r="AB34" s="22">
        <f t="shared" si="11"/>
        <v>0</v>
      </c>
      <c r="AC34" s="72">
        <v>200000</v>
      </c>
      <c r="AD34" s="22">
        <f t="shared" si="12"/>
        <v>0</v>
      </c>
      <c r="AE34" s="21">
        <f>213000*1.0161</f>
        <v>216429.3</v>
      </c>
      <c r="AF34" s="22">
        <f t="shared" si="13"/>
        <v>0</v>
      </c>
      <c r="AG34" s="21"/>
      <c r="AH34" s="22">
        <f t="shared" si="3"/>
        <v>0</v>
      </c>
      <c r="AI34" s="21">
        <f>159009.13*1.038*1.0161</f>
        <v>167708.80571873402</v>
      </c>
      <c r="AJ34" s="22">
        <f t="shared" si="4"/>
        <v>0</v>
      </c>
      <c r="AK34" s="84">
        <f t="shared" si="14"/>
        <v>261370</v>
      </c>
      <c r="AL34" s="85">
        <f t="shared" si="15"/>
        <v>0</v>
      </c>
      <c r="AM34" s="86">
        <f t="shared" si="16"/>
        <v>210000</v>
      </c>
      <c r="AN34" s="87">
        <f t="shared" si="17"/>
        <v>0</v>
      </c>
      <c r="AO34" s="86">
        <f t="shared" si="18"/>
        <v>198259</v>
      </c>
      <c r="AP34" s="87">
        <f t="shared" si="19"/>
        <v>0</v>
      </c>
      <c r="AQ34" s="86">
        <f t="shared" si="20"/>
        <v>221899</v>
      </c>
      <c r="AR34" s="87">
        <f t="shared" si="21"/>
        <v>0</v>
      </c>
    </row>
    <row r="35" spans="3:44" ht="78" customHeight="1" x14ac:dyDescent="0.25">
      <c r="C35" s="9">
        <v>17</v>
      </c>
      <c r="D35" s="316" t="s">
        <v>160</v>
      </c>
      <c r="E35" s="317"/>
      <c r="F35" s="317"/>
      <c r="G35" s="65" t="s">
        <v>37</v>
      </c>
      <c r="H35" s="64">
        <v>0</v>
      </c>
      <c r="I35" s="21">
        <v>939000</v>
      </c>
      <c r="J35" s="22">
        <f t="shared" si="5"/>
        <v>0</v>
      </c>
      <c r="K35" s="21">
        <v>18890</v>
      </c>
      <c r="L35" s="22">
        <f t="shared" si="6"/>
        <v>0</v>
      </c>
      <c r="M35" s="21">
        <v>55000</v>
      </c>
      <c r="N35" s="22">
        <f t="shared" si="7"/>
        <v>0</v>
      </c>
      <c r="O35" s="21">
        <v>377664</v>
      </c>
      <c r="P35" s="22">
        <f t="shared" si="8"/>
        <v>0</v>
      </c>
      <c r="Q35" s="21">
        <v>432123</v>
      </c>
      <c r="R35" s="22">
        <f t="shared" si="9"/>
        <v>0</v>
      </c>
      <c r="S35" s="21">
        <v>63000</v>
      </c>
      <c r="T35" s="22">
        <f t="shared" si="10"/>
        <v>0</v>
      </c>
      <c r="U35" s="21">
        <v>60000</v>
      </c>
      <c r="V35" s="22">
        <f t="shared" si="0"/>
        <v>0</v>
      </c>
      <c r="W35" s="21">
        <v>42000</v>
      </c>
      <c r="X35" s="22">
        <f t="shared" si="1"/>
        <v>0</v>
      </c>
      <c r="Y35" s="21">
        <v>45000</v>
      </c>
      <c r="Z35" s="22">
        <f t="shared" si="2"/>
        <v>0</v>
      </c>
      <c r="AA35" s="21">
        <v>39000</v>
      </c>
      <c r="AB35" s="22">
        <f t="shared" si="11"/>
        <v>0</v>
      </c>
      <c r="AC35" s="72">
        <v>50000</v>
      </c>
      <c r="AD35" s="22">
        <f t="shared" si="12"/>
        <v>0</v>
      </c>
      <c r="AE35" s="21"/>
      <c r="AF35" s="22">
        <f t="shared" si="13"/>
        <v>0</v>
      </c>
      <c r="AG35" s="21"/>
      <c r="AH35" s="22">
        <f t="shared" si="3"/>
        <v>0</v>
      </c>
      <c r="AI35" s="21">
        <f>38000*1.038*1.0161</f>
        <v>40079.0484</v>
      </c>
      <c r="AJ35" s="22">
        <f t="shared" si="4"/>
        <v>0</v>
      </c>
      <c r="AK35" s="84">
        <f t="shared" si="14"/>
        <v>180146</v>
      </c>
      <c r="AL35" s="85">
        <f t="shared" si="15"/>
        <v>0</v>
      </c>
      <c r="AM35" s="86">
        <f t="shared" si="16"/>
        <v>52500</v>
      </c>
      <c r="AN35" s="87">
        <f t="shared" si="17"/>
        <v>0</v>
      </c>
      <c r="AO35" s="86">
        <f t="shared" si="18"/>
        <v>53025</v>
      </c>
      <c r="AP35" s="87">
        <f t="shared" si="19"/>
        <v>0</v>
      </c>
      <c r="AQ35" s="86">
        <f t="shared" si="20"/>
        <v>81735</v>
      </c>
      <c r="AR35" s="87">
        <f t="shared" si="21"/>
        <v>0</v>
      </c>
    </row>
    <row r="36" spans="3:44" ht="50.25" customHeight="1" x14ac:dyDescent="0.25">
      <c r="C36" s="9">
        <v>18</v>
      </c>
      <c r="D36" s="316" t="s">
        <v>161</v>
      </c>
      <c r="E36" s="317"/>
      <c r="F36" s="317"/>
      <c r="G36" s="65" t="s">
        <v>37</v>
      </c>
      <c r="H36" s="64">
        <f>650*2</f>
        <v>1300</v>
      </c>
      <c r="I36" s="21">
        <v>9200</v>
      </c>
      <c r="J36" s="22">
        <f t="shared" si="5"/>
        <v>11960000</v>
      </c>
      <c r="K36" s="21">
        <v>4867</v>
      </c>
      <c r="L36" s="22">
        <f t="shared" si="6"/>
        <v>6327100</v>
      </c>
      <c r="M36" s="21">
        <v>6000</v>
      </c>
      <c r="N36" s="22">
        <f t="shared" si="7"/>
        <v>7800000</v>
      </c>
      <c r="O36" s="21">
        <v>3585.28</v>
      </c>
      <c r="P36" s="22">
        <f t="shared" si="8"/>
        <v>4660864</v>
      </c>
      <c r="Q36" s="21">
        <v>321000</v>
      </c>
      <c r="R36" s="22">
        <f t="shared" si="9"/>
        <v>417300000</v>
      </c>
      <c r="S36" s="21">
        <v>6300</v>
      </c>
      <c r="T36" s="22">
        <f t="shared" si="10"/>
        <v>8190000</v>
      </c>
      <c r="U36" s="21">
        <v>4800</v>
      </c>
      <c r="V36" s="22">
        <f t="shared" si="0"/>
        <v>6240000</v>
      </c>
      <c r="W36" s="21">
        <v>5200</v>
      </c>
      <c r="X36" s="22">
        <f t="shared" si="1"/>
        <v>6760000</v>
      </c>
      <c r="Y36" s="21">
        <v>4700</v>
      </c>
      <c r="Z36" s="22">
        <f t="shared" si="2"/>
        <v>6110000</v>
      </c>
      <c r="AA36" s="21">
        <v>4500</v>
      </c>
      <c r="AB36" s="22">
        <f t="shared" si="11"/>
        <v>5850000</v>
      </c>
      <c r="AC36" s="72">
        <v>4900</v>
      </c>
      <c r="AD36" s="22">
        <f t="shared" si="12"/>
        <v>6370000</v>
      </c>
      <c r="AE36" s="21">
        <f>4200*1.0161</f>
        <v>4267.62</v>
      </c>
      <c r="AF36" s="22">
        <f t="shared" si="13"/>
        <v>5547906</v>
      </c>
      <c r="AG36" s="21"/>
      <c r="AH36" s="22">
        <f t="shared" si="3"/>
        <v>0</v>
      </c>
      <c r="AI36" s="21">
        <f>4038*1.038*1.0161</f>
        <v>4258.9262484000001</v>
      </c>
      <c r="AJ36" s="22">
        <f t="shared" si="4"/>
        <v>5536604.12292</v>
      </c>
      <c r="AK36" s="84">
        <f t="shared" si="14"/>
        <v>29506</v>
      </c>
      <c r="AL36" s="85">
        <f t="shared" si="15"/>
        <v>38357800</v>
      </c>
      <c r="AM36" s="86">
        <f t="shared" si="16"/>
        <v>4867</v>
      </c>
      <c r="AN36" s="87">
        <f t="shared" si="17"/>
        <v>6327100</v>
      </c>
      <c r="AO36" s="86">
        <f t="shared" si="18"/>
        <v>5349</v>
      </c>
      <c r="AP36" s="87">
        <f t="shared" si="19"/>
        <v>6953700</v>
      </c>
      <c r="AQ36" s="86">
        <f t="shared" si="20"/>
        <v>6970</v>
      </c>
      <c r="AR36" s="87">
        <f t="shared" si="21"/>
        <v>9061000</v>
      </c>
    </row>
    <row r="37" spans="3:44" ht="57" customHeight="1" x14ac:dyDescent="0.25">
      <c r="C37" s="9">
        <v>19</v>
      </c>
      <c r="D37" s="316" t="s">
        <v>162</v>
      </c>
      <c r="E37" s="317"/>
      <c r="F37" s="317"/>
      <c r="G37" s="65" t="s">
        <v>36</v>
      </c>
      <c r="H37" s="64">
        <v>0</v>
      </c>
      <c r="I37" s="21">
        <v>489000</v>
      </c>
      <c r="J37" s="22">
        <f t="shared" si="5"/>
        <v>0</v>
      </c>
      <c r="K37" s="21">
        <v>980650</v>
      </c>
      <c r="L37" s="22">
        <f t="shared" si="6"/>
        <v>0</v>
      </c>
      <c r="M37" s="21">
        <v>1600000</v>
      </c>
      <c r="N37" s="22">
        <f t="shared" si="7"/>
        <v>0</v>
      </c>
      <c r="O37" s="21">
        <v>702085.12</v>
      </c>
      <c r="P37" s="22">
        <f t="shared" si="8"/>
        <v>0</v>
      </c>
      <c r="Q37" s="21">
        <v>432123</v>
      </c>
      <c r="R37" s="22">
        <f t="shared" si="9"/>
        <v>0</v>
      </c>
      <c r="S37" s="21">
        <v>98000</v>
      </c>
      <c r="T37" s="22">
        <f t="shared" si="10"/>
        <v>0</v>
      </c>
      <c r="U37" s="21">
        <v>800000</v>
      </c>
      <c r="V37" s="22">
        <f t="shared" si="0"/>
        <v>0</v>
      </c>
      <c r="W37" s="21">
        <v>820000</v>
      </c>
      <c r="X37" s="22">
        <f t="shared" si="1"/>
        <v>0</v>
      </c>
      <c r="Y37" s="21">
        <v>890000</v>
      </c>
      <c r="Z37" s="22">
        <f t="shared" si="2"/>
        <v>0</v>
      </c>
      <c r="AA37" s="21">
        <v>750000</v>
      </c>
      <c r="AB37" s="22">
        <f t="shared" si="11"/>
        <v>0</v>
      </c>
      <c r="AC37" s="72">
        <v>780000</v>
      </c>
      <c r="AD37" s="22">
        <f t="shared" si="12"/>
        <v>0</v>
      </c>
      <c r="AE37" s="21">
        <f>935000*1.0161</f>
        <v>950053.5</v>
      </c>
      <c r="AF37" s="22">
        <f t="shared" si="13"/>
        <v>0</v>
      </c>
      <c r="AG37" s="21"/>
      <c r="AH37" s="22">
        <f t="shared" si="3"/>
        <v>0</v>
      </c>
      <c r="AI37" s="21">
        <f>738018*1.038*1.0161</f>
        <v>778396.29321240005</v>
      </c>
      <c r="AJ37" s="22">
        <f t="shared" si="4"/>
        <v>0</v>
      </c>
      <c r="AK37" s="84">
        <f t="shared" si="14"/>
        <v>774639</v>
      </c>
      <c r="AL37" s="85">
        <f t="shared" si="15"/>
        <v>0</v>
      </c>
      <c r="AM37" s="86">
        <f t="shared" si="16"/>
        <v>780000</v>
      </c>
      <c r="AN37" s="87">
        <f t="shared" si="17"/>
        <v>0</v>
      </c>
      <c r="AO37" s="86">
        <f t="shared" si="18"/>
        <v>496599</v>
      </c>
      <c r="AP37" s="87">
        <f t="shared" si="19"/>
        <v>0</v>
      </c>
      <c r="AQ37" s="86">
        <f t="shared" si="20"/>
        <v>672567</v>
      </c>
      <c r="AR37" s="87">
        <f t="shared" si="21"/>
        <v>0</v>
      </c>
    </row>
    <row r="38" spans="3:44" ht="39" customHeight="1" x14ac:dyDescent="0.25">
      <c r="C38" s="9">
        <v>20</v>
      </c>
      <c r="D38" s="316" t="s">
        <v>163</v>
      </c>
      <c r="E38" s="317"/>
      <c r="F38" s="317"/>
      <c r="G38" s="65" t="s">
        <v>36</v>
      </c>
      <c r="H38" s="64">
        <f>650*2*0.1</f>
        <v>130</v>
      </c>
      <c r="I38" s="21">
        <v>84000</v>
      </c>
      <c r="J38" s="22">
        <f t="shared" si="5"/>
        <v>10920000</v>
      </c>
      <c r="K38" s="21">
        <v>116890</v>
      </c>
      <c r="L38" s="22">
        <f t="shared" si="6"/>
        <v>15195700</v>
      </c>
      <c r="M38" s="21">
        <v>1800000</v>
      </c>
      <c r="N38" s="22">
        <f t="shared" si="7"/>
        <v>234000000</v>
      </c>
      <c r="O38" s="21">
        <v>72343.199999999997</v>
      </c>
      <c r="P38" s="22">
        <f t="shared" si="8"/>
        <v>9404616</v>
      </c>
      <c r="Q38" s="21">
        <v>98765</v>
      </c>
      <c r="R38" s="22">
        <f t="shared" si="9"/>
        <v>12839450</v>
      </c>
      <c r="S38" s="21">
        <v>42000</v>
      </c>
      <c r="T38" s="22">
        <f t="shared" si="10"/>
        <v>5460000</v>
      </c>
      <c r="U38" s="21">
        <v>95000</v>
      </c>
      <c r="V38" s="22">
        <f t="shared" si="0"/>
        <v>12350000</v>
      </c>
      <c r="W38" s="21">
        <v>120000</v>
      </c>
      <c r="X38" s="22">
        <f t="shared" si="1"/>
        <v>15600000</v>
      </c>
      <c r="Y38" s="21">
        <v>78000</v>
      </c>
      <c r="Z38" s="22">
        <f t="shared" si="2"/>
        <v>10140000</v>
      </c>
      <c r="AA38" s="21">
        <v>80000</v>
      </c>
      <c r="AB38" s="22">
        <f t="shared" si="11"/>
        <v>10400000</v>
      </c>
      <c r="AC38" s="72">
        <v>100000</v>
      </c>
      <c r="AD38" s="22">
        <f t="shared" si="12"/>
        <v>13000000</v>
      </c>
      <c r="AE38" s="21">
        <f>51430*1.0161</f>
        <v>52258.023000000001</v>
      </c>
      <c r="AF38" s="22">
        <f t="shared" si="13"/>
        <v>6793542.9900000002</v>
      </c>
      <c r="AG38" s="21"/>
      <c r="AH38" s="22">
        <f t="shared" si="3"/>
        <v>0</v>
      </c>
      <c r="AI38" s="21">
        <f>94459.23*1.038*1.0161</f>
        <v>99627.264499914003</v>
      </c>
      <c r="AJ38" s="22">
        <f t="shared" si="4"/>
        <v>12951544.38498882</v>
      </c>
      <c r="AK38" s="84">
        <f t="shared" si="14"/>
        <v>218376</v>
      </c>
      <c r="AL38" s="85">
        <f t="shared" si="15"/>
        <v>28388880</v>
      </c>
      <c r="AM38" s="86">
        <f t="shared" si="16"/>
        <v>95000</v>
      </c>
      <c r="AN38" s="87">
        <f t="shared" si="17"/>
        <v>12350000</v>
      </c>
      <c r="AO38" s="86">
        <f t="shared" si="18"/>
        <v>85455</v>
      </c>
      <c r="AP38" s="87">
        <f t="shared" si="19"/>
        <v>11109150</v>
      </c>
      <c r="AQ38" s="86">
        <f t="shared" si="20"/>
        <v>105330</v>
      </c>
      <c r="AR38" s="87">
        <f t="shared" si="21"/>
        <v>13692900</v>
      </c>
    </row>
    <row r="39" spans="3:44" ht="78" customHeight="1" x14ac:dyDescent="0.25">
      <c r="C39" s="9">
        <v>21</v>
      </c>
      <c r="D39" s="316" t="s">
        <v>164</v>
      </c>
      <c r="E39" s="317"/>
      <c r="F39" s="317"/>
      <c r="G39" s="65" t="s">
        <v>37</v>
      </c>
      <c r="H39" s="64">
        <v>3527</v>
      </c>
      <c r="I39" s="21">
        <v>58000</v>
      </c>
      <c r="J39" s="22">
        <f t="shared" si="5"/>
        <v>204566000</v>
      </c>
      <c r="K39" s="21">
        <v>26800</v>
      </c>
      <c r="L39" s="22">
        <f t="shared" si="6"/>
        <v>94523600</v>
      </c>
      <c r="M39" s="21">
        <v>80000</v>
      </c>
      <c r="N39" s="22">
        <f t="shared" si="7"/>
        <v>282160000</v>
      </c>
      <c r="O39" s="21">
        <v>12070.4</v>
      </c>
      <c r="P39" s="22">
        <f t="shared" si="8"/>
        <v>42572300.799999997</v>
      </c>
      <c r="Q39" s="21">
        <v>87654</v>
      </c>
      <c r="R39" s="22">
        <f t="shared" si="9"/>
        <v>309155658</v>
      </c>
      <c r="S39" s="21">
        <v>17852</v>
      </c>
      <c r="T39" s="22">
        <f t="shared" si="10"/>
        <v>62964004</v>
      </c>
      <c r="U39" s="21">
        <v>47000</v>
      </c>
      <c r="V39" s="22">
        <f t="shared" si="0"/>
        <v>165769000</v>
      </c>
      <c r="W39" s="21">
        <v>60000</v>
      </c>
      <c r="X39" s="22">
        <f t="shared" si="1"/>
        <v>211620000</v>
      </c>
      <c r="Y39" s="21">
        <v>50000</v>
      </c>
      <c r="Z39" s="22">
        <f t="shared" si="2"/>
        <v>176350000</v>
      </c>
      <c r="AA39" s="21">
        <v>48000</v>
      </c>
      <c r="AB39" s="22">
        <f t="shared" si="11"/>
        <v>169296000</v>
      </c>
      <c r="AC39" s="72">
        <v>45000</v>
      </c>
      <c r="AD39" s="22">
        <f t="shared" si="12"/>
        <v>158715000</v>
      </c>
      <c r="AE39" s="21"/>
      <c r="AF39" s="22">
        <f t="shared" si="13"/>
        <v>0</v>
      </c>
      <c r="AG39" s="21"/>
      <c r="AH39" s="22">
        <f t="shared" si="3"/>
        <v>0</v>
      </c>
      <c r="AI39" s="21">
        <f>40657*1.038*1.0161</f>
        <v>42881.417652600001</v>
      </c>
      <c r="AJ39" s="22">
        <f t="shared" si="4"/>
        <v>151242760.06072021</v>
      </c>
      <c r="AK39" s="84">
        <f t="shared" si="14"/>
        <v>47938</v>
      </c>
      <c r="AL39" s="85">
        <f t="shared" si="15"/>
        <v>169077326</v>
      </c>
      <c r="AM39" s="86">
        <f t="shared" si="16"/>
        <v>47500</v>
      </c>
      <c r="AN39" s="87">
        <f t="shared" si="17"/>
        <v>167532500</v>
      </c>
      <c r="AO39" s="86">
        <f t="shared" si="18"/>
        <v>35124</v>
      </c>
      <c r="AP39" s="87">
        <f t="shared" si="19"/>
        <v>123882348</v>
      </c>
      <c r="AQ39" s="86">
        <f t="shared" si="20"/>
        <v>42063</v>
      </c>
      <c r="AR39" s="87">
        <f t="shared" si="21"/>
        <v>148356201</v>
      </c>
    </row>
    <row r="40" spans="3:44" ht="40.5" customHeight="1" x14ac:dyDescent="0.25">
      <c r="C40" s="9">
        <v>22</v>
      </c>
      <c r="D40" s="316" t="s">
        <v>165</v>
      </c>
      <c r="E40" s="317"/>
      <c r="F40" s="317"/>
      <c r="G40" s="65" t="s">
        <v>149</v>
      </c>
      <c r="H40" s="64">
        <v>5</v>
      </c>
      <c r="I40" s="21">
        <v>16000</v>
      </c>
      <c r="J40" s="22">
        <f t="shared" si="5"/>
        <v>80000</v>
      </c>
      <c r="K40" s="21">
        <v>15800</v>
      </c>
      <c r="L40" s="22">
        <f t="shared" si="6"/>
        <v>79000</v>
      </c>
      <c r="M40" s="21">
        <v>12000</v>
      </c>
      <c r="N40" s="22">
        <f t="shared" si="7"/>
        <v>60000</v>
      </c>
      <c r="O40" s="21">
        <v>9984</v>
      </c>
      <c r="P40" s="22">
        <f t="shared" si="8"/>
        <v>49920</v>
      </c>
      <c r="Q40" s="21">
        <v>16800</v>
      </c>
      <c r="R40" s="22">
        <f t="shared" si="9"/>
        <v>84000</v>
      </c>
      <c r="S40" s="21">
        <v>35000</v>
      </c>
      <c r="T40" s="22">
        <f t="shared" si="10"/>
        <v>175000</v>
      </c>
      <c r="U40" s="21">
        <v>18000</v>
      </c>
      <c r="V40" s="22">
        <f t="shared" si="0"/>
        <v>90000</v>
      </c>
      <c r="W40" s="21">
        <v>17800</v>
      </c>
      <c r="X40" s="22">
        <f t="shared" si="1"/>
        <v>89000</v>
      </c>
      <c r="Y40" s="21">
        <v>20000</v>
      </c>
      <c r="Z40" s="22">
        <f t="shared" si="2"/>
        <v>100000</v>
      </c>
      <c r="AA40" s="21">
        <v>15000</v>
      </c>
      <c r="AB40" s="22">
        <f t="shared" si="11"/>
        <v>75000</v>
      </c>
      <c r="AC40" s="72">
        <v>14800</v>
      </c>
      <c r="AD40" s="22">
        <f t="shared" si="12"/>
        <v>74000</v>
      </c>
      <c r="AE40" s="21"/>
      <c r="AF40" s="22">
        <f t="shared" si="13"/>
        <v>0</v>
      </c>
      <c r="AG40" s="21"/>
      <c r="AH40" s="22">
        <f t="shared" si="3"/>
        <v>0</v>
      </c>
      <c r="AI40" s="21"/>
      <c r="AJ40" s="22">
        <f t="shared" si="4"/>
        <v>0</v>
      </c>
      <c r="AK40" s="84">
        <f t="shared" si="14"/>
        <v>17380</v>
      </c>
      <c r="AL40" s="85">
        <f t="shared" si="15"/>
        <v>86900</v>
      </c>
      <c r="AM40" s="86">
        <f t="shared" si="16"/>
        <v>16000</v>
      </c>
      <c r="AN40" s="87">
        <f t="shared" si="17"/>
        <v>80000</v>
      </c>
      <c r="AO40" s="86">
        <f t="shared" si="18"/>
        <v>15865</v>
      </c>
      <c r="AP40" s="87">
        <f t="shared" si="19"/>
        <v>79325</v>
      </c>
      <c r="AQ40" s="86">
        <f t="shared" si="20"/>
        <v>16539</v>
      </c>
      <c r="AR40" s="87">
        <f t="shared" si="21"/>
        <v>82695</v>
      </c>
    </row>
    <row r="41" spans="3:44" ht="38.25" customHeight="1" x14ac:dyDescent="0.25">
      <c r="C41" s="9">
        <v>23</v>
      </c>
      <c r="D41" s="316" t="s">
        <v>138</v>
      </c>
      <c r="E41" s="317"/>
      <c r="F41" s="317"/>
      <c r="G41" s="65" t="s">
        <v>37</v>
      </c>
      <c r="H41" s="64">
        <f>30*2</f>
        <v>60</v>
      </c>
      <c r="I41" s="21">
        <v>18000</v>
      </c>
      <c r="J41" s="22">
        <f t="shared" si="5"/>
        <v>1080000</v>
      </c>
      <c r="K41" s="21">
        <v>15600</v>
      </c>
      <c r="L41" s="22">
        <f t="shared" si="6"/>
        <v>936000</v>
      </c>
      <c r="M41" s="21">
        <v>18000</v>
      </c>
      <c r="N41" s="22">
        <f t="shared" si="7"/>
        <v>1080000</v>
      </c>
      <c r="O41" s="21">
        <v>37900.800000000003</v>
      </c>
      <c r="P41" s="22">
        <f t="shared" si="8"/>
        <v>2274048</v>
      </c>
      <c r="Q41" s="21">
        <v>15500</v>
      </c>
      <c r="R41" s="22">
        <f t="shared" si="9"/>
        <v>930000</v>
      </c>
      <c r="S41" s="21">
        <v>4200</v>
      </c>
      <c r="T41" s="22">
        <f t="shared" si="10"/>
        <v>252000</v>
      </c>
      <c r="U41" s="21">
        <v>13104</v>
      </c>
      <c r="V41" s="22">
        <f t="shared" si="0"/>
        <v>786240</v>
      </c>
      <c r="W41" s="21">
        <v>12525</v>
      </c>
      <c r="X41" s="22">
        <f t="shared" si="1"/>
        <v>751500</v>
      </c>
      <c r="Y41" s="21">
        <v>15257.337952</v>
      </c>
      <c r="Z41" s="22">
        <f t="shared" si="2"/>
        <v>915440.27711999998</v>
      </c>
      <c r="AA41" s="21">
        <v>16000</v>
      </c>
      <c r="AB41" s="22">
        <f>AA41*H41</f>
        <v>960000</v>
      </c>
      <c r="AC41" s="21">
        <v>20000</v>
      </c>
      <c r="AD41" s="22">
        <f>AC41*H41</f>
        <v>1200000</v>
      </c>
      <c r="AE41" s="21">
        <f>13104*1.0161</f>
        <v>13314.974399999999</v>
      </c>
      <c r="AF41" s="22">
        <f t="shared" si="13"/>
        <v>798898.46399999992</v>
      </c>
      <c r="AG41" s="21"/>
      <c r="AH41" s="22">
        <f t="shared" si="3"/>
        <v>0</v>
      </c>
      <c r="AI41" s="21"/>
      <c r="AJ41" s="22">
        <f t="shared" si="4"/>
        <v>0</v>
      </c>
      <c r="AK41" s="84">
        <f t="shared" si="14"/>
        <v>16617</v>
      </c>
      <c r="AL41" s="85">
        <f t="shared" si="15"/>
        <v>997020</v>
      </c>
      <c r="AM41" s="86">
        <f t="shared" si="16"/>
        <v>15550</v>
      </c>
      <c r="AN41" s="87">
        <f t="shared" si="17"/>
        <v>933000</v>
      </c>
      <c r="AO41" s="86">
        <f t="shared" si="18"/>
        <v>13136</v>
      </c>
      <c r="AP41" s="87">
        <f t="shared" si="19"/>
        <v>788160</v>
      </c>
      <c r="AQ41" s="86">
        <f t="shared" si="20"/>
        <v>15032</v>
      </c>
      <c r="AR41" s="87">
        <f t="shared" si="21"/>
        <v>901920</v>
      </c>
    </row>
    <row r="42" spans="3:44" ht="78" customHeight="1" x14ac:dyDescent="0.25">
      <c r="C42" s="9">
        <v>24</v>
      </c>
      <c r="D42" s="316" t="s">
        <v>24</v>
      </c>
      <c r="E42" s="317"/>
      <c r="F42" s="317"/>
      <c r="G42" s="65" t="s">
        <v>37</v>
      </c>
      <c r="H42" s="64">
        <f>30*2</f>
        <v>60</v>
      </c>
      <c r="I42" s="21">
        <v>162000</v>
      </c>
      <c r="J42" s="22">
        <f t="shared" si="5"/>
        <v>9720000</v>
      </c>
      <c r="K42" s="21">
        <v>185600</v>
      </c>
      <c r="L42" s="22">
        <f t="shared" si="6"/>
        <v>11136000</v>
      </c>
      <c r="M42" s="21">
        <v>125000</v>
      </c>
      <c r="N42" s="22">
        <f t="shared" si="7"/>
        <v>7500000</v>
      </c>
      <c r="O42" s="21">
        <v>382336</v>
      </c>
      <c r="P42" s="22">
        <f t="shared" si="8"/>
        <v>22940160</v>
      </c>
      <c r="Q42" s="21">
        <v>175000</v>
      </c>
      <c r="R42" s="22">
        <f t="shared" si="9"/>
        <v>10500000</v>
      </c>
      <c r="S42" s="21">
        <v>140000</v>
      </c>
      <c r="T42" s="22">
        <f t="shared" si="10"/>
        <v>8400000</v>
      </c>
      <c r="U42" s="21">
        <v>177257</v>
      </c>
      <c r="V42" s="22">
        <f t="shared" si="0"/>
        <v>10635420</v>
      </c>
      <c r="W42" s="21">
        <v>169430</v>
      </c>
      <c r="X42" s="22">
        <f t="shared" si="1"/>
        <v>10165800</v>
      </c>
      <c r="Y42" s="21">
        <v>189720.74598400001</v>
      </c>
      <c r="Z42" s="22">
        <f t="shared" si="2"/>
        <v>11383244.75904</v>
      </c>
      <c r="AA42" s="21">
        <v>163000</v>
      </c>
      <c r="AB42" s="22">
        <f>AA42*H42</f>
        <v>9780000</v>
      </c>
      <c r="AC42" s="21">
        <v>170000</v>
      </c>
      <c r="AD42" s="22">
        <f>AC42*H42</f>
        <v>10200000</v>
      </c>
      <c r="AE42" s="21">
        <f>177257*1.0161</f>
        <v>180110.8377</v>
      </c>
      <c r="AF42" s="22">
        <f t="shared" si="13"/>
        <v>10806650.262</v>
      </c>
      <c r="AG42" s="21"/>
      <c r="AH42" s="22">
        <f t="shared" si="3"/>
        <v>0</v>
      </c>
      <c r="AI42" s="21"/>
      <c r="AJ42" s="22">
        <f t="shared" si="4"/>
        <v>0</v>
      </c>
      <c r="AK42" s="84">
        <f t="shared" si="14"/>
        <v>184955</v>
      </c>
      <c r="AL42" s="85">
        <f t="shared" si="15"/>
        <v>11097300</v>
      </c>
      <c r="AM42" s="86">
        <f t="shared" si="16"/>
        <v>172500</v>
      </c>
      <c r="AN42" s="87">
        <f t="shared" si="17"/>
        <v>10350000</v>
      </c>
      <c r="AO42" s="86">
        <f t="shared" si="18"/>
        <v>172867</v>
      </c>
      <c r="AP42" s="87">
        <f t="shared" si="19"/>
        <v>10372020</v>
      </c>
      <c r="AQ42" s="86">
        <f t="shared" si="20"/>
        <v>177845</v>
      </c>
      <c r="AR42" s="87">
        <f t="shared" si="21"/>
        <v>10670700</v>
      </c>
    </row>
    <row r="43" spans="3:44" ht="42" customHeight="1" x14ac:dyDescent="0.25">
      <c r="C43" s="9">
        <v>25</v>
      </c>
      <c r="D43" s="344" t="s">
        <v>166</v>
      </c>
      <c r="E43" s="345"/>
      <c r="F43" s="346"/>
      <c r="G43" s="65" t="s">
        <v>174</v>
      </c>
      <c r="H43" s="64">
        <v>30</v>
      </c>
      <c r="I43" s="21">
        <v>54000</v>
      </c>
      <c r="J43" s="22">
        <f t="shared" si="5"/>
        <v>1620000</v>
      </c>
      <c r="K43" s="21">
        <v>45800</v>
      </c>
      <c r="L43" s="22">
        <f t="shared" si="6"/>
        <v>1374000</v>
      </c>
      <c r="M43" s="21">
        <v>40000</v>
      </c>
      <c r="N43" s="22">
        <f t="shared" si="7"/>
        <v>1200000</v>
      </c>
      <c r="O43" s="21">
        <v>16208.64</v>
      </c>
      <c r="P43" s="22">
        <f t="shared" si="8"/>
        <v>486259.19999999995</v>
      </c>
      <c r="Q43" s="21">
        <v>28479</v>
      </c>
      <c r="R43" s="22">
        <f t="shared" si="9"/>
        <v>854370</v>
      </c>
      <c r="S43" s="21">
        <v>14000</v>
      </c>
      <c r="T43" s="22">
        <f t="shared" si="10"/>
        <v>420000</v>
      </c>
      <c r="U43" s="21">
        <v>26000</v>
      </c>
      <c r="V43" s="22">
        <f t="shared" si="0"/>
        <v>780000</v>
      </c>
      <c r="W43" s="21">
        <v>22000</v>
      </c>
      <c r="X43" s="22">
        <f t="shared" si="1"/>
        <v>660000</v>
      </c>
      <c r="Y43" s="21">
        <v>20000</v>
      </c>
      <c r="Z43" s="22">
        <f t="shared" si="2"/>
        <v>600000</v>
      </c>
      <c r="AA43" s="21">
        <v>18000</v>
      </c>
      <c r="AB43" s="22">
        <f t="shared" si="11"/>
        <v>540000</v>
      </c>
      <c r="AC43" s="72">
        <v>15000</v>
      </c>
      <c r="AD43" s="22">
        <f t="shared" si="12"/>
        <v>450000</v>
      </c>
      <c r="AE43" s="21">
        <f>12940*1.0161</f>
        <v>13148.334000000001</v>
      </c>
      <c r="AF43" s="22">
        <f t="shared" si="13"/>
        <v>394450.02</v>
      </c>
      <c r="AG43" s="21"/>
      <c r="AH43" s="22">
        <f t="shared" si="3"/>
        <v>0</v>
      </c>
      <c r="AI43" s="21"/>
      <c r="AJ43" s="22">
        <f t="shared" si="4"/>
        <v>0</v>
      </c>
      <c r="AK43" s="84">
        <f t="shared" si="14"/>
        <v>26053</v>
      </c>
      <c r="AL43" s="85">
        <f t="shared" si="15"/>
        <v>781590</v>
      </c>
      <c r="AM43" s="86">
        <f t="shared" si="16"/>
        <v>21000</v>
      </c>
      <c r="AN43" s="87">
        <f t="shared" si="17"/>
        <v>630000</v>
      </c>
      <c r="AO43" s="86">
        <f t="shared" si="18"/>
        <v>21210</v>
      </c>
      <c r="AP43" s="87">
        <f t="shared" si="19"/>
        <v>636300</v>
      </c>
      <c r="AQ43" s="86">
        <f t="shared" si="20"/>
        <v>23327</v>
      </c>
      <c r="AR43" s="87">
        <f t="shared" si="21"/>
        <v>699810</v>
      </c>
    </row>
    <row r="44" spans="3:44" ht="31.5" customHeight="1" thickBot="1" x14ac:dyDescent="0.3">
      <c r="C44" s="310" t="s">
        <v>170</v>
      </c>
      <c r="D44" s="311"/>
      <c r="E44" s="311"/>
      <c r="F44" s="312"/>
      <c r="G44" s="40"/>
      <c r="H44" s="40"/>
      <c r="I44" s="41"/>
      <c r="J44" s="24">
        <f>SUM(J9:J43)</f>
        <v>268923600</v>
      </c>
      <c r="K44" s="41"/>
      <c r="L44" s="24">
        <f>SUM(L9:L43)</f>
        <v>163134556</v>
      </c>
      <c r="M44" s="41"/>
      <c r="N44" s="24">
        <f>SUM(N9:N43)</f>
        <v>594607500</v>
      </c>
      <c r="O44" s="41"/>
      <c r="P44" s="24">
        <f>SUM(P9:P43)</f>
        <v>158302425.82999998</v>
      </c>
      <c r="Q44" s="41"/>
      <c r="R44" s="24">
        <f>SUM(R9:R43)</f>
        <v>826974810</v>
      </c>
      <c r="S44" s="41"/>
      <c r="T44" s="24">
        <f>SUM(T9:T43)</f>
        <v>138517664</v>
      </c>
      <c r="U44" s="41"/>
      <c r="V44" s="24">
        <f>SUM(V9:V43)</f>
        <v>233319671.19999999</v>
      </c>
      <c r="W44" s="41"/>
      <c r="X44" s="24">
        <f>SUM(X9:X43)</f>
        <v>278375107.5</v>
      </c>
      <c r="Y44" s="41"/>
      <c r="Z44" s="24">
        <f>SUM(Z9:Z43)</f>
        <v>253287776.91344959</v>
      </c>
      <c r="AA44" s="41"/>
      <c r="AB44" s="24">
        <f>SUM(AB9:AB43)</f>
        <v>231999200</v>
      </c>
      <c r="AC44" s="24"/>
      <c r="AD44" s="24">
        <f>SUM(AD9:AD43)</f>
        <v>216491000</v>
      </c>
      <c r="AE44" s="41"/>
      <c r="AF44" s="24">
        <f>SUM(AF9:AF43)</f>
        <v>33318103.117320005</v>
      </c>
      <c r="AG44" s="41"/>
      <c r="AH44" s="24">
        <f>SUM(AH9:AH43)</f>
        <v>1287660.8538000002</v>
      </c>
      <c r="AI44" s="41"/>
      <c r="AJ44" s="24">
        <f>SUM(AJ9:AJ43)</f>
        <v>169730908.56862903</v>
      </c>
      <c r="AK44" s="41"/>
      <c r="AL44" s="24">
        <f>SUM(AL9:AL43)</f>
        <v>293958334</v>
      </c>
      <c r="AM44" s="41"/>
      <c r="AN44" s="24">
        <f>SUM(AN9:AN43)</f>
        <v>234313947</v>
      </c>
      <c r="AO44" s="41"/>
      <c r="AP44" s="24">
        <f>SUM(AP9:AP43)</f>
        <v>184863718</v>
      </c>
      <c r="AQ44" s="41"/>
      <c r="AR44" s="24">
        <f>SUM(AR9:AR43)</f>
        <v>220751929</v>
      </c>
    </row>
    <row r="45" spans="3:44" ht="31.5" customHeight="1" thickBot="1" x14ac:dyDescent="0.3">
      <c r="C45" s="67"/>
      <c r="D45" s="338" t="s">
        <v>167</v>
      </c>
      <c r="E45" s="339"/>
      <c r="F45" s="339"/>
      <c r="G45" s="40"/>
      <c r="H45" s="40"/>
      <c r="I45" s="68">
        <v>0.22</v>
      </c>
      <c r="J45" s="24">
        <f>J44*I45</f>
        <v>59163192</v>
      </c>
      <c r="K45" s="41"/>
      <c r="L45" s="24">
        <f>L44*$I45</f>
        <v>35889602.32</v>
      </c>
      <c r="M45" s="41"/>
      <c r="N45" s="24">
        <f>N44*$I45</f>
        <v>130813650</v>
      </c>
      <c r="O45" s="41"/>
      <c r="P45" s="24">
        <f>P44*$I45</f>
        <v>34826533.682599999</v>
      </c>
      <c r="Q45" s="41"/>
      <c r="R45" s="24">
        <f>R44*$I45</f>
        <v>181934458.19999999</v>
      </c>
      <c r="S45" s="41"/>
      <c r="T45" s="24">
        <f>T44*$I45</f>
        <v>30473886.080000002</v>
      </c>
      <c r="U45" s="41"/>
      <c r="V45" s="24">
        <f>V44*$I45</f>
        <v>51330327.663999997</v>
      </c>
      <c r="W45" s="41"/>
      <c r="X45" s="24">
        <f>X44*$I45</f>
        <v>61242523.649999999</v>
      </c>
      <c r="Y45" s="41"/>
      <c r="Z45" s="24">
        <f>Z44*$I45</f>
        <v>55723310.920958906</v>
      </c>
      <c r="AA45" s="41"/>
      <c r="AB45" s="24">
        <f>AB44*$I45</f>
        <v>51039824</v>
      </c>
      <c r="AC45" s="24"/>
      <c r="AD45" s="24">
        <f>AD44*$I45</f>
        <v>47628020</v>
      </c>
      <c r="AE45" s="41"/>
      <c r="AF45" s="24">
        <f>AF44*$I45</f>
        <v>7329982.6858104011</v>
      </c>
      <c r="AG45" s="41"/>
      <c r="AH45" s="24">
        <f>AH44*$I45</f>
        <v>283285.38783600001</v>
      </c>
      <c r="AI45" s="41"/>
      <c r="AJ45" s="24">
        <f>AJ44*$I45</f>
        <v>37340799.885098383</v>
      </c>
      <c r="AK45" s="41"/>
      <c r="AL45" s="24">
        <f>AL44*$I45</f>
        <v>64670833.479999997</v>
      </c>
      <c r="AM45" s="41"/>
      <c r="AN45" s="24">
        <f>AN44*$I45</f>
        <v>51549068.340000004</v>
      </c>
      <c r="AO45" s="41"/>
      <c r="AP45" s="24">
        <f>AP44*$I45</f>
        <v>40670017.960000001</v>
      </c>
      <c r="AQ45" s="41"/>
      <c r="AR45" s="24">
        <f>AR44*$I45</f>
        <v>48565424.380000003</v>
      </c>
    </row>
    <row r="46" spans="3:44" ht="31.5" customHeight="1" thickBot="1" x14ac:dyDescent="0.3">
      <c r="C46" s="67"/>
      <c r="D46" s="340" t="s">
        <v>168</v>
      </c>
      <c r="E46" s="341"/>
      <c r="F46" s="341"/>
      <c r="G46" s="40"/>
      <c r="H46" s="40"/>
      <c r="I46" s="68">
        <v>0.01</v>
      </c>
      <c r="J46" s="24">
        <f>J44*I47</f>
        <v>13446180</v>
      </c>
      <c r="K46" s="41"/>
      <c r="L46" s="24">
        <f>L44*$I46</f>
        <v>1631345.56</v>
      </c>
      <c r="M46" s="41"/>
      <c r="N46" s="24">
        <f>N44*$I46</f>
        <v>5946075</v>
      </c>
      <c r="O46" s="41"/>
      <c r="P46" s="24">
        <f>P44*$I46</f>
        <v>1583024.2582999999</v>
      </c>
      <c r="Q46" s="41"/>
      <c r="R46" s="24">
        <f>R44*$I46</f>
        <v>8269748.1000000006</v>
      </c>
      <c r="S46" s="41"/>
      <c r="T46" s="24">
        <f>T44*$I46</f>
        <v>1385176.6400000001</v>
      </c>
      <c r="U46" s="41"/>
      <c r="V46" s="24">
        <f>V44*$I46</f>
        <v>2333196.7119999998</v>
      </c>
      <c r="W46" s="41"/>
      <c r="X46" s="24">
        <f>X44*$I46</f>
        <v>2783751.0750000002</v>
      </c>
      <c r="Y46" s="41"/>
      <c r="Z46" s="24">
        <f>Z44*$I46</f>
        <v>2532877.7691344959</v>
      </c>
      <c r="AA46" s="41"/>
      <c r="AB46" s="24">
        <f>AB44*$I46</f>
        <v>2319992</v>
      </c>
      <c r="AC46" s="24"/>
      <c r="AD46" s="24">
        <f>AD44*$I46</f>
        <v>2164910</v>
      </c>
      <c r="AE46" s="41"/>
      <c r="AF46" s="24">
        <f>AF44*$I46</f>
        <v>333181.03117320006</v>
      </c>
      <c r="AG46" s="41"/>
      <c r="AH46" s="24">
        <f>AH44*$I46</f>
        <v>12876.608538000002</v>
      </c>
      <c r="AI46" s="41"/>
      <c r="AJ46" s="24">
        <f>AJ44*$I46</f>
        <v>1697309.0856862904</v>
      </c>
      <c r="AK46" s="41"/>
      <c r="AL46" s="24">
        <f>AL44*$I46</f>
        <v>2939583.34</v>
      </c>
      <c r="AM46" s="41"/>
      <c r="AN46" s="24">
        <f>AN44*$I46</f>
        <v>2343139.4700000002</v>
      </c>
      <c r="AO46" s="41"/>
      <c r="AP46" s="24">
        <f>AP44*$I46</f>
        <v>1848637.18</v>
      </c>
      <c r="AQ46" s="41"/>
      <c r="AR46" s="24">
        <f>AR44*$I46</f>
        <v>2207519.29</v>
      </c>
    </row>
    <row r="47" spans="3:44" ht="31.5" customHeight="1" thickBot="1" x14ac:dyDescent="0.3">
      <c r="C47" s="67"/>
      <c r="D47" s="342" t="s">
        <v>169</v>
      </c>
      <c r="E47" s="343"/>
      <c r="F47" s="343"/>
      <c r="G47" s="40"/>
      <c r="H47" s="40"/>
      <c r="I47" s="68">
        <v>0.05</v>
      </c>
      <c r="J47" s="24">
        <f>J44*I47</f>
        <v>13446180</v>
      </c>
      <c r="K47" s="41"/>
      <c r="L47" s="24">
        <f>L44*$I47</f>
        <v>8156727.8000000007</v>
      </c>
      <c r="M47" s="41"/>
      <c r="N47" s="24">
        <f>N44*$I47</f>
        <v>29730375</v>
      </c>
      <c r="O47" s="41"/>
      <c r="P47" s="24">
        <f>P44*$I47</f>
        <v>7915121.2914999994</v>
      </c>
      <c r="Q47" s="41"/>
      <c r="R47" s="24">
        <f>R44*$I47</f>
        <v>41348740.5</v>
      </c>
      <c r="S47" s="41"/>
      <c r="T47" s="24">
        <f>T44*$I47</f>
        <v>6925883.2000000002</v>
      </c>
      <c r="U47" s="41"/>
      <c r="V47" s="24">
        <f>V44*$I47</f>
        <v>11665983.560000001</v>
      </c>
      <c r="W47" s="41"/>
      <c r="X47" s="24">
        <f>X44*$I47</f>
        <v>13918755.375</v>
      </c>
      <c r="Y47" s="41"/>
      <c r="Z47" s="24">
        <f>Z44*$I47</f>
        <v>12664388.845672481</v>
      </c>
      <c r="AA47" s="41"/>
      <c r="AB47" s="24">
        <f>AB44*$I47</f>
        <v>11599960</v>
      </c>
      <c r="AC47" s="24"/>
      <c r="AD47" s="24">
        <f>AD44*$I47</f>
        <v>10824550</v>
      </c>
      <c r="AE47" s="41"/>
      <c r="AF47" s="24">
        <f>AF44*$I47</f>
        <v>1665905.1558660003</v>
      </c>
      <c r="AG47" s="41"/>
      <c r="AH47" s="24">
        <f>AH44*$I47</f>
        <v>64383.042690000009</v>
      </c>
      <c r="AI47" s="41"/>
      <c r="AJ47" s="24">
        <f>AJ44*$I47</f>
        <v>8486545.4284314513</v>
      </c>
      <c r="AK47" s="41"/>
      <c r="AL47" s="24">
        <f>AL44*$I47</f>
        <v>14697916.700000001</v>
      </c>
      <c r="AM47" s="41"/>
      <c r="AN47" s="24">
        <f>AN44*$I47</f>
        <v>11715697.350000001</v>
      </c>
      <c r="AO47" s="41"/>
      <c r="AP47" s="24">
        <f>AP44*$I47</f>
        <v>9243185.9000000004</v>
      </c>
      <c r="AQ47" s="41"/>
      <c r="AR47" s="24">
        <f>AR44*$I47</f>
        <v>11037596.450000001</v>
      </c>
    </row>
    <row r="48" spans="3:44" ht="28.5" customHeight="1" thickBot="1" x14ac:dyDescent="0.3">
      <c r="C48" s="310" t="s">
        <v>171</v>
      </c>
      <c r="D48" s="311"/>
      <c r="E48" s="311"/>
      <c r="F48" s="312"/>
      <c r="G48" s="310"/>
      <c r="H48" s="311"/>
      <c r="I48" s="11" t="s">
        <v>35</v>
      </c>
      <c r="J48" s="24">
        <f>J47*I48</f>
        <v>2554774.2000000002</v>
      </c>
      <c r="K48" s="11"/>
      <c r="L48" s="24">
        <f>L47*$I48</f>
        <v>1549778.2820000001</v>
      </c>
      <c r="M48" s="11"/>
      <c r="N48" s="24">
        <f>N47*$I48</f>
        <v>5648771.25</v>
      </c>
      <c r="O48" s="11"/>
      <c r="P48" s="24">
        <f>P47*$I48</f>
        <v>1503873.0453849998</v>
      </c>
      <c r="Q48" s="11"/>
      <c r="R48" s="24">
        <f>R47*$I48</f>
        <v>7856260.6950000003</v>
      </c>
      <c r="S48" s="11"/>
      <c r="T48" s="24">
        <f>T47*$I48</f>
        <v>1315917.808</v>
      </c>
      <c r="U48" s="11"/>
      <c r="V48" s="24">
        <f>V47*$I48</f>
        <v>2216536.8764</v>
      </c>
      <c r="W48" s="11" t="s">
        <v>35</v>
      </c>
      <c r="X48" s="24">
        <f>X47*$I48</f>
        <v>2644563.5212500002</v>
      </c>
      <c r="Y48" s="11" t="s">
        <v>35</v>
      </c>
      <c r="Z48" s="24">
        <f>Z47*$I48</f>
        <v>2406233.8806777713</v>
      </c>
      <c r="AA48" s="11" t="s">
        <v>35</v>
      </c>
      <c r="AB48" s="24">
        <f>AB47*$I48</f>
        <v>2203992.4</v>
      </c>
      <c r="AC48" s="73"/>
      <c r="AD48" s="24">
        <f>AD47*$I48</f>
        <v>2056664.5</v>
      </c>
      <c r="AE48" s="11" t="s">
        <v>35</v>
      </c>
      <c r="AF48" s="24">
        <f>AF47*$I48</f>
        <v>316521.97961454006</v>
      </c>
      <c r="AG48" s="11" t="s">
        <v>35</v>
      </c>
      <c r="AH48" s="24">
        <f>AH47*$I48</f>
        <v>12232.778111100002</v>
      </c>
      <c r="AI48" s="11" t="s">
        <v>35</v>
      </c>
      <c r="AJ48" s="24">
        <f>AJ47*$I48</f>
        <v>1612443.6314019759</v>
      </c>
      <c r="AK48" s="11" t="s">
        <v>35</v>
      </c>
      <c r="AL48" s="24">
        <f>AL47*$I48</f>
        <v>2792604.1730000004</v>
      </c>
      <c r="AM48" s="11" t="s">
        <v>35</v>
      </c>
      <c r="AN48" s="24">
        <f>AN47*$I48</f>
        <v>2225982.4965000004</v>
      </c>
      <c r="AO48" s="11" t="s">
        <v>35</v>
      </c>
      <c r="AP48" s="24">
        <f>AP47*$I48</f>
        <v>1756205.321</v>
      </c>
      <c r="AQ48" s="11" t="s">
        <v>35</v>
      </c>
      <c r="AR48" s="24">
        <f>AR47*$I48</f>
        <v>2097143.3255000003</v>
      </c>
    </row>
    <row r="49" spans="3:44" ht="35.25" customHeight="1" thickBot="1" x14ac:dyDescent="0.3">
      <c r="C49" s="310" t="s">
        <v>172</v>
      </c>
      <c r="D49" s="311"/>
      <c r="E49" s="311"/>
      <c r="F49" s="312"/>
      <c r="G49" s="42"/>
      <c r="H49" s="42"/>
      <c r="I49" s="43"/>
      <c r="J49" s="24">
        <f>+SUM(J44:J48)</f>
        <v>357533926.19999999</v>
      </c>
      <c r="K49" s="43"/>
      <c r="L49" s="24">
        <f>+SUM(L44:L48)</f>
        <v>210362009.96200001</v>
      </c>
      <c r="M49" s="43"/>
      <c r="N49" s="24">
        <f>+SUM(N44:N48)</f>
        <v>766746371.25</v>
      </c>
      <c r="O49" s="43"/>
      <c r="P49" s="24">
        <f>+SUM(P44:P48)</f>
        <v>204130978.10778499</v>
      </c>
      <c r="Q49" s="43"/>
      <c r="R49" s="24">
        <f>+SUM(R44:R48)</f>
        <v>1066384017.4950001</v>
      </c>
      <c r="S49" s="43"/>
      <c r="T49" s="24">
        <f>+SUM(T44:T48)</f>
        <v>178618527.72799999</v>
      </c>
      <c r="U49" s="43"/>
      <c r="V49" s="24">
        <f>+SUM(V44:V48)</f>
        <v>300865716.01239997</v>
      </c>
      <c r="W49" s="43"/>
      <c r="X49" s="24">
        <f>+SUM(X44:X48)</f>
        <v>358964701.12124997</v>
      </c>
      <c r="Y49" s="43"/>
      <c r="Z49" s="24">
        <f>+SUM(Z44:Z48)</f>
        <v>326614588.32989329</v>
      </c>
      <c r="AA49" s="43"/>
      <c r="AB49" s="24">
        <f>+SUM(AB44:AB48)</f>
        <v>299162968.39999998</v>
      </c>
      <c r="AC49" s="74"/>
      <c r="AD49" s="24">
        <f>+SUM(AD44:AD48)</f>
        <v>279165144.5</v>
      </c>
      <c r="AE49" s="43"/>
      <c r="AF49" s="24">
        <f>+SUM(AF44:AF48)</f>
        <v>42963693.969784141</v>
      </c>
      <c r="AG49" s="43"/>
      <c r="AH49" s="24">
        <f>+SUM(AH44:AH48)</f>
        <v>1660438.6709751</v>
      </c>
      <c r="AI49" s="43"/>
      <c r="AJ49" s="24">
        <f>+SUM(AJ44:AJ48)</f>
        <v>218868006.59924716</v>
      </c>
      <c r="AK49" s="43"/>
      <c r="AL49" s="24">
        <f>+SUM(AL44:AL48)</f>
        <v>379059271.69299996</v>
      </c>
      <c r="AM49" s="43"/>
      <c r="AN49" s="24">
        <f>+SUM(AN44:AN48)</f>
        <v>302147834.6565001</v>
      </c>
      <c r="AO49" s="43"/>
      <c r="AP49" s="24">
        <f>+SUM(AP44:AP48)</f>
        <v>238381764.36100003</v>
      </c>
      <c r="AQ49" s="43"/>
      <c r="AR49" s="24">
        <f>+SUM(AR44:AR48)</f>
        <v>284659612.44550002</v>
      </c>
    </row>
    <row r="50" spans="3:44" ht="37.5" customHeight="1" thickBot="1" x14ac:dyDescent="0.3">
      <c r="C50" s="19"/>
      <c r="D50" s="19"/>
      <c r="E50" s="19"/>
      <c r="F50" s="19"/>
      <c r="G50" s="19"/>
      <c r="H50" s="19"/>
      <c r="I50" s="19"/>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f>AL49+'CIMITARRA (2)'!AN46</f>
        <v>850090829.96649992</v>
      </c>
      <c r="AN50" s="59">
        <f>AN49+'CIMITARRA (2)'!AP46</f>
        <v>731143476.75250006</v>
      </c>
      <c r="AP50" s="59">
        <f>AP49+'CIMITARRA (2)'!AR46</f>
        <v>613583077.60800004</v>
      </c>
      <c r="AR50" s="59">
        <f>AR49+'CIMITARRA (2)'!AT46</f>
        <v>716498225.18500006</v>
      </c>
    </row>
    <row r="51" spans="3:44" ht="40.5" customHeight="1" x14ac:dyDescent="0.25">
      <c r="C51" s="313"/>
      <c r="D51" s="313"/>
      <c r="E51" s="313"/>
      <c r="F51" s="313"/>
      <c r="G51" s="313"/>
      <c r="H51" s="313"/>
      <c r="I51" s="313"/>
      <c r="J51" s="313"/>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row>
    <row r="52" spans="3:44" x14ac:dyDescent="0.25">
      <c r="C52" s="14"/>
      <c r="D52" s="15"/>
      <c r="E52" s="15"/>
      <c r="F52" s="15"/>
      <c r="G52" s="15"/>
      <c r="H52" s="15"/>
      <c r="I52" s="16"/>
      <c r="J52" s="17"/>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row>
    <row r="53" spans="3:44" x14ac:dyDescent="0.25">
      <c r="C53" s="15"/>
      <c r="D53" s="15"/>
      <c r="E53" s="15"/>
      <c r="F53" s="15"/>
      <c r="G53" s="15"/>
      <c r="H53" s="15"/>
      <c r="I53" s="16"/>
      <c r="J53" s="17"/>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row>
    <row r="54" spans="3:44" x14ac:dyDescent="0.25">
      <c r="C54" s="16"/>
      <c r="D54" s="15"/>
      <c r="E54" s="15"/>
      <c r="F54" s="15"/>
      <c r="G54" s="15"/>
      <c r="H54" s="15"/>
      <c r="I54" s="16"/>
      <c r="J54" s="17"/>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row>
    <row r="55" spans="3:44" x14ac:dyDescent="0.25">
      <c r="C55" s="15"/>
      <c r="D55" s="15"/>
      <c r="E55" s="15"/>
      <c r="F55" s="15"/>
      <c r="G55" s="15"/>
      <c r="H55" s="15"/>
      <c r="I55" s="16"/>
      <c r="J55" s="17"/>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row>
    <row r="56" spans="3:44" ht="15" customHeight="1" x14ac:dyDescent="0.25">
      <c r="C56" s="16"/>
      <c r="D56" s="15"/>
      <c r="E56" s="15"/>
      <c r="F56" s="15"/>
      <c r="G56" s="15"/>
      <c r="H56" s="15"/>
      <c r="I56" s="16"/>
      <c r="J56" s="17"/>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row>
    <row r="57" spans="3:44" ht="15" customHeight="1" x14ac:dyDescent="0.25">
      <c r="C57" s="16"/>
      <c r="D57" s="15"/>
      <c r="E57" s="15"/>
      <c r="F57" s="15"/>
      <c r="G57" s="15"/>
      <c r="H57" s="15"/>
      <c r="I57" s="16"/>
      <c r="J57" s="34"/>
      <c r="K57" s="39"/>
      <c r="L57" s="39"/>
      <c r="M57" s="39"/>
      <c r="N57" s="39"/>
      <c r="O57" s="39"/>
      <c r="P57" s="39"/>
      <c r="Q57" s="39"/>
      <c r="R57" s="39"/>
      <c r="S57" s="39"/>
      <c r="T57" s="39"/>
      <c r="U57" s="39"/>
      <c r="V57" s="39"/>
      <c r="W57" s="39"/>
      <c r="X57" s="39"/>
      <c r="Y57" s="39"/>
      <c r="Z57" s="39"/>
      <c r="AA57" s="39"/>
      <c r="AB57" s="39"/>
      <c r="AC57" s="39"/>
      <c r="AD57" s="39"/>
      <c r="AE57" s="39"/>
      <c r="AF57" s="39"/>
      <c r="AG57" s="39"/>
      <c r="AH57" s="39"/>
      <c r="AI57" s="39"/>
      <c r="AJ57" s="39"/>
      <c r="AK57" s="39"/>
      <c r="AL57" s="39"/>
    </row>
    <row r="58" spans="3:44" x14ac:dyDescent="0.25">
      <c r="C58" s="15"/>
      <c r="D58" s="15"/>
      <c r="E58" s="15"/>
      <c r="F58" s="15"/>
      <c r="G58" s="15"/>
      <c r="H58" s="15"/>
      <c r="I58" s="16"/>
      <c r="J58" s="17"/>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row>
    <row r="59" spans="3:44" ht="15" customHeight="1" x14ac:dyDescent="0.25">
      <c r="C59" s="16"/>
      <c r="D59" s="15"/>
      <c r="E59" s="15"/>
      <c r="F59" s="15"/>
      <c r="G59" s="15"/>
      <c r="H59" s="15"/>
      <c r="I59" s="16"/>
      <c r="J59" s="17"/>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row>
    <row r="60" spans="3:44" x14ac:dyDescent="0.25">
      <c r="C60" s="14"/>
      <c r="D60" s="14"/>
      <c r="E60" s="14"/>
      <c r="F60" s="14"/>
      <c r="G60" s="14"/>
      <c r="H60" s="14"/>
      <c r="I60" s="14"/>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row>
    <row r="61" spans="3:44" x14ac:dyDescent="0.25">
      <c r="C61" s="14"/>
      <c r="D61" s="14"/>
      <c r="E61" s="14"/>
      <c r="F61" s="14"/>
      <c r="G61" s="14"/>
      <c r="H61" s="14"/>
      <c r="I61" s="14"/>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row>
    <row r="62" spans="3:44" x14ac:dyDescent="0.25">
      <c r="C62" s="14"/>
      <c r="D62" s="14"/>
      <c r="E62" s="14"/>
      <c r="F62" s="14"/>
      <c r="G62" s="14"/>
      <c r="H62" s="14"/>
      <c r="I62" s="14"/>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row>
    <row r="63" spans="3:44" x14ac:dyDescent="0.25">
      <c r="C63" s="14"/>
      <c r="D63" s="14"/>
      <c r="E63" s="14"/>
      <c r="F63" s="14"/>
      <c r="G63" s="14"/>
      <c r="H63" s="14"/>
      <c r="I63" s="14"/>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row>
    <row r="64" spans="3:44" x14ac:dyDescent="0.25">
      <c r="C64" s="14"/>
      <c r="D64" s="14"/>
      <c r="E64" s="14"/>
      <c r="F64" s="14"/>
      <c r="G64" s="14"/>
      <c r="H64" s="14"/>
      <c r="I64" s="14"/>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row>
    <row r="65" spans="3:38" x14ac:dyDescent="0.25">
      <c r="C65" s="14"/>
      <c r="D65" s="14"/>
      <c r="E65" s="14"/>
      <c r="F65" s="14"/>
      <c r="G65" s="14"/>
      <c r="H65" s="14"/>
      <c r="I65" s="14"/>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row>
    <row r="66" spans="3:38" x14ac:dyDescent="0.25">
      <c r="C66" s="14"/>
      <c r="D66" s="14"/>
      <c r="E66" s="14"/>
      <c r="F66" s="14"/>
      <c r="G66" s="14"/>
      <c r="H66" s="14"/>
      <c r="I66" s="14"/>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row>
    <row r="67" spans="3:38" ht="13.5" customHeight="1" x14ac:dyDescent="0.25">
      <c r="C67" s="14"/>
      <c r="D67" s="14"/>
      <c r="E67" s="14"/>
      <c r="F67" s="14"/>
      <c r="G67" s="14"/>
      <c r="H67" s="14"/>
      <c r="I67" s="14"/>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row>
    <row r="68" spans="3:38" x14ac:dyDescent="0.25">
      <c r="C68" s="14"/>
      <c r="D68" s="14"/>
      <c r="E68" s="14"/>
      <c r="F68" s="14"/>
      <c r="G68" s="14"/>
      <c r="H68" s="14"/>
      <c r="I68" s="14"/>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row>
    <row r="69" spans="3:38" x14ac:dyDescent="0.25">
      <c r="C69" s="14"/>
      <c r="D69" s="14"/>
      <c r="E69" s="14"/>
      <c r="F69" s="14"/>
      <c r="G69" s="14"/>
      <c r="H69" s="14"/>
      <c r="I69" s="14"/>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row>
    <row r="70" spans="3:38" x14ac:dyDescent="0.25">
      <c r="C70" s="14"/>
      <c r="D70" s="14"/>
      <c r="E70" s="14"/>
      <c r="F70" s="14"/>
      <c r="G70" s="14"/>
      <c r="H70" s="14"/>
      <c r="I70" s="14"/>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row>
    <row r="71" spans="3:38" x14ac:dyDescent="0.25">
      <c r="C71" s="14"/>
      <c r="D71" s="14"/>
      <c r="E71" s="14"/>
      <c r="F71" s="14"/>
      <c r="G71" s="14"/>
      <c r="H71" s="14"/>
      <c r="I71" s="14"/>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row>
    <row r="72" spans="3:38" x14ac:dyDescent="0.25">
      <c r="C72" s="14"/>
      <c r="D72" s="14"/>
      <c r="E72" s="14"/>
      <c r="F72" s="14"/>
      <c r="G72" s="14"/>
      <c r="H72" s="14"/>
      <c r="I72" s="14"/>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row>
    <row r="73" spans="3:38" x14ac:dyDescent="0.25">
      <c r="C73" s="14"/>
      <c r="D73" s="14"/>
      <c r="E73" s="14"/>
      <c r="F73" s="14"/>
      <c r="G73" s="14"/>
      <c r="H73" s="14"/>
      <c r="I73" s="14"/>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row>
    <row r="74" spans="3:38" x14ac:dyDescent="0.25">
      <c r="C74" s="14"/>
      <c r="D74" s="14"/>
      <c r="E74" s="14"/>
      <c r="F74" s="14"/>
      <c r="G74" s="14"/>
      <c r="H74" s="14"/>
      <c r="I74" s="14"/>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row>
    <row r="75" spans="3:38" x14ac:dyDescent="0.25">
      <c r="C75" s="14"/>
      <c r="D75" s="14"/>
      <c r="E75" s="14"/>
      <c r="F75" s="14"/>
      <c r="G75" s="14"/>
      <c r="H75" s="14"/>
      <c r="I75" s="14"/>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row>
    <row r="76" spans="3:38" x14ac:dyDescent="0.25">
      <c r="C76" s="14"/>
      <c r="D76" s="14"/>
      <c r="E76" s="14"/>
      <c r="F76" s="14"/>
      <c r="G76" s="14"/>
      <c r="H76" s="14"/>
      <c r="I76" s="14"/>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row>
    <row r="77" spans="3:38" x14ac:dyDescent="0.25">
      <c r="C77" s="14"/>
      <c r="D77" s="14"/>
      <c r="E77" s="14"/>
      <c r="F77" s="14"/>
      <c r="G77" s="14"/>
      <c r="H77" s="14"/>
      <c r="I77" s="14"/>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row>
    <row r="78" spans="3:38" x14ac:dyDescent="0.25">
      <c r="C78" s="14"/>
      <c r="D78" s="14"/>
      <c r="E78" s="14"/>
      <c r="F78" s="14"/>
      <c r="G78" s="14"/>
      <c r="H78" s="14"/>
      <c r="I78" s="14"/>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row>
    <row r="79" spans="3:38" x14ac:dyDescent="0.25">
      <c r="C79" s="14"/>
      <c r="D79" s="14"/>
      <c r="E79" s="14"/>
      <c r="F79" s="14"/>
      <c r="G79" s="14"/>
      <c r="H79" s="14"/>
      <c r="I79" s="14"/>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row>
    <row r="80" spans="3:38" x14ac:dyDescent="0.25">
      <c r="C80" s="14"/>
      <c r="D80" s="14"/>
      <c r="E80" s="14"/>
      <c r="F80" s="14"/>
      <c r="G80" s="14"/>
      <c r="H80" s="14"/>
      <c r="I80" s="14"/>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row>
    <row r="81" spans="3:38" x14ac:dyDescent="0.25">
      <c r="C81" s="14"/>
      <c r="D81" s="14"/>
      <c r="E81" s="14"/>
      <c r="F81" s="14"/>
      <c r="G81" s="14"/>
      <c r="H81" s="14"/>
      <c r="I81" s="14"/>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row>
    <row r="82" spans="3:38" x14ac:dyDescent="0.25">
      <c r="C82" s="14"/>
      <c r="D82" s="14"/>
      <c r="E82" s="14"/>
      <c r="F82" s="14"/>
      <c r="G82" s="14"/>
      <c r="H82" s="14"/>
      <c r="I82" s="14"/>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row>
    <row r="83" spans="3:38" x14ac:dyDescent="0.25">
      <c r="C83" s="14"/>
      <c r="D83" s="14"/>
      <c r="E83" s="14"/>
      <c r="F83" s="14"/>
      <c r="G83" s="14"/>
      <c r="H83" s="14"/>
      <c r="I83" s="14"/>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row>
    <row r="84" spans="3:38" x14ac:dyDescent="0.25">
      <c r="C84" s="14"/>
      <c r="D84" s="14"/>
      <c r="E84" s="14"/>
      <c r="F84" s="14"/>
      <c r="G84" s="14"/>
      <c r="H84" s="14"/>
      <c r="I84" s="14"/>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row>
    <row r="85" spans="3:38" x14ac:dyDescent="0.25">
      <c r="C85" s="14"/>
      <c r="D85" s="14"/>
      <c r="E85" s="14"/>
      <c r="F85" s="14"/>
      <c r="G85" s="14"/>
      <c r="H85" s="14"/>
      <c r="I85" s="14"/>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row>
    <row r="86" spans="3:38" x14ac:dyDescent="0.25">
      <c r="C86" s="14"/>
      <c r="D86" s="14"/>
      <c r="E86" s="14"/>
      <c r="F86" s="14"/>
      <c r="G86" s="14"/>
      <c r="H86" s="14"/>
      <c r="I86" s="14"/>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row>
    <row r="87" spans="3:38" x14ac:dyDescent="0.25">
      <c r="C87" s="14"/>
      <c r="D87" s="14"/>
      <c r="E87" s="14"/>
      <c r="F87" s="14"/>
      <c r="G87" s="14"/>
      <c r="H87" s="14"/>
      <c r="I87" s="14"/>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row>
    <row r="88" spans="3:38" x14ac:dyDescent="0.25">
      <c r="C88" s="14"/>
      <c r="D88" s="14"/>
      <c r="E88" s="14"/>
      <c r="F88" s="14"/>
      <c r="G88" s="14"/>
      <c r="H88" s="14"/>
      <c r="I88" s="14"/>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row>
    <row r="89" spans="3:38" x14ac:dyDescent="0.25">
      <c r="C89" s="14"/>
      <c r="D89" s="14"/>
      <c r="E89" s="14"/>
      <c r="F89" s="14"/>
      <c r="G89" s="14"/>
      <c r="H89" s="14"/>
      <c r="I89" s="14"/>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row>
    <row r="90" spans="3:38" x14ac:dyDescent="0.25">
      <c r="C90" s="14"/>
      <c r="D90" s="14"/>
      <c r="E90" s="14"/>
      <c r="F90" s="14"/>
      <c r="G90" s="14"/>
      <c r="H90" s="14"/>
      <c r="I90" s="14"/>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row>
    <row r="91" spans="3:38" x14ac:dyDescent="0.25">
      <c r="C91" s="14"/>
      <c r="D91" s="14"/>
      <c r="E91" s="14"/>
      <c r="F91" s="14"/>
      <c r="G91" s="14"/>
      <c r="H91" s="14"/>
      <c r="I91" s="14"/>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row>
    <row r="92" spans="3:38" x14ac:dyDescent="0.25">
      <c r="C92" s="14"/>
      <c r="D92" s="14"/>
      <c r="E92" s="14"/>
      <c r="F92" s="14"/>
      <c r="G92" s="14"/>
      <c r="H92" s="14"/>
      <c r="I92" s="14"/>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row>
    <row r="93" spans="3:38" x14ac:dyDescent="0.25">
      <c r="C93" s="14"/>
      <c r="D93" s="14"/>
      <c r="E93" s="14"/>
      <c r="F93" s="14"/>
      <c r="G93" s="14"/>
      <c r="H93" s="14"/>
      <c r="I93" s="14"/>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row>
    <row r="94" spans="3:38" x14ac:dyDescent="0.25">
      <c r="C94" s="14"/>
      <c r="D94" s="14"/>
      <c r="E94" s="14"/>
      <c r="F94" s="14"/>
      <c r="G94" s="14"/>
      <c r="H94" s="14"/>
      <c r="I94" s="14"/>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row>
    <row r="95" spans="3:38" x14ac:dyDescent="0.25">
      <c r="C95" s="14"/>
      <c r="D95" s="14"/>
      <c r="E95" s="14"/>
      <c r="F95" s="14"/>
      <c r="G95" s="14"/>
      <c r="H95" s="14"/>
      <c r="I95" s="14"/>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row>
    <row r="96" spans="3:38" x14ac:dyDescent="0.25">
      <c r="C96" s="14"/>
      <c r="D96" s="14"/>
      <c r="E96" s="14"/>
      <c r="F96" s="14"/>
      <c r="G96" s="14"/>
      <c r="H96" s="14"/>
      <c r="I96" s="14"/>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row>
    <row r="97" spans="3:38" x14ac:dyDescent="0.25">
      <c r="C97" s="14"/>
      <c r="D97" s="14"/>
      <c r="E97" s="14"/>
      <c r="F97" s="14"/>
      <c r="G97" s="14"/>
      <c r="H97" s="14"/>
      <c r="I97" s="14"/>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row>
    <row r="98" spans="3:38" x14ac:dyDescent="0.25">
      <c r="C98" s="14"/>
      <c r="D98" s="14"/>
      <c r="E98" s="14"/>
      <c r="F98" s="14"/>
      <c r="G98" s="14"/>
      <c r="H98" s="14"/>
      <c r="I98" s="14"/>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row>
    <row r="99" spans="3:38" x14ac:dyDescent="0.25">
      <c r="C99" s="14"/>
      <c r="D99" s="14"/>
      <c r="E99" s="14"/>
      <c r="F99" s="14"/>
      <c r="G99" s="14"/>
      <c r="H99" s="14"/>
      <c r="I99" s="14"/>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row>
    <row r="100" spans="3:38" x14ac:dyDescent="0.25">
      <c r="C100" s="14"/>
      <c r="D100" s="14"/>
      <c r="E100" s="14"/>
      <c r="F100" s="14"/>
      <c r="G100" s="14"/>
      <c r="H100" s="14"/>
      <c r="I100" s="14"/>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row>
    <row r="101" spans="3:38" x14ac:dyDescent="0.25">
      <c r="C101" s="14"/>
      <c r="D101" s="14"/>
      <c r="E101" s="14"/>
      <c r="F101" s="14"/>
      <c r="G101" s="14"/>
      <c r="H101" s="14"/>
      <c r="I101" s="14"/>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row>
    <row r="102" spans="3:38" x14ac:dyDescent="0.25">
      <c r="C102" s="14"/>
      <c r="D102" s="14"/>
      <c r="E102" s="14"/>
      <c r="F102" s="14"/>
      <c r="G102" s="14"/>
      <c r="H102" s="14"/>
      <c r="I102" s="14"/>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row>
    <row r="103" spans="3:38" x14ac:dyDescent="0.25">
      <c r="C103" s="14"/>
      <c r="D103" s="14"/>
      <c r="E103" s="14"/>
      <c r="F103" s="14"/>
      <c r="G103" s="14"/>
      <c r="H103" s="14"/>
      <c r="I103" s="14"/>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row>
    <row r="104" spans="3:38" x14ac:dyDescent="0.25">
      <c r="C104" s="14"/>
      <c r="D104" s="14"/>
      <c r="E104" s="14"/>
      <c r="F104" s="14"/>
      <c r="G104" s="14"/>
      <c r="H104" s="14"/>
      <c r="I104" s="14"/>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row>
    <row r="105" spans="3:38" x14ac:dyDescent="0.25">
      <c r="C105" s="14"/>
      <c r="D105" s="14"/>
      <c r="E105" s="14"/>
      <c r="F105" s="14"/>
      <c r="G105" s="14"/>
      <c r="H105" s="14"/>
      <c r="I105" s="14"/>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row>
    <row r="106" spans="3:38" x14ac:dyDescent="0.25">
      <c r="C106" s="14"/>
      <c r="D106" s="14"/>
      <c r="E106" s="14"/>
      <c r="F106" s="14"/>
      <c r="G106" s="14"/>
      <c r="H106" s="14"/>
      <c r="I106" s="14"/>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row>
    <row r="107" spans="3:38" x14ac:dyDescent="0.25">
      <c r="C107" s="14"/>
      <c r="D107" s="14"/>
      <c r="E107" s="14"/>
      <c r="F107" s="14"/>
      <c r="G107" s="14"/>
      <c r="H107" s="14"/>
      <c r="I107" s="14"/>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row>
    <row r="108" spans="3:38" x14ac:dyDescent="0.25">
      <c r="C108" s="14"/>
      <c r="D108" s="14"/>
      <c r="E108" s="14"/>
      <c r="F108" s="14"/>
      <c r="G108" s="14"/>
      <c r="H108" s="14"/>
      <c r="I108" s="14"/>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row>
    <row r="109" spans="3:38" x14ac:dyDescent="0.25">
      <c r="C109" s="14"/>
      <c r="D109" s="14"/>
      <c r="E109" s="14"/>
      <c r="F109" s="14"/>
      <c r="G109" s="14"/>
      <c r="H109" s="14"/>
      <c r="I109" s="14"/>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row>
    <row r="110" spans="3:38" x14ac:dyDescent="0.25">
      <c r="C110" s="14"/>
      <c r="D110" s="14"/>
      <c r="E110" s="14"/>
      <c r="F110" s="14"/>
      <c r="G110" s="14"/>
      <c r="H110" s="14"/>
      <c r="I110" s="14"/>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row>
    <row r="111" spans="3:38" x14ac:dyDescent="0.25">
      <c r="C111" s="14"/>
      <c r="D111" s="14"/>
      <c r="E111" s="14"/>
      <c r="F111" s="14"/>
      <c r="G111" s="14"/>
      <c r="H111" s="14"/>
      <c r="I111" s="14"/>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row>
    <row r="112" spans="3:38" x14ac:dyDescent="0.25">
      <c r="C112" s="14"/>
      <c r="D112" s="14"/>
      <c r="E112" s="14"/>
      <c r="F112" s="14"/>
      <c r="G112" s="14"/>
      <c r="H112" s="14"/>
      <c r="I112" s="14"/>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row>
    <row r="113" spans="3:38" x14ac:dyDescent="0.25">
      <c r="C113" s="14"/>
      <c r="D113" s="14"/>
      <c r="E113" s="14"/>
      <c r="F113" s="14"/>
      <c r="G113" s="14"/>
      <c r="H113" s="14"/>
      <c r="I113" s="14"/>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row>
    <row r="114" spans="3:38" x14ac:dyDescent="0.25">
      <c r="C114" s="14"/>
      <c r="D114" s="14"/>
      <c r="E114" s="14"/>
      <c r="F114" s="14"/>
      <c r="G114" s="14"/>
      <c r="H114" s="14"/>
      <c r="I114" s="14"/>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row>
    <row r="115" spans="3:38" x14ac:dyDescent="0.25">
      <c r="C115" s="14"/>
      <c r="D115" s="14"/>
      <c r="E115" s="14"/>
      <c r="F115" s="14"/>
      <c r="G115" s="14"/>
      <c r="H115" s="14"/>
      <c r="I115" s="14"/>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row>
    <row r="116" spans="3:38" x14ac:dyDescent="0.25">
      <c r="C116" s="14"/>
      <c r="D116" s="14"/>
      <c r="E116" s="14"/>
      <c r="F116" s="14"/>
      <c r="G116" s="14"/>
      <c r="H116" s="14"/>
      <c r="I116" s="14"/>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row>
    <row r="117" spans="3:38" x14ac:dyDescent="0.25">
      <c r="C117" s="14"/>
      <c r="D117" s="14"/>
      <c r="E117" s="14"/>
      <c r="F117" s="14"/>
      <c r="G117" s="14"/>
      <c r="H117" s="14"/>
      <c r="I117" s="14"/>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row>
  </sheetData>
  <mergeCells count="69">
    <mergeCell ref="C2:E3"/>
    <mergeCell ref="F2:J2"/>
    <mergeCell ref="F3:J3"/>
    <mergeCell ref="C4:E4"/>
    <mergeCell ref="G4:H4"/>
    <mergeCell ref="D8:F8"/>
    <mergeCell ref="Y6:Z6"/>
    <mergeCell ref="AA6:AB6"/>
    <mergeCell ref="AC6:AD6"/>
    <mergeCell ref="AE6:AF6"/>
    <mergeCell ref="K6:L6"/>
    <mergeCell ref="M6:N6"/>
    <mergeCell ref="O6:P6"/>
    <mergeCell ref="Q6:R6"/>
    <mergeCell ref="U6:V6"/>
    <mergeCell ref="W6:X6"/>
    <mergeCell ref="C6:F6"/>
    <mergeCell ref="I6:J6"/>
    <mergeCell ref="S6:T6"/>
    <mergeCell ref="AK6:AL6"/>
    <mergeCell ref="AM6:AN6"/>
    <mergeCell ref="AO6:AP6"/>
    <mergeCell ref="AQ6:AR6"/>
    <mergeCell ref="D7:F7"/>
    <mergeCell ref="AG6:AH6"/>
    <mergeCell ref="AI6:AJ6"/>
    <mergeCell ref="D20:F20"/>
    <mergeCell ref="D9:F9"/>
    <mergeCell ref="D10:F10"/>
    <mergeCell ref="D11:F11"/>
    <mergeCell ref="D12:F12"/>
    <mergeCell ref="D13:F13"/>
    <mergeCell ref="D14:F14"/>
    <mergeCell ref="D15:F15"/>
    <mergeCell ref="D16:F16"/>
    <mergeCell ref="D17:F17"/>
    <mergeCell ref="D18:F18"/>
    <mergeCell ref="D19:F19"/>
    <mergeCell ref="D32:F32"/>
    <mergeCell ref="D21:F21"/>
    <mergeCell ref="D22:F22"/>
    <mergeCell ref="D23:F23"/>
    <mergeCell ref="D24:F24"/>
    <mergeCell ref="D25:F25"/>
    <mergeCell ref="D26:F26"/>
    <mergeCell ref="D27:F27"/>
    <mergeCell ref="D28:F28"/>
    <mergeCell ref="D29:F29"/>
    <mergeCell ref="D30:F30"/>
    <mergeCell ref="D31:F31"/>
    <mergeCell ref="C44:F44"/>
    <mergeCell ref="D33:F33"/>
    <mergeCell ref="D34:F34"/>
    <mergeCell ref="D35:F35"/>
    <mergeCell ref="D36:F36"/>
    <mergeCell ref="D37:F37"/>
    <mergeCell ref="D38:F38"/>
    <mergeCell ref="D39:F39"/>
    <mergeCell ref="D40:F40"/>
    <mergeCell ref="D41:F41"/>
    <mergeCell ref="D42:F42"/>
    <mergeCell ref="D43:F43"/>
    <mergeCell ref="C51:J51"/>
    <mergeCell ref="D45:F45"/>
    <mergeCell ref="D46:F46"/>
    <mergeCell ref="D47:F47"/>
    <mergeCell ref="C48:F48"/>
    <mergeCell ref="G48:H48"/>
    <mergeCell ref="C49:F49"/>
  </mergeCells>
  <pageMargins left="0.27559055118110237" right="0.19685039370078741" top="0.39370078740157483" bottom="0.39370078740157483" header="0.15748031496062992" footer="0"/>
  <pageSetup scale="30" fitToHeight="0" orientation="landscape" horizontalDpi="4294967293" r:id="rId1"/>
  <headerFooter scaleWithDoc="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BI105"/>
  <sheetViews>
    <sheetView view="pageBreakPreview" topLeftCell="B1" zoomScale="50" zoomScaleNormal="85" zoomScaleSheetLayoutView="50" workbookViewId="0">
      <pane xSplit="6612" ySplit="4596" topLeftCell="AJ40" activePane="topRight"/>
      <selection activeCell="H25" sqref="H25:H31"/>
      <selection pane="topRight" activeCell="AP9" sqref="AP9"/>
      <selection pane="bottomLeft" activeCell="B40" sqref="B40"/>
      <selection pane="bottomRight" activeCell="I40" sqref="I40"/>
    </sheetView>
  </sheetViews>
  <sheetFormatPr baseColWidth="10" defaultColWidth="11.44140625" defaultRowHeight="15" x14ac:dyDescent="0.25"/>
  <cols>
    <col min="1" max="1" width="3.6640625" style="1" hidden="1" customWidth="1"/>
    <col min="2" max="2" width="3.5546875" style="1" customWidth="1"/>
    <col min="3" max="3" width="9.88671875" style="1" customWidth="1"/>
    <col min="4" max="4" width="9.5546875" style="1" customWidth="1"/>
    <col min="5" max="5" width="11.44140625" style="1" customWidth="1"/>
    <col min="6" max="6" width="61.44140625" style="1" customWidth="1"/>
    <col min="7" max="7" width="9.6640625" style="1" customWidth="1"/>
    <col min="8" max="8" width="15.5546875" style="1" customWidth="1"/>
    <col min="9" max="9" width="20.5546875" style="1" customWidth="1"/>
    <col min="10" max="10" width="27.44140625" style="3" customWidth="1"/>
    <col min="11" max="11" width="19.88671875" style="3" customWidth="1"/>
    <col min="12" max="12" width="30.44140625" style="3" customWidth="1"/>
    <col min="13" max="13" width="19.88671875" style="3" customWidth="1"/>
    <col min="14" max="14" width="29.33203125" style="3" customWidth="1"/>
    <col min="15" max="15" width="19" style="3" customWidth="1"/>
    <col min="16" max="16" width="27.33203125" style="3" customWidth="1"/>
    <col min="17" max="17" width="21.33203125" style="3" customWidth="1"/>
    <col min="18" max="20" width="30.109375" style="3" customWidth="1"/>
    <col min="21" max="21" width="18.88671875" style="3" customWidth="1"/>
    <col min="22" max="22" width="27.88671875" style="3" customWidth="1"/>
    <col min="23" max="23" width="19.33203125" style="3" customWidth="1"/>
    <col min="24" max="24" width="28.5546875" style="3" customWidth="1"/>
    <col min="25" max="25" width="17.44140625" style="3" customWidth="1"/>
    <col min="26" max="26" width="28.44140625" style="3" customWidth="1"/>
    <col min="27" max="27" width="17.88671875" style="3" customWidth="1"/>
    <col min="28" max="28" width="27" style="3" customWidth="1"/>
    <col min="29" max="29" width="17.33203125" style="3" customWidth="1"/>
    <col min="30" max="30" width="28.44140625" style="3" customWidth="1"/>
    <col min="31" max="31" width="16.88671875" style="3" customWidth="1"/>
    <col min="32" max="32" width="27" style="3" customWidth="1"/>
    <col min="33" max="33" width="19.44140625" style="3" customWidth="1"/>
    <col min="34" max="34" width="27.6640625" style="3" customWidth="1"/>
    <col min="35" max="35" width="17.5546875" style="3" customWidth="1"/>
    <col min="36" max="36" width="26.6640625" style="3" customWidth="1"/>
    <col min="37" max="37" width="17.109375" style="3" customWidth="1"/>
    <col min="38" max="38" width="26.6640625" style="3" customWidth="1"/>
    <col min="39" max="39" width="19.88671875" style="3" customWidth="1"/>
    <col min="40" max="40" width="31.33203125" style="3" customWidth="1"/>
    <col min="41" max="41" width="16.5546875" style="1" customWidth="1"/>
    <col min="42" max="42" width="27.44140625" style="1" customWidth="1"/>
    <col min="43" max="43" width="12.88671875" style="1" customWidth="1"/>
    <col min="44" max="44" width="26.5546875" style="1" customWidth="1"/>
    <col min="45" max="45" width="18.33203125" style="1" customWidth="1"/>
    <col min="46" max="46" width="28" style="1" customWidth="1"/>
    <col min="47" max="47" width="23.5546875" style="1" bestFit="1" customWidth="1"/>
    <col min="48" max="48" width="45.44140625" style="1" customWidth="1"/>
    <col min="49" max="16384" width="11.44140625" style="1"/>
  </cols>
  <sheetData>
    <row r="1" spans="3:61" ht="15.6" thickBot="1" x14ac:dyDescent="0.3"/>
    <row r="2" spans="3:61" ht="27" customHeight="1" thickTop="1" x14ac:dyDescent="0.25">
      <c r="C2" s="320"/>
      <c r="D2" s="321"/>
      <c r="E2" s="321"/>
      <c r="F2" s="324" t="s">
        <v>0</v>
      </c>
      <c r="G2" s="325"/>
      <c r="H2" s="325"/>
      <c r="I2" s="325"/>
      <c r="J2" s="326"/>
      <c r="K2" s="36"/>
      <c r="L2" s="36"/>
      <c r="M2" s="36"/>
      <c r="N2" s="36"/>
      <c r="O2" s="36"/>
      <c r="P2" s="36"/>
      <c r="Q2" s="36"/>
      <c r="R2" s="36"/>
      <c r="S2" s="36"/>
      <c r="T2" s="36"/>
      <c r="U2" s="36"/>
      <c r="V2" s="36"/>
      <c r="W2" s="36"/>
      <c r="X2" s="36"/>
      <c r="Y2" s="36"/>
      <c r="Z2" s="36"/>
      <c r="AA2" s="36"/>
      <c r="AB2" s="36"/>
      <c r="AC2" s="36"/>
      <c r="AD2" s="36"/>
      <c r="AE2" s="36"/>
      <c r="AF2" s="36"/>
      <c r="AG2" s="36"/>
      <c r="AH2" s="36"/>
      <c r="AI2" s="36"/>
      <c r="AJ2" s="36"/>
      <c r="AK2" s="36"/>
      <c r="AL2" s="36"/>
      <c r="AM2" s="36"/>
      <c r="AN2" s="36"/>
    </row>
    <row r="3" spans="3:61" ht="40.200000000000003" customHeight="1" x14ac:dyDescent="0.25">
      <c r="C3" s="322"/>
      <c r="D3" s="323"/>
      <c r="E3" s="323"/>
      <c r="F3" s="327" t="s">
        <v>13</v>
      </c>
      <c r="G3" s="328"/>
      <c r="H3" s="328"/>
      <c r="I3" s="328"/>
      <c r="J3" s="329"/>
      <c r="K3" s="37"/>
      <c r="L3" s="37"/>
      <c r="M3" s="37"/>
      <c r="N3" s="37"/>
      <c r="O3" s="37"/>
      <c r="P3" s="37"/>
      <c r="Q3" s="37"/>
      <c r="R3" s="37"/>
      <c r="S3" s="37"/>
      <c r="T3" s="37"/>
      <c r="U3" s="37"/>
      <c r="V3" s="37"/>
      <c r="W3" s="37"/>
      <c r="X3" s="37"/>
      <c r="Y3" s="37"/>
      <c r="Z3" s="37"/>
      <c r="AA3" s="37"/>
      <c r="AB3" s="37"/>
      <c r="AC3" s="37"/>
      <c r="AD3" s="37"/>
      <c r="AE3" s="37"/>
      <c r="AF3" s="37"/>
      <c r="AG3" s="37"/>
      <c r="AH3" s="37"/>
      <c r="AI3" s="37"/>
      <c r="AJ3" s="37"/>
      <c r="AK3" s="37"/>
      <c r="AL3" s="37"/>
      <c r="AM3" s="37"/>
      <c r="AN3" s="37"/>
    </row>
    <row r="4" spans="3:61" s="4" customFormat="1" ht="47.25" customHeight="1" thickBot="1" x14ac:dyDescent="0.3">
      <c r="C4" s="330" t="s">
        <v>15</v>
      </c>
      <c r="D4" s="331"/>
      <c r="E4" s="332"/>
      <c r="F4" s="80" t="s">
        <v>11</v>
      </c>
      <c r="G4" s="333" t="s">
        <v>130</v>
      </c>
      <c r="H4" s="333"/>
      <c r="I4" s="5" t="s">
        <v>131</v>
      </c>
      <c r="J4" s="6" t="s">
        <v>12</v>
      </c>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1"/>
      <c r="AP4" s="1"/>
      <c r="AQ4" s="1"/>
      <c r="AV4" s="1"/>
      <c r="AW4" s="1"/>
      <c r="AX4" s="1"/>
      <c r="AY4" s="1"/>
      <c r="AZ4" s="1"/>
      <c r="BA4" s="1"/>
      <c r="BB4" s="1"/>
      <c r="BC4" s="1"/>
      <c r="BD4" s="1"/>
      <c r="BE4" s="1"/>
      <c r="BF4" s="1"/>
      <c r="BG4" s="1"/>
      <c r="BH4" s="1"/>
      <c r="BI4" s="1"/>
    </row>
    <row r="5" spans="3:61" s="4" customFormat="1" ht="16.2" thickTop="1" thickBot="1" x14ac:dyDescent="0.3">
      <c r="C5" s="7"/>
      <c r="D5" s="7"/>
      <c r="E5" s="7"/>
      <c r="F5" s="8"/>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1"/>
      <c r="AP5" s="1"/>
      <c r="AQ5" s="1"/>
      <c r="AV5" s="1"/>
      <c r="AW5" s="1"/>
      <c r="AX5" s="1"/>
      <c r="AY5" s="1"/>
      <c r="AZ5" s="1"/>
      <c r="BA5" s="1"/>
      <c r="BB5" s="1"/>
      <c r="BC5" s="1"/>
      <c r="BD5" s="1"/>
      <c r="BE5" s="1"/>
      <c r="BF5" s="1"/>
      <c r="BG5" s="1"/>
      <c r="BH5" s="1"/>
      <c r="BI5" s="1"/>
    </row>
    <row r="6" spans="3:61" ht="105" customHeight="1" x14ac:dyDescent="0.25">
      <c r="C6" s="318" t="s">
        <v>137</v>
      </c>
      <c r="D6" s="334"/>
      <c r="E6" s="334"/>
      <c r="F6" s="334"/>
      <c r="G6" s="35"/>
      <c r="H6" s="35"/>
      <c r="I6" s="318" t="s">
        <v>198</v>
      </c>
      <c r="J6" s="319"/>
      <c r="K6" s="318" t="s">
        <v>197</v>
      </c>
      <c r="L6" s="319"/>
      <c r="M6" s="318" t="s">
        <v>120</v>
      </c>
      <c r="N6" s="319"/>
      <c r="O6" s="318" t="s">
        <v>129</v>
      </c>
      <c r="P6" s="319"/>
      <c r="Q6" s="318" t="s">
        <v>202</v>
      </c>
      <c r="R6" s="319"/>
      <c r="S6" s="318" t="s">
        <v>216</v>
      </c>
      <c r="T6" s="319"/>
      <c r="U6" s="318" t="s">
        <v>132</v>
      </c>
      <c r="V6" s="319"/>
      <c r="W6" s="318" t="s">
        <v>133</v>
      </c>
      <c r="X6" s="319"/>
      <c r="Y6" s="318" t="s">
        <v>134</v>
      </c>
      <c r="Z6" s="319"/>
      <c r="AA6" s="318" t="s">
        <v>199</v>
      </c>
      <c r="AB6" s="319"/>
      <c r="AC6" s="318" t="s">
        <v>200</v>
      </c>
      <c r="AD6" s="319"/>
      <c r="AE6" s="318" t="s">
        <v>201</v>
      </c>
      <c r="AF6" s="319"/>
      <c r="AG6" s="318" t="s">
        <v>204</v>
      </c>
      <c r="AH6" s="319"/>
      <c r="AI6" s="318" t="s">
        <v>205</v>
      </c>
      <c r="AJ6" s="319"/>
      <c r="AK6" s="318" t="s">
        <v>135</v>
      </c>
      <c r="AL6" s="319"/>
      <c r="AM6" s="347" t="s">
        <v>207</v>
      </c>
      <c r="AN6" s="347"/>
      <c r="AO6" s="347" t="s">
        <v>208</v>
      </c>
      <c r="AP6" s="347"/>
      <c r="AQ6" s="347" t="s">
        <v>209</v>
      </c>
      <c r="AR6" s="347"/>
      <c r="AS6" s="347" t="s">
        <v>210</v>
      </c>
      <c r="AT6" s="347"/>
    </row>
    <row r="7" spans="3:61" s="2" customFormat="1" ht="35.4" customHeight="1" x14ac:dyDescent="0.25">
      <c r="C7" s="9" t="s">
        <v>9</v>
      </c>
      <c r="D7" s="315" t="s">
        <v>8</v>
      </c>
      <c r="E7" s="315"/>
      <c r="F7" s="315"/>
      <c r="G7" s="79" t="s">
        <v>1</v>
      </c>
      <c r="H7" s="81" t="s">
        <v>2</v>
      </c>
      <c r="I7" s="79" t="s">
        <v>6</v>
      </c>
      <c r="J7" s="10" t="s">
        <v>5</v>
      </c>
      <c r="K7" s="79" t="s">
        <v>6</v>
      </c>
      <c r="L7" s="10" t="s">
        <v>5</v>
      </c>
      <c r="M7" s="79" t="s">
        <v>6</v>
      </c>
      <c r="N7" s="10" t="s">
        <v>5</v>
      </c>
      <c r="O7" s="79" t="s">
        <v>6</v>
      </c>
      <c r="P7" s="10" t="s">
        <v>5</v>
      </c>
      <c r="Q7" s="79" t="s">
        <v>6</v>
      </c>
      <c r="R7" s="10" t="s">
        <v>5</v>
      </c>
      <c r="S7" s="83" t="s">
        <v>6</v>
      </c>
      <c r="T7" s="10" t="s">
        <v>5</v>
      </c>
      <c r="U7" s="79" t="s">
        <v>6</v>
      </c>
      <c r="V7" s="10" t="s">
        <v>5</v>
      </c>
      <c r="W7" s="79" t="s">
        <v>6</v>
      </c>
      <c r="X7" s="10" t="s">
        <v>5</v>
      </c>
      <c r="Y7" s="79" t="s">
        <v>6</v>
      </c>
      <c r="Z7" s="10" t="s">
        <v>5</v>
      </c>
      <c r="AA7" s="79" t="s">
        <v>6</v>
      </c>
      <c r="AB7" s="10" t="s">
        <v>5</v>
      </c>
      <c r="AC7" s="79" t="s">
        <v>6</v>
      </c>
      <c r="AD7" s="10" t="s">
        <v>5</v>
      </c>
      <c r="AE7" s="79" t="s">
        <v>6</v>
      </c>
      <c r="AF7" s="10" t="s">
        <v>5</v>
      </c>
      <c r="AG7" s="79" t="s">
        <v>6</v>
      </c>
      <c r="AH7" s="10" t="s">
        <v>5</v>
      </c>
      <c r="AI7" s="79" t="s">
        <v>6</v>
      </c>
      <c r="AJ7" s="10" t="s">
        <v>5</v>
      </c>
      <c r="AK7" s="79" t="s">
        <v>6</v>
      </c>
      <c r="AL7" s="10" t="s">
        <v>5</v>
      </c>
      <c r="AM7" s="9" t="s">
        <v>211</v>
      </c>
      <c r="AN7" s="81" t="s">
        <v>212</v>
      </c>
      <c r="AO7" s="9" t="s">
        <v>211</v>
      </c>
      <c r="AP7" s="10" t="s">
        <v>212</v>
      </c>
      <c r="AQ7" s="9" t="s">
        <v>211</v>
      </c>
      <c r="AR7" s="10" t="s">
        <v>212</v>
      </c>
      <c r="AS7" s="9" t="s">
        <v>211</v>
      </c>
      <c r="AT7" s="10" t="s">
        <v>212</v>
      </c>
      <c r="AV7" s="1"/>
      <c r="AW7" s="1"/>
      <c r="AX7" s="1"/>
      <c r="AY7" s="1"/>
      <c r="AZ7" s="1"/>
      <c r="BA7" s="1"/>
      <c r="BB7" s="1"/>
      <c r="BC7" s="1"/>
      <c r="BD7" s="1"/>
      <c r="BE7" s="1"/>
      <c r="BF7" s="1"/>
      <c r="BG7" s="1"/>
      <c r="BH7" s="1"/>
      <c r="BI7" s="1"/>
    </row>
    <row r="8" spans="3:61" s="2" customFormat="1" ht="35.4" customHeight="1" x14ac:dyDescent="0.25">
      <c r="C8" s="9"/>
      <c r="D8" s="335" t="s">
        <v>173</v>
      </c>
      <c r="E8" s="336"/>
      <c r="F8" s="337"/>
      <c r="G8" s="79"/>
      <c r="H8" s="81"/>
      <c r="I8" s="79"/>
      <c r="J8" s="10"/>
      <c r="K8" s="79"/>
      <c r="L8" s="10"/>
      <c r="M8" s="79"/>
      <c r="N8" s="10"/>
      <c r="O8" s="79"/>
      <c r="P8" s="10"/>
      <c r="Q8" s="81"/>
      <c r="R8" s="81"/>
      <c r="S8" s="83"/>
      <c r="T8" s="10"/>
      <c r="U8" s="79"/>
      <c r="V8" s="10"/>
      <c r="W8" s="79"/>
      <c r="X8" s="10"/>
      <c r="Y8" s="79"/>
      <c r="Z8" s="10"/>
      <c r="AA8" s="79"/>
      <c r="AB8" s="10"/>
      <c r="AC8" s="79"/>
      <c r="AD8" s="10"/>
      <c r="AE8" s="79"/>
      <c r="AF8" s="10"/>
      <c r="AG8" s="79"/>
      <c r="AH8" s="10"/>
      <c r="AI8" s="79"/>
      <c r="AJ8" s="10"/>
      <c r="AK8" s="79"/>
      <c r="AL8" s="10"/>
      <c r="AM8" s="84"/>
      <c r="AN8" s="85"/>
      <c r="AO8" s="86"/>
      <c r="AP8" s="87"/>
      <c r="AQ8" s="86"/>
      <c r="AR8" s="87"/>
      <c r="AS8" s="86"/>
      <c r="AT8" s="87"/>
      <c r="AV8" s="1"/>
      <c r="AW8" s="1"/>
      <c r="AX8" s="1"/>
      <c r="AY8" s="1"/>
      <c r="AZ8" s="1"/>
      <c r="BA8" s="1"/>
      <c r="BB8" s="1"/>
      <c r="BC8" s="1"/>
      <c r="BD8" s="1"/>
      <c r="BE8" s="1"/>
      <c r="BF8" s="1"/>
      <c r="BG8" s="1"/>
      <c r="BH8" s="1"/>
      <c r="BI8" s="1"/>
    </row>
    <row r="9" spans="3:61" ht="38.25" customHeight="1" x14ac:dyDescent="0.25">
      <c r="C9" s="9">
        <v>26</v>
      </c>
      <c r="D9" s="316" t="s">
        <v>177</v>
      </c>
      <c r="E9" s="317" t="s">
        <v>177</v>
      </c>
      <c r="F9" s="317" t="s">
        <v>177</v>
      </c>
      <c r="G9" s="65" t="s">
        <v>37</v>
      </c>
      <c r="H9" s="64">
        <v>351</v>
      </c>
      <c r="I9" s="21">
        <v>8000</v>
      </c>
      <c r="J9" s="22">
        <f>I9*H9</f>
        <v>2808000</v>
      </c>
      <c r="K9" s="21">
        <v>12300</v>
      </c>
      <c r="L9" s="22">
        <f>K9*H9</f>
        <v>4317300</v>
      </c>
      <c r="M9" s="21">
        <v>20000</v>
      </c>
      <c r="N9" s="22">
        <f>M9*H9</f>
        <v>7020000</v>
      </c>
      <c r="O9" s="21">
        <v>7040</v>
      </c>
      <c r="P9" s="22">
        <f>O9*H9</f>
        <v>2471040</v>
      </c>
      <c r="Q9" s="72">
        <v>14147</v>
      </c>
      <c r="R9" s="72">
        <f>H9*Q9</f>
        <v>4965597</v>
      </c>
      <c r="S9" s="21"/>
      <c r="T9" s="22">
        <f>S9*H9</f>
        <v>0</v>
      </c>
      <c r="U9" s="21">
        <v>7100</v>
      </c>
      <c r="V9" s="22">
        <f>U9*H9</f>
        <v>2492100</v>
      </c>
      <c r="W9" s="21">
        <v>7500</v>
      </c>
      <c r="X9" s="22">
        <f>W9*H9</f>
        <v>2632500</v>
      </c>
      <c r="Y9" s="21">
        <v>10000</v>
      </c>
      <c r="Z9" s="22">
        <f>Y9*H9</f>
        <v>3510000</v>
      </c>
      <c r="AA9" s="21">
        <v>7600</v>
      </c>
      <c r="AB9" s="22">
        <f>AA9*H9</f>
        <v>2667600</v>
      </c>
      <c r="AC9" s="21">
        <v>8000</v>
      </c>
      <c r="AD9" s="22">
        <f>AC9*H9</f>
        <v>2808000</v>
      </c>
      <c r="AE9" s="21"/>
      <c r="AF9" s="22">
        <f>AE9*H9</f>
        <v>0</v>
      </c>
      <c r="AG9" s="21"/>
      <c r="AH9" s="22">
        <f>AG9*H9</f>
        <v>0</v>
      </c>
      <c r="AI9" s="21"/>
      <c r="AJ9" s="22">
        <f>AI9*H9</f>
        <v>0</v>
      </c>
      <c r="AK9" s="21"/>
      <c r="AL9" s="22">
        <f>AK9*H9</f>
        <v>0</v>
      </c>
      <c r="AM9" s="84">
        <f>ROUND((AVERAGE(I9,K9,M9,O9,Q9,S9,U9,W9,Y9,AA9,AC9,AE9,AG9,AI9,AK9)),0)</f>
        <v>10169</v>
      </c>
      <c r="AN9" s="85">
        <f>ROUND((AM9*H9),0)</f>
        <v>3569319</v>
      </c>
      <c r="AO9" s="86">
        <f>ROUND((MEDIAN(I9,K9,M9,O9,Q9,S9,U9,W9,Y9,AA9,AC9,AE9,AG9,AI9,AK9)),0)</f>
        <v>8000</v>
      </c>
      <c r="AP9" s="87">
        <f>ROUND((H9*AO9),0)</f>
        <v>2808000</v>
      </c>
      <c r="AQ9" s="86">
        <f>ROUND((HARMEAN(I9,K9,M9,O9,Q9,S9,U9,W9,Y9,AA9,AC9,AE9,AG9,AI9,AK9)),0)</f>
        <v>9093</v>
      </c>
      <c r="AR9" s="87">
        <f>ROUND((H9*AQ9),0)</f>
        <v>3191643</v>
      </c>
      <c r="AS9" s="86">
        <f>ROUND((GEOMEAN(I9,K9,M9,O9,Q9,S9,U9,W9,Y9,AA9,AC9,AE9,AG9,AI9,AK9)),0)</f>
        <v>9555</v>
      </c>
      <c r="AT9" s="87">
        <f>ROUND((H9*AS9),0)</f>
        <v>3353805</v>
      </c>
    </row>
    <row r="10" spans="3:61" ht="46.5" customHeight="1" x14ac:dyDescent="0.25">
      <c r="C10" s="9">
        <v>27</v>
      </c>
      <c r="D10" s="316" t="s">
        <v>178</v>
      </c>
      <c r="E10" s="317" t="s">
        <v>178</v>
      </c>
      <c r="F10" s="317" t="s">
        <v>178</v>
      </c>
      <c r="G10" s="65" t="s">
        <v>37</v>
      </c>
      <c r="H10" s="64">
        <v>350</v>
      </c>
      <c r="I10" s="21">
        <v>18000</v>
      </c>
      <c r="J10" s="22">
        <f t="shared" ref="J10:J31" si="0">I10*H10</f>
        <v>6300000</v>
      </c>
      <c r="K10" s="21">
        <v>28700</v>
      </c>
      <c r="L10" s="22">
        <f t="shared" ref="L10:L30" si="1">K10*H10</f>
        <v>10045000</v>
      </c>
      <c r="M10" s="21">
        <v>40000</v>
      </c>
      <c r="N10" s="22">
        <f t="shared" ref="N10:N31" si="2">M10*H10</f>
        <v>14000000</v>
      </c>
      <c r="O10" s="21">
        <v>27685.360000000001</v>
      </c>
      <c r="P10" s="22">
        <f t="shared" ref="P10:P31" si="3">O10*H10</f>
        <v>9689876</v>
      </c>
      <c r="Q10" s="72">
        <v>29611</v>
      </c>
      <c r="R10" s="72">
        <f t="shared" ref="R10:R31" si="4">H10*Q10</f>
        <v>10363850</v>
      </c>
      <c r="S10" s="21">
        <v>21000</v>
      </c>
      <c r="T10" s="22">
        <f t="shared" ref="T10:T31" si="5">S10*H10</f>
        <v>7350000</v>
      </c>
      <c r="U10" s="21">
        <v>22000</v>
      </c>
      <c r="V10" s="22">
        <f t="shared" ref="V10:V31" si="6">U10*H10</f>
        <v>7700000</v>
      </c>
      <c r="W10" s="21">
        <v>25000</v>
      </c>
      <c r="X10" s="22">
        <f t="shared" ref="X10:X31" si="7">W10*H10</f>
        <v>8750000</v>
      </c>
      <c r="Y10" s="21">
        <v>30000</v>
      </c>
      <c r="Z10" s="22">
        <f t="shared" ref="Z10:Z31" si="8">Y10*H10</f>
        <v>10500000</v>
      </c>
      <c r="AA10" s="21">
        <v>25000</v>
      </c>
      <c r="AB10" s="22">
        <f>AA10*H10</f>
        <v>8750000</v>
      </c>
      <c r="AC10" s="21">
        <v>23000</v>
      </c>
      <c r="AD10" s="22">
        <f>AC10*H10</f>
        <v>8050000</v>
      </c>
      <c r="AE10" s="21">
        <f>26052*1.0161</f>
        <v>26471.4372</v>
      </c>
      <c r="AF10" s="22">
        <f t="shared" ref="AF10:AF31" si="9">AE10*H10</f>
        <v>9265003.0199999996</v>
      </c>
      <c r="AG10" s="21"/>
      <c r="AH10" s="22">
        <f t="shared" ref="AH10:AH31" si="10">AG10*H10</f>
        <v>0</v>
      </c>
      <c r="AI10" s="75">
        <f>41950*1.0161</f>
        <v>42625.394999999997</v>
      </c>
      <c r="AJ10" s="22">
        <f t="shared" ref="AJ10:AJ31" si="11">AI10*H10</f>
        <v>14918888.249999998</v>
      </c>
      <c r="AK10" s="21"/>
      <c r="AL10" s="22"/>
      <c r="AM10" s="84">
        <f t="shared" ref="AM10:AM31" si="12">ROUND((AVERAGE(I10,K10,M10,O10,Q10,S10,U10,W10,Y10,AA10,AC10,AE10,AG10,AI10,AK10)),0)</f>
        <v>27623</v>
      </c>
      <c r="AN10" s="85">
        <f t="shared" ref="AN10:AN31" si="13">ROUND((AM10*H10),0)</f>
        <v>9668050</v>
      </c>
      <c r="AO10" s="86">
        <f t="shared" ref="AO10:AO31" si="14">ROUND((MEDIAN(I10,K10,M10,O10,Q10,S10,U10,W10,Y10,AA10,AC10,AE10,AG10,AI10,AK10)),0)</f>
        <v>26471</v>
      </c>
      <c r="AP10" s="87">
        <f t="shared" ref="AP10:AP31" si="15">ROUND((H10*AO10),0)</f>
        <v>9264850</v>
      </c>
      <c r="AQ10" s="86">
        <f t="shared" ref="AQ10:AQ31" si="16">ROUND((HARMEAN(I10,K10,M10,O10,Q10,S10,U10,W10,Y10,AA10,AC10,AE10,AG10,AI10,AK10)),0)</f>
        <v>26188</v>
      </c>
      <c r="AR10" s="87">
        <f t="shared" ref="AR10:AR31" si="17">ROUND((H10*AQ10),0)</f>
        <v>9165800</v>
      </c>
      <c r="AS10" s="86">
        <f t="shared" ref="AS10:AS31" si="18">ROUND((GEOMEAN(I10,K10,M10,O10,Q10,S10,U10,W10,Y10,AA10,AC10,AE10,AG10,AI10,AK10)),0)</f>
        <v>26871</v>
      </c>
      <c r="AT10" s="87">
        <f t="shared" ref="AT10:AT31" si="19">ROUND((H10*AS10),0)</f>
        <v>9404850</v>
      </c>
    </row>
    <row r="11" spans="3:61" ht="102.75" customHeight="1" x14ac:dyDescent="0.25">
      <c r="C11" s="9">
        <v>28</v>
      </c>
      <c r="D11" s="316" t="s">
        <v>215</v>
      </c>
      <c r="E11" s="317" t="s">
        <v>179</v>
      </c>
      <c r="F11" s="317" t="s">
        <v>179</v>
      </c>
      <c r="G11" s="65" t="s">
        <v>37</v>
      </c>
      <c r="H11" s="64">
        <v>166</v>
      </c>
      <c r="I11" s="21">
        <v>18000</v>
      </c>
      <c r="J11" s="22">
        <f t="shared" si="0"/>
        <v>2988000</v>
      </c>
      <c r="K11" s="21">
        <v>15600</v>
      </c>
      <c r="L11" s="22">
        <f t="shared" si="1"/>
        <v>2589600</v>
      </c>
      <c r="M11" s="21">
        <v>40000</v>
      </c>
      <c r="N11" s="22">
        <f t="shared" si="2"/>
        <v>6640000</v>
      </c>
      <c r="O11" s="21">
        <v>35200</v>
      </c>
      <c r="P11" s="22">
        <f t="shared" si="3"/>
        <v>5843200</v>
      </c>
      <c r="Q11" s="72">
        <v>23400</v>
      </c>
      <c r="R11" s="72">
        <f t="shared" si="4"/>
        <v>3884400</v>
      </c>
      <c r="S11" s="21">
        <v>32200</v>
      </c>
      <c r="T11" s="22">
        <f t="shared" si="5"/>
        <v>5345200</v>
      </c>
      <c r="U11" s="21">
        <v>23000</v>
      </c>
      <c r="V11" s="22">
        <f t="shared" si="6"/>
        <v>3818000</v>
      </c>
      <c r="W11" s="21">
        <v>25000</v>
      </c>
      <c r="X11" s="22">
        <f t="shared" si="7"/>
        <v>4150000</v>
      </c>
      <c r="Y11" s="21">
        <v>32000</v>
      </c>
      <c r="Z11" s="22">
        <f t="shared" si="8"/>
        <v>5312000</v>
      </c>
      <c r="AA11" s="21">
        <v>25000</v>
      </c>
      <c r="AB11" s="22">
        <f>AA11*H11</f>
        <v>4150000</v>
      </c>
      <c r="AC11" s="21">
        <v>28000</v>
      </c>
      <c r="AD11" s="22">
        <f>AC11*H11</f>
        <v>4648000</v>
      </c>
      <c r="AE11" s="21"/>
      <c r="AF11" s="22">
        <f t="shared" si="9"/>
        <v>0</v>
      </c>
      <c r="AG11" s="21"/>
      <c r="AH11" s="22">
        <f t="shared" si="10"/>
        <v>0</v>
      </c>
      <c r="AI11" s="75">
        <f>27250*1.0161</f>
        <v>27688.724999999999</v>
      </c>
      <c r="AJ11" s="22">
        <f t="shared" si="11"/>
        <v>4596328.3499999996</v>
      </c>
      <c r="AK11" s="21"/>
      <c r="AL11" s="22"/>
      <c r="AM11" s="84">
        <f t="shared" si="12"/>
        <v>27091</v>
      </c>
      <c r="AN11" s="85">
        <f t="shared" si="13"/>
        <v>4497106</v>
      </c>
      <c r="AO11" s="86">
        <f t="shared" si="14"/>
        <v>26344</v>
      </c>
      <c r="AP11" s="87">
        <f t="shared" si="15"/>
        <v>4373104</v>
      </c>
      <c r="AQ11" s="86">
        <f t="shared" si="16"/>
        <v>25348</v>
      </c>
      <c r="AR11" s="87">
        <f t="shared" si="17"/>
        <v>4207768</v>
      </c>
      <c r="AS11" s="86">
        <f t="shared" si="18"/>
        <v>26234</v>
      </c>
      <c r="AT11" s="87">
        <f t="shared" si="19"/>
        <v>4354844</v>
      </c>
    </row>
    <row r="12" spans="3:61" ht="84.75" customHeight="1" x14ac:dyDescent="0.25">
      <c r="C12" s="9">
        <v>29</v>
      </c>
      <c r="D12" s="316" t="s">
        <v>179</v>
      </c>
      <c r="E12" s="317" t="s">
        <v>180</v>
      </c>
      <c r="F12" s="317" t="s">
        <v>180</v>
      </c>
      <c r="G12" s="65" t="s">
        <v>37</v>
      </c>
      <c r="H12" s="64">
        <v>250</v>
      </c>
      <c r="I12" s="21">
        <v>18000</v>
      </c>
      <c r="J12" s="22">
        <f t="shared" si="0"/>
        <v>4500000</v>
      </c>
      <c r="K12" s="21">
        <v>15600</v>
      </c>
      <c r="L12" s="22">
        <f t="shared" si="1"/>
        <v>3900000</v>
      </c>
      <c r="M12" s="21">
        <v>40000</v>
      </c>
      <c r="N12" s="22">
        <f t="shared" si="2"/>
        <v>10000000</v>
      </c>
      <c r="O12" s="21">
        <v>35200</v>
      </c>
      <c r="P12" s="22">
        <f t="shared" si="3"/>
        <v>8800000</v>
      </c>
      <c r="Q12" s="72">
        <v>23400</v>
      </c>
      <c r="R12" s="72">
        <f t="shared" si="4"/>
        <v>5850000</v>
      </c>
      <c r="S12" s="21">
        <v>32200</v>
      </c>
      <c r="T12" s="22">
        <f t="shared" si="5"/>
        <v>8050000</v>
      </c>
      <c r="U12" s="21">
        <v>23000</v>
      </c>
      <c r="V12" s="22">
        <f t="shared" si="6"/>
        <v>5750000</v>
      </c>
      <c r="W12" s="21">
        <v>25000</v>
      </c>
      <c r="X12" s="22">
        <f t="shared" si="7"/>
        <v>6250000</v>
      </c>
      <c r="Y12" s="21">
        <v>32000</v>
      </c>
      <c r="Z12" s="22">
        <f t="shared" si="8"/>
        <v>8000000</v>
      </c>
      <c r="AA12" s="21">
        <v>25000</v>
      </c>
      <c r="AB12" s="22">
        <f t="shared" ref="AB12:AB25" si="20">AA12*H12</f>
        <v>6250000</v>
      </c>
      <c r="AC12" s="21">
        <v>28000</v>
      </c>
      <c r="AD12" s="22">
        <f t="shared" ref="AD12:AD25" si="21">AC12*H12</f>
        <v>7000000</v>
      </c>
      <c r="AE12" s="21">
        <f>20137*1.0161</f>
        <v>20461.205699999999</v>
      </c>
      <c r="AF12" s="22">
        <f t="shared" si="9"/>
        <v>5115301.4249999998</v>
      </c>
      <c r="AG12" s="21"/>
      <c r="AH12" s="22">
        <f t="shared" si="10"/>
        <v>0</v>
      </c>
      <c r="AI12" s="21"/>
      <c r="AJ12" s="22">
        <f t="shared" si="11"/>
        <v>0</v>
      </c>
      <c r="AK12" s="21"/>
      <c r="AL12" s="22"/>
      <c r="AM12" s="84">
        <f t="shared" si="12"/>
        <v>26488</v>
      </c>
      <c r="AN12" s="85">
        <f t="shared" si="13"/>
        <v>6622000</v>
      </c>
      <c r="AO12" s="86">
        <f t="shared" si="14"/>
        <v>25000</v>
      </c>
      <c r="AP12" s="87">
        <f t="shared" si="15"/>
        <v>6250000</v>
      </c>
      <c r="AQ12" s="86">
        <f t="shared" si="16"/>
        <v>24683</v>
      </c>
      <c r="AR12" s="87">
        <f t="shared" si="17"/>
        <v>6170750</v>
      </c>
      <c r="AS12" s="86">
        <f t="shared" si="18"/>
        <v>25581</v>
      </c>
      <c r="AT12" s="87">
        <f t="shared" si="19"/>
        <v>6395250</v>
      </c>
    </row>
    <row r="13" spans="3:61" ht="29.25" customHeight="1" x14ac:dyDescent="0.25">
      <c r="C13" s="9">
        <v>30</v>
      </c>
      <c r="D13" s="316" t="s">
        <v>139</v>
      </c>
      <c r="E13" s="317" t="s">
        <v>139</v>
      </c>
      <c r="F13" s="317" t="s">
        <v>139</v>
      </c>
      <c r="G13" s="65" t="s">
        <v>37</v>
      </c>
      <c r="H13" s="64">
        <v>50</v>
      </c>
      <c r="I13" s="21">
        <v>12000</v>
      </c>
      <c r="J13" s="22">
        <f t="shared" si="0"/>
        <v>600000</v>
      </c>
      <c r="K13" s="21">
        <v>10900</v>
      </c>
      <c r="L13" s="22">
        <f t="shared" si="1"/>
        <v>545000</v>
      </c>
      <c r="M13" s="21">
        <v>30000</v>
      </c>
      <c r="N13" s="22">
        <f t="shared" si="2"/>
        <v>1500000</v>
      </c>
      <c r="O13" s="21">
        <v>7040</v>
      </c>
      <c r="P13" s="22">
        <f t="shared" si="3"/>
        <v>352000</v>
      </c>
      <c r="Q13" s="72">
        <v>24700</v>
      </c>
      <c r="R13" s="72">
        <f t="shared" si="4"/>
        <v>1235000</v>
      </c>
      <c r="S13" s="21">
        <v>21000</v>
      </c>
      <c r="T13" s="22">
        <f t="shared" si="5"/>
        <v>1050000</v>
      </c>
      <c r="U13" s="21">
        <v>10000</v>
      </c>
      <c r="V13" s="22">
        <f t="shared" si="6"/>
        <v>500000</v>
      </c>
      <c r="W13" s="21">
        <v>15000</v>
      </c>
      <c r="X13" s="22">
        <f t="shared" si="7"/>
        <v>750000</v>
      </c>
      <c r="Y13" s="21">
        <v>16000</v>
      </c>
      <c r="Z13" s="22">
        <f t="shared" si="8"/>
        <v>800000</v>
      </c>
      <c r="AA13" s="21">
        <v>18000</v>
      </c>
      <c r="AB13" s="22">
        <f t="shared" si="20"/>
        <v>900000</v>
      </c>
      <c r="AC13" s="21">
        <v>17000</v>
      </c>
      <c r="AD13" s="22">
        <f t="shared" si="21"/>
        <v>850000</v>
      </c>
      <c r="AE13" s="21"/>
      <c r="AF13" s="22">
        <f t="shared" si="9"/>
        <v>0</v>
      </c>
      <c r="AG13" s="21"/>
      <c r="AH13" s="22">
        <f t="shared" si="10"/>
        <v>0</v>
      </c>
      <c r="AI13" s="21"/>
      <c r="AJ13" s="22">
        <f t="shared" si="11"/>
        <v>0</v>
      </c>
      <c r="AK13" s="21"/>
      <c r="AL13" s="22"/>
      <c r="AM13" s="84">
        <f t="shared" si="12"/>
        <v>16513</v>
      </c>
      <c r="AN13" s="85">
        <f t="shared" si="13"/>
        <v>825650</v>
      </c>
      <c r="AO13" s="86">
        <f t="shared" si="14"/>
        <v>16000</v>
      </c>
      <c r="AP13" s="87">
        <f t="shared" si="15"/>
        <v>800000</v>
      </c>
      <c r="AQ13" s="86">
        <f t="shared" si="16"/>
        <v>14065</v>
      </c>
      <c r="AR13" s="87">
        <f t="shared" si="17"/>
        <v>703250</v>
      </c>
      <c r="AS13" s="86">
        <f t="shared" si="18"/>
        <v>15270</v>
      </c>
      <c r="AT13" s="87">
        <f t="shared" si="19"/>
        <v>763500</v>
      </c>
    </row>
    <row r="14" spans="3:61" ht="53.25" customHeight="1" x14ac:dyDescent="0.25">
      <c r="C14" s="9">
        <v>31</v>
      </c>
      <c r="D14" s="316" t="s">
        <v>157</v>
      </c>
      <c r="E14" s="317" t="s">
        <v>157</v>
      </c>
      <c r="F14" s="317" t="s">
        <v>157</v>
      </c>
      <c r="G14" s="65" t="s">
        <v>37</v>
      </c>
      <c r="H14" s="64">
        <v>255</v>
      </c>
      <c r="I14" s="21">
        <v>12000</v>
      </c>
      <c r="J14" s="22">
        <f t="shared" si="0"/>
        <v>3060000</v>
      </c>
      <c r="K14" s="21">
        <v>35890</v>
      </c>
      <c r="L14" s="22">
        <f t="shared" si="1"/>
        <v>9151950</v>
      </c>
      <c r="M14" s="21">
        <v>160000</v>
      </c>
      <c r="N14" s="22">
        <f t="shared" si="2"/>
        <v>40800000</v>
      </c>
      <c r="O14" s="21">
        <v>140800</v>
      </c>
      <c r="P14" s="22">
        <f t="shared" si="3"/>
        <v>35904000</v>
      </c>
      <c r="Q14" s="72">
        <v>61170</v>
      </c>
      <c r="R14" s="72">
        <f t="shared" si="4"/>
        <v>15598350</v>
      </c>
      <c r="S14" s="21">
        <v>77000</v>
      </c>
      <c r="T14" s="22">
        <f t="shared" si="5"/>
        <v>19635000</v>
      </c>
      <c r="U14" s="21">
        <v>99000</v>
      </c>
      <c r="V14" s="22">
        <f t="shared" si="6"/>
        <v>25245000</v>
      </c>
      <c r="W14" s="21">
        <v>90000</v>
      </c>
      <c r="X14" s="22">
        <f t="shared" si="7"/>
        <v>22950000</v>
      </c>
      <c r="Y14" s="21">
        <v>110000</v>
      </c>
      <c r="Z14" s="22">
        <f t="shared" si="8"/>
        <v>28050000</v>
      </c>
      <c r="AA14" s="21">
        <v>113000</v>
      </c>
      <c r="AB14" s="22">
        <f t="shared" si="20"/>
        <v>28815000</v>
      </c>
      <c r="AC14" s="21">
        <v>80000</v>
      </c>
      <c r="AD14" s="22">
        <f t="shared" si="21"/>
        <v>20400000</v>
      </c>
      <c r="AE14" s="21"/>
      <c r="AF14" s="22">
        <f t="shared" si="9"/>
        <v>0</v>
      </c>
      <c r="AG14" s="21"/>
      <c r="AH14" s="22">
        <f t="shared" si="10"/>
        <v>0</v>
      </c>
      <c r="AI14" s="21"/>
      <c r="AJ14" s="22">
        <f t="shared" si="11"/>
        <v>0</v>
      </c>
      <c r="AK14" s="21"/>
      <c r="AL14" s="22"/>
      <c r="AM14" s="84">
        <f t="shared" si="12"/>
        <v>88987</v>
      </c>
      <c r="AN14" s="85">
        <f t="shared" si="13"/>
        <v>22691685</v>
      </c>
      <c r="AO14" s="86">
        <f t="shared" si="14"/>
        <v>90000</v>
      </c>
      <c r="AP14" s="87">
        <f t="shared" si="15"/>
        <v>22950000</v>
      </c>
      <c r="AQ14" s="86">
        <f t="shared" si="16"/>
        <v>53519</v>
      </c>
      <c r="AR14" s="87">
        <f t="shared" si="17"/>
        <v>13647345</v>
      </c>
      <c r="AS14" s="86">
        <f t="shared" si="18"/>
        <v>74713</v>
      </c>
      <c r="AT14" s="87">
        <f t="shared" si="19"/>
        <v>19051815</v>
      </c>
    </row>
    <row r="15" spans="3:61" ht="27" customHeight="1" x14ac:dyDescent="0.25">
      <c r="C15" s="9">
        <v>32</v>
      </c>
      <c r="D15" s="316" t="s">
        <v>214</v>
      </c>
      <c r="E15" s="317" t="s">
        <v>181</v>
      </c>
      <c r="F15" s="317" t="s">
        <v>181</v>
      </c>
      <c r="G15" s="46" t="s">
        <v>37</v>
      </c>
      <c r="H15" s="64">
        <v>77</v>
      </c>
      <c r="I15" s="21">
        <v>180000</v>
      </c>
      <c r="J15" s="22">
        <f t="shared" si="0"/>
        <v>13860000</v>
      </c>
      <c r="K15" s="21">
        <v>85600</v>
      </c>
      <c r="L15" s="22">
        <f t="shared" si="1"/>
        <v>6591200</v>
      </c>
      <c r="M15" s="21">
        <v>150000</v>
      </c>
      <c r="N15" s="22">
        <f t="shared" si="2"/>
        <v>11550000</v>
      </c>
      <c r="O15" s="21">
        <v>101335.03999999999</v>
      </c>
      <c r="P15" s="22">
        <f t="shared" si="3"/>
        <v>7802798.0799999991</v>
      </c>
      <c r="Q15" s="72">
        <v>98400</v>
      </c>
      <c r="R15" s="72">
        <f t="shared" si="4"/>
        <v>7576800</v>
      </c>
      <c r="S15" s="21">
        <v>105000</v>
      </c>
      <c r="T15" s="22">
        <f t="shared" si="5"/>
        <v>8085000</v>
      </c>
      <c r="U15" s="21">
        <v>102000</v>
      </c>
      <c r="V15" s="22">
        <f t="shared" si="6"/>
        <v>7854000</v>
      </c>
      <c r="W15" s="21">
        <v>110000</v>
      </c>
      <c r="X15" s="22">
        <f t="shared" si="7"/>
        <v>8470000</v>
      </c>
      <c r="Y15" s="21">
        <v>135000</v>
      </c>
      <c r="Z15" s="22">
        <f t="shared" si="8"/>
        <v>10395000</v>
      </c>
      <c r="AA15" s="21">
        <v>138000</v>
      </c>
      <c r="AB15" s="22">
        <f t="shared" si="20"/>
        <v>10626000</v>
      </c>
      <c r="AC15" s="21">
        <v>120000</v>
      </c>
      <c r="AD15" s="22">
        <f t="shared" si="21"/>
        <v>9240000</v>
      </c>
      <c r="AE15" s="21">
        <f>45000*1.0161</f>
        <v>45724.5</v>
      </c>
      <c r="AF15" s="22">
        <f t="shared" si="9"/>
        <v>3520786.5</v>
      </c>
      <c r="AG15" s="21"/>
      <c r="AH15" s="22">
        <f t="shared" si="10"/>
        <v>0</v>
      </c>
      <c r="AI15" s="21"/>
      <c r="AJ15" s="22">
        <f t="shared" si="11"/>
        <v>0</v>
      </c>
      <c r="AK15" s="21"/>
      <c r="AL15" s="22"/>
      <c r="AM15" s="84">
        <f t="shared" si="12"/>
        <v>114255</v>
      </c>
      <c r="AN15" s="85">
        <f t="shared" si="13"/>
        <v>8797635</v>
      </c>
      <c r="AO15" s="86">
        <f t="shared" si="14"/>
        <v>107500</v>
      </c>
      <c r="AP15" s="87">
        <f t="shared" si="15"/>
        <v>8277500</v>
      </c>
      <c r="AQ15" s="86">
        <f t="shared" si="16"/>
        <v>102379</v>
      </c>
      <c r="AR15" s="87">
        <f t="shared" si="17"/>
        <v>7883183</v>
      </c>
      <c r="AS15" s="86">
        <f t="shared" si="18"/>
        <v>108879</v>
      </c>
      <c r="AT15" s="87">
        <f t="shared" si="19"/>
        <v>8383683</v>
      </c>
    </row>
    <row r="16" spans="3:61" ht="83.25" customHeight="1" x14ac:dyDescent="0.25">
      <c r="C16" s="9">
        <v>33</v>
      </c>
      <c r="D16" s="316" t="s">
        <v>156</v>
      </c>
      <c r="E16" s="317" t="s">
        <v>156</v>
      </c>
      <c r="F16" s="317" t="s">
        <v>156</v>
      </c>
      <c r="G16" s="46" t="s">
        <v>37</v>
      </c>
      <c r="H16" s="64">
        <v>220</v>
      </c>
      <c r="I16" s="21">
        <v>116000</v>
      </c>
      <c r="J16" s="22">
        <f t="shared" si="0"/>
        <v>25520000</v>
      </c>
      <c r="K16" s="21">
        <v>98100</v>
      </c>
      <c r="L16" s="22">
        <f t="shared" si="1"/>
        <v>21582000</v>
      </c>
      <c r="M16" s="21">
        <v>80000</v>
      </c>
      <c r="N16" s="22">
        <f t="shared" si="2"/>
        <v>17600000</v>
      </c>
      <c r="O16" s="21">
        <v>134505.18</v>
      </c>
      <c r="P16" s="22">
        <f t="shared" si="3"/>
        <v>29591139.599999998</v>
      </c>
      <c r="Q16" s="72">
        <v>230000</v>
      </c>
      <c r="R16" s="72">
        <f t="shared" si="4"/>
        <v>50600000</v>
      </c>
      <c r="S16" s="21">
        <v>175000</v>
      </c>
      <c r="T16" s="22">
        <f t="shared" si="5"/>
        <v>38500000</v>
      </c>
      <c r="U16" s="21">
        <v>75000</v>
      </c>
      <c r="V16" s="22">
        <f t="shared" si="6"/>
        <v>16500000</v>
      </c>
      <c r="W16" s="21">
        <v>85000</v>
      </c>
      <c r="X16" s="22">
        <f t="shared" si="7"/>
        <v>18700000</v>
      </c>
      <c r="Y16" s="21">
        <v>82000</v>
      </c>
      <c r="Z16" s="22">
        <f t="shared" si="8"/>
        <v>18040000</v>
      </c>
      <c r="AA16" s="21">
        <v>90000</v>
      </c>
      <c r="AB16" s="22">
        <f t="shared" si="20"/>
        <v>19800000</v>
      </c>
      <c r="AC16" s="21">
        <v>100000</v>
      </c>
      <c r="AD16" s="22">
        <f t="shared" si="21"/>
        <v>22000000</v>
      </c>
      <c r="AE16" s="21"/>
      <c r="AF16" s="22">
        <f t="shared" si="9"/>
        <v>0</v>
      </c>
      <c r="AG16" s="21"/>
      <c r="AH16" s="22">
        <f t="shared" si="10"/>
        <v>0</v>
      </c>
      <c r="AI16" s="21"/>
      <c r="AJ16" s="22">
        <f t="shared" si="11"/>
        <v>0</v>
      </c>
      <c r="AK16" s="21"/>
      <c r="AL16" s="22"/>
      <c r="AM16" s="84">
        <f t="shared" si="12"/>
        <v>115055</v>
      </c>
      <c r="AN16" s="85">
        <f t="shared" si="13"/>
        <v>25312100</v>
      </c>
      <c r="AO16" s="86">
        <f t="shared" si="14"/>
        <v>98100</v>
      </c>
      <c r="AP16" s="87">
        <f t="shared" si="15"/>
        <v>21582000</v>
      </c>
      <c r="AQ16" s="86">
        <f t="shared" si="16"/>
        <v>102597</v>
      </c>
      <c r="AR16" s="87">
        <f t="shared" si="17"/>
        <v>22571340</v>
      </c>
      <c r="AS16" s="86">
        <f t="shared" si="18"/>
        <v>107946</v>
      </c>
      <c r="AT16" s="87">
        <f t="shared" si="19"/>
        <v>23748120</v>
      </c>
    </row>
    <row r="17" spans="3:47" ht="50.25" customHeight="1" x14ac:dyDescent="0.25">
      <c r="C17" s="9">
        <v>34</v>
      </c>
      <c r="D17" s="316" t="s">
        <v>182</v>
      </c>
      <c r="E17" s="317" t="s">
        <v>182</v>
      </c>
      <c r="F17" s="317" t="s">
        <v>182</v>
      </c>
      <c r="G17" s="46" t="s">
        <v>37</v>
      </c>
      <c r="H17" s="64">
        <v>53</v>
      </c>
      <c r="I17" s="21">
        <v>112000</v>
      </c>
      <c r="J17" s="22">
        <f t="shared" si="0"/>
        <v>5936000</v>
      </c>
      <c r="K17" s="21">
        <v>65790</v>
      </c>
      <c r="L17" s="22">
        <f t="shared" si="1"/>
        <v>3486870</v>
      </c>
      <c r="M17" s="21">
        <v>140000</v>
      </c>
      <c r="N17" s="22">
        <f t="shared" si="2"/>
        <v>7420000</v>
      </c>
      <c r="O17" s="21">
        <v>55194.94</v>
      </c>
      <c r="P17" s="22">
        <f t="shared" si="3"/>
        <v>2925331.8200000003</v>
      </c>
      <c r="Q17" s="72">
        <v>138600</v>
      </c>
      <c r="R17" s="72">
        <f t="shared" si="4"/>
        <v>7345800</v>
      </c>
      <c r="S17" s="21">
        <v>44380</v>
      </c>
      <c r="T17" s="22">
        <f t="shared" si="5"/>
        <v>2352140</v>
      </c>
      <c r="U17" s="21">
        <v>70000</v>
      </c>
      <c r="V17" s="22">
        <f t="shared" si="6"/>
        <v>3710000</v>
      </c>
      <c r="W17" s="21">
        <v>85000</v>
      </c>
      <c r="X17" s="22">
        <f t="shared" si="7"/>
        <v>4505000</v>
      </c>
      <c r="Y17" s="21">
        <v>83000</v>
      </c>
      <c r="Z17" s="22">
        <f t="shared" si="8"/>
        <v>4399000</v>
      </c>
      <c r="AA17" s="21">
        <v>110000</v>
      </c>
      <c r="AB17" s="22">
        <f t="shared" si="20"/>
        <v>5830000</v>
      </c>
      <c r="AC17" s="21">
        <v>110000</v>
      </c>
      <c r="AD17" s="22">
        <f t="shared" si="21"/>
        <v>5830000</v>
      </c>
      <c r="AE17" s="21">
        <f>89930*1.0161</f>
        <v>91377.873000000007</v>
      </c>
      <c r="AF17" s="22">
        <f t="shared" si="9"/>
        <v>4843027.2690000003</v>
      </c>
      <c r="AG17" s="21"/>
      <c r="AH17" s="22">
        <f t="shared" si="10"/>
        <v>0</v>
      </c>
      <c r="AI17" s="21"/>
      <c r="AJ17" s="22">
        <f t="shared" si="11"/>
        <v>0</v>
      </c>
      <c r="AK17" s="21"/>
      <c r="AL17" s="22"/>
      <c r="AM17" s="84">
        <f t="shared" si="12"/>
        <v>92112</v>
      </c>
      <c r="AN17" s="85">
        <f t="shared" si="13"/>
        <v>4881936</v>
      </c>
      <c r="AO17" s="86">
        <f t="shared" si="14"/>
        <v>88189</v>
      </c>
      <c r="AP17" s="87">
        <f t="shared" si="15"/>
        <v>4674017</v>
      </c>
      <c r="AQ17" s="86">
        <f t="shared" si="16"/>
        <v>81989</v>
      </c>
      <c r="AR17" s="87">
        <f t="shared" si="17"/>
        <v>4345417</v>
      </c>
      <c r="AS17" s="86">
        <f t="shared" si="18"/>
        <v>87123</v>
      </c>
      <c r="AT17" s="87">
        <f t="shared" si="19"/>
        <v>4617519</v>
      </c>
    </row>
    <row r="18" spans="3:47" ht="36" customHeight="1" x14ac:dyDescent="0.25">
      <c r="C18" s="9">
        <v>35</v>
      </c>
      <c r="D18" s="316" t="s">
        <v>183</v>
      </c>
      <c r="E18" s="317" t="s">
        <v>183</v>
      </c>
      <c r="F18" s="317" t="s">
        <v>183</v>
      </c>
      <c r="G18" s="46" t="s">
        <v>37</v>
      </c>
      <c r="H18" s="64">
        <v>50</v>
      </c>
      <c r="I18" s="21">
        <v>290000</v>
      </c>
      <c r="J18" s="22">
        <f t="shared" si="0"/>
        <v>14500000</v>
      </c>
      <c r="K18" s="21">
        <v>67457</v>
      </c>
      <c r="L18" s="22">
        <f t="shared" si="1"/>
        <v>3372850</v>
      </c>
      <c r="M18" s="21">
        <v>140000</v>
      </c>
      <c r="N18" s="22">
        <f t="shared" si="2"/>
        <v>7000000</v>
      </c>
      <c r="O18" s="21">
        <v>110389.9</v>
      </c>
      <c r="P18" s="22">
        <f t="shared" si="3"/>
        <v>5519495</v>
      </c>
      <c r="Q18" s="72">
        <v>138600</v>
      </c>
      <c r="R18" s="72">
        <f t="shared" si="4"/>
        <v>6930000</v>
      </c>
      <c r="S18" s="21">
        <v>49000</v>
      </c>
      <c r="T18" s="22">
        <f t="shared" si="5"/>
        <v>2450000</v>
      </c>
      <c r="U18" s="21">
        <v>70000</v>
      </c>
      <c r="V18" s="22">
        <f t="shared" si="6"/>
        <v>3500000</v>
      </c>
      <c r="W18" s="21">
        <v>120000</v>
      </c>
      <c r="X18" s="22">
        <f t="shared" si="7"/>
        <v>6000000</v>
      </c>
      <c r="Y18" s="21">
        <v>115000</v>
      </c>
      <c r="Z18" s="22">
        <f t="shared" si="8"/>
        <v>5750000</v>
      </c>
      <c r="AA18" s="21">
        <v>118000</v>
      </c>
      <c r="AB18" s="22">
        <f t="shared" si="20"/>
        <v>5900000</v>
      </c>
      <c r="AC18" s="21">
        <v>115000</v>
      </c>
      <c r="AD18" s="22">
        <f t="shared" si="21"/>
        <v>5750000</v>
      </c>
      <c r="AE18" s="21"/>
      <c r="AF18" s="22">
        <f t="shared" si="9"/>
        <v>0</v>
      </c>
      <c r="AG18" s="21"/>
      <c r="AH18" s="22">
        <f t="shared" si="10"/>
        <v>0</v>
      </c>
      <c r="AI18" s="21"/>
      <c r="AJ18" s="22">
        <f t="shared" si="11"/>
        <v>0</v>
      </c>
      <c r="AK18" s="21"/>
      <c r="AL18" s="22"/>
      <c r="AM18" s="84">
        <f t="shared" si="12"/>
        <v>121222</v>
      </c>
      <c r="AN18" s="85">
        <f t="shared" si="13"/>
        <v>6061100</v>
      </c>
      <c r="AO18" s="86">
        <f t="shared" si="14"/>
        <v>115000</v>
      </c>
      <c r="AP18" s="87">
        <f t="shared" si="15"/>
        <v>5750000</v>
      </c>
      <c r="AQ18" s="86">
        <f t="shared" si="16"/>
        <v>99473</v>
      </c>
      <c r="AR18" s="87">
        <f t="shared" si="17"/>
        <v>4973650</v>
      </c>
      <c r="AS18" s="86">
        <f t="shared" si="18"/>
        <v>109419</v>
      </c>
      <c r="AT18" s="87">
        <f t="shared" si="19"/>
        <v>5470950</v>
      </c>
    </row>
    <row r="19" spans="3:47" ht="78" customHeight="1" x14ac:dyDescent="0.25">
      <c r="C19" s="9">
        <v>36</v>
      </c>
      <c r="D19" s="316" t="s">
        <v>184</v>
      </c>
      <c r="E19" s="317" t="s">
        <v>184</v>
      </c>
      <c r="F19" s="317" t="s">
        <v>184</v>
      </c>
      <c r="G19" s="46" t="s">
        <v>149</v>
      </c>
      <c r="H19" s="64">
        <v>1</v>
      </c>
      <c r="I19" s="21">
        <v>460000</v>
      </c>
      <c r="J19" s="22">
        <f t="shared" si="0"/>
        <v>460000</v>
      </c>
      <c r="K19" s="21">
        <v>658978</v>
      </c>
      <c r="L19" s="22">
        <f t="shared" si="1"/>
        <v>658978</v>
      </c>
      <c r="M19" s="21">
        <v>2000000</v>
      </c>
      <c r="N19" s="22">
        <f t="shared" si="2"/>
        <v>2000000</v>
      </c>
      <c r="O19" s="21">
        <v>1028126.95</v>
      </c>
      <c r="P19" s="22">
        <f t="shared" si="3"/>
        <v>1028126.95</v>
      </c>
      <c r="Q19" s="72">
        <v>752000</v>
      </c>
      <c r="R19" s="72">
        <f t="shared" si="4"/>
        <v>752000</v>
      </c>
      <c r="S19" s="21">
        <v>1400000</v>
      </c>
      <c r="T19" s="22">
        <f t="shared" si="5"/>
        <v>1400000</v>
      </c>
      <c r="U19" s="21">
        <v>500000</v>
      </c>
      <c r="V19" s="22">
        <f t="shared" si="6"/>
        <v>500000</v>
      </c>
      <c r="W19" s="21">
        <v>480000</v>
      </c>
      <c r="X19" s="22">
        <f t="shared" si="7"/>
        <v>480000</v>
      </c>
      <c r="Y19" s="21">
        <v>495000</v>
      </c>
      <c r="Z19" s="22">
        <f t="shared" si="8"/>
        <v>495000</v>
      </c>
      <c r="AA19" s="21">
        <v>550000</v>
      </c>
      <c r="AB19" s="22">
        <f t="shared" si="20"/>
        <v>550000</v>
      </c>
      <c r="AC19" s="21">
        <v>560000</v>
      </c>
      <c r="AD19" s="22">
        <f t="shared" si="21"/>
        <v>560000</v>
      </c>
      <c r="AE19" s="21">
        <f>368958*1.0161</f>
        <v>374898.22379999998</v>
      </c>
      <c r="AF19" s="22">
        <f t="shared" si="9"/>
        <v>374898.22379999998</v>
      </c>
      <c r="AG19" s="21"/>
      <c r="AH19" s="22">
        <f t="shared" si="10"/>
        <v>0</v>
      </c>
      <c r="AI19" s="21"/>
      <c r="AJ19" s="22">
        <f t="shared" si="11"/>
        <v>0</v>
      </c>
      <c r="AK19" s="21"/>
      <c r="AL19" s="22"/>
      <c r="AM19" s="84">
        <f t="shared" si="12"/>
        <v>771584</v>
      </c>
      <c r="AN19" s="85">
        <f t="shared" si="13"/>
        <v>771584</v>
      </c>
      <c r="AO19" s="86">
        <f t="shared" si="14"/>
        <v>555000</v>
      </c>
      <c r="AP19" s="87">
        <f t="shared" si="15"/>
        <v>555000</v>
      </c>
      <c r="AQ19" s="86">
        <f t="shared" si="16"/>
        <v>612778</v>
      </c>
      <c r="AR19" s="87">
        <f t="shared" si="17"/>
        <v>612778</v>
      </c>
      <c r="AS19" s="86">
        <f t="shared" si="18"/>
        <v>675348</v>
      </c>
      <c r="AT19" s="87">
        <f t="shared" si="19"/>
        <v>675348</v>
      </c>
    </row>
    <row r="20" spans="3:47" ht="57" customHeight="1" x14ac:dyDescent="0.25">
      <c r="C20" s="9">
        <v>37</v>
      </c>
      <c r="D20" s="316" t="s">
        <v>185</v>
      </c>
      <c r="E20" s="317" t="s">
        <v>185</v>
      </c>
      <c r="F20" s="317" t="s">
        <v>185</v>
      </c>
      <c r="G20" s="46" t="s">
        <v>36</v>
      </c>
      <c r="H20" s="69"/>
      <c r="I20" s="21">
        <v>32000</v>
      </c>
      <c r="J20" s="22">
        <f t="shared" si="0"/>
        <v>0</v>
      </c>
      <c r="K20" s="21">
        <v>34500</v>
      </c>
      <c r="L20" s="22">
        <f t="shared" si="1"/>
        <v>0</v>
      </c>
      <c r="M20" s="21">
        <v>70000</v>
      </c>
      <c r="N20" s="22">
        <f t="shared" si="2"/>
        <v>0</v>
      </c>
      <c r="O20" s="21">
        <v>75366.399999999994</v>
      </c>
      <c r="P20" s="22">
        <f t="shared" si="3"/>
        <v>0</v>
      </c>
      <c r="Q20" s="72">
        <v>89700</v>
      </c>
      <c r="R20" s="72">
        <f t="shared" si="4"/>
        <v>0</v>
      </c>
      <c r="S20" s="21">
        <v>159000</v>
      </c>
      <c r="T20" s="22">
        <f t="shared" si="5"/>
        <v>0</v>
      </c>
      <c r="U20" s="21">
        <v>35000</v>
      </c>
      <c r="V20" s="22">
        <f t="shared" si="6"/>
        <v>0</v>
      </c>
      <c r="W20" s="21">
        <v>33000</v>
      </c>
      <c r="X20" s="22">
        <f t="shared" si="7"/>
        <v>0</v>
      </c>
      <c r="Y20" s="21">
        <v>40000</v>
      </c>
      <c r="Z20" s="22">
        <f t="shared" si="8"/>
        <v>0</v>
      </c>
      <c r="AA20" s="21">
        <v>27000</v>
      </c>
      <c r="AB20" s="22">
        <f t="shared" si="20"/>
        <v>0</v>
      </c>
      <c r="AC20" s="21">
        <v>31000</v>
      </c>
      <c r="AD20" s="22">
        <f t="shared" si="21"/>
        <v>0</v>
      </c>
      <c r="AE20" s="21"/>
      <c r="AF20" s="22">
        <f t="shared" si="9"/>
        <v>0</v>
      </c>
      <c r="AG20" s="21"/>
      <c r="AH20" s="22">
        <f t="shared" si="10"/>
        <v>0</v>
      </c>
      <c r="AI20" s="75">
        <f>43465.033536*1.0161</f>
        <v>44164.820575929603</v>
      </c>
      <c r="AJ20" s="22">
        <f t="shared" si="11"/>
        <v>0</v>
      </c>
      <c r="AK20" s="21"/>
      <c r="AL20" s="22"/>
      <c r="AM20" s="84">
        <f t="shared" si="12"/>
        <v>55894</v>
      </c>
      <c r="AN20" s="85">
        <f t="shared" si="13"/>
        <v>0</v>
      </c>
      <c r="AO20" s="86">
        <f t="shared" si="14"/>
        <v>37500</v>
      </c>
      <c r="AP20" s="87">
        <f t="shared" si="15"/>
        <v>0</v>
      </c>
      <c r="AQ20" s="86">
        <f t="shared" si="16"/>
        <v>42699</v>
      </c>
      <c r="AR20" s="87">
        <f t="shared" si="17"/>
        <v>0</v>
      </c>
      <c r="AS20" s="86">
        <f t="shared" si="18"/>
        <v>47788</v>
      </c>
      <c r="AT20" s="87">
        <f t="shared" si="19"/>
        <v>0</v>
      </c>
    </row>
    <row r="21" spans="3:47" ht="50.25" customHeight="1" x14ac:dyDescent="0.25">
      <c r="C21" s="9">
        <v>38</v>
      </c>
      <c r="D21" s="316" t="s">
        <v>186</v>
      </c>
      <c r="E21" s="317" t="s">
        <v>186</v>
      </c>
      <c r="F21" s="317" t="s">
        <v>186</v>
      </c>
      <c r="G21" s="46" t="s">
        <v>174</v>
      </c>
      <c r="H21" s="69"/>
      <c r="I21" s="21">
        <v>260000</v>
      </c>
      <c r="J21" s="22">
        <f t="shared" si="0"/>
        <v>0</v>
      </c>
      <c r="K21" s="21">
        <v>316578</v>
      </c>
      <c r="L21" s="22">
        <f t="shared" si="1"/>
        <v>0</v>
      </c>
      <c r="M21" s="21">
        <v>420000</v>
      </c>
      <c r="N21" s="22">
        <f t="shared" si="2"/>
        <v>0</v>
      </c>
      <c r="O21" s="21">
        <v>836801.28</v>
      </c>
      <c r="P21" s="22">
        <f t="shared" si="3"/>
        <v>0</v>
      </c>
      <c r="Q21" s="72">
        <v>164110</v>
      </c>
      <c r="R21" s="72">
        <f t="shared" si="4"/>
        <v>0</v>
      </c>
      <c r="S21" s="21">
        <v>50316</v>
      </c>
      <c r="T21" s="22">
        <f t="shared" si="5"/>
        <v>0</v>
      </c>
      <c r="U21" s="21">
        <v>400000</v>
      </c>
      <c r="V21" s="22">
        <f t="shared" si="6"/>
        <v>0</v>
      </c>
      <c r="W21" s="21">
        <v>380000</v>
      </c>
      <c r="X21" s="22">
        <f t="shared" si="7"/>
        <v>0</v>
      </c>
      <c r="Y21" s="21">
        <v>440000</v>
      </c>
      <c r="Z21" s="22">
        <f t="shared" si="8"/>
        <v>0</v>
      </c>
      <c r="AA21" s="21">
        <v>430000</v>
      </c>
      <c r="AB21" s="22">
        <f t="shared" si="20"/>
        <v>0</v>
      </c>
      <c r="AC21" s="21">
        <v>425000</v>
      </c>
      <c r="AD21" s="22">
        <f t="shared" si="21"/>
        <v>0</v>
      </c>
      <c r="AE21" s="21"/>
      <c r="AF21" s="22">
        <f t="shared" si="9"/>
        <v>0</v>
      </c>
      <c r="AG21" s="21"/>
      <c r="AH21" s="22">
        <f t="shared" si="10"/>
        <v>0</v>
      </c>
      <c r="AI21" s="75">
        <f>663953.04*1.0161</f>
        <v>674642.68394400005</v>
      </c>
      <c r="AJ21" s="22">
        <f t="shared" si="11"/>
        <v>0</v>
      </c>
      <c r="AK21" s="21"/>
      <c r="AL21" s="22"/>
      <c r="AM21" s="84">
        <f t="shared" si="12"/>
        <v>399787</v>
      </c>
      <c r="AN21" s="85">
        <f t="shared" si="13"/>
        <v>0</v>
      </c>
      <c r="AO21" s="86">
        <f t="shared" si="14"/>
        <v>410000</v>
      </c>
      <c r="AP21" s="87">
        <f t="shared" si="15"/>
        <v>0</v>
      </c>
      <c r="AQ21" s="86">
        <f t="shared" si="16"/>
        <v>239455</v>
      </c>
      <c r="AR21" s="87">
        <f t="shared" si="17"/>
        <v>0</v>
      </c>
      <c r="AS21" s="86">
        <f t="shared" si="18"/>
        <v>334605</v>
      </c>
      <c r="AT21" s="87">
        <f t="shared" si="19"/>
        <v>0</v>
      </c>
    </row>
    <row r="22" spans="3:47" ht="91.5" customHeight="1" x14ac:dyDescent="0.25">
      <c r="C22" s="9">
        <v>39</v>
      </c>
      <c r="D22" s="316" t="s">
        <v>187</v>
      </c>
      <c r="E22" s="317" t="s">
        <v>187</v>
      </c>
      <c r="F22" s="317" t="s">
        <v>187</v>
      </c>
      <c r="G22" s="46" t="s">
        <v>36</v>
      </c>
      <c r="H22" s="69"/>
      <c r="I22" s="21">
        <v>68000</v>
      </c>
      <c r="J22" s="22">
        <f t="shared" si="0"/>
        <v>0</v>
      </c>
      <c r="K22" s="21">
        <v>860789</v>
      </c>
      <c r="L22" s="22">
        <f t="shared" si="1"/>
        <v>0</v>
      </c>
      <c r="M22" s="21">
        <v>850000</v>
      </c>
      <c r="N22" s="22">
        <f t="shared" si="2"/>
        <v>0</v>
      </c>
      <c r="O22" s="21">
        <v>249019.39</v>
      </c>
      <c r="P22" s="22">
        <f t="shared" si="3"/>
        <v>0</v>
      </c>
      <c r="Q22" s="72">
        <v>676768</v>
      </c>
      <c r="R22" s="72">
        <f t="shared" si="4"/>
        <v>0</v>
      </c>
      <c r="S22" s="21">
        <v>205800</v>
      </c>
      <c r="T22" s="22">
        <f t="shared" si="5"/>
        <v>0</v>
      </c>
      <c r="U22" s="21">
        <v>300000</v>
      </c>
      <c r="V22" s="22">
        <f t="shared" si="6"/>
        <v>0</v>
      </c>
      <c r="W22" s="21">
        <v>280000</v>
      </c>
      <c r="X22" s="22">
        <f t="shared" si="7"/>
        <v>0</v>
      </c>
      <c r="Y22" s="21">
        <v>340000</v>
      </c>
      <c r="Z22" s="22">
        <f t="shared" si="8"/>
        <v>0</v>
      </c>
      <c r="AA22" s="21">
        <v>320000</v>
      </c>
      <c r="AB22" s="22">
        <f t="shared" si="20"/>
        <v>0</v>
      </c>
      <c r="AC22" s="21">
        <v>322000</v>
      </c>
      <c r="AD22" s="22">
        <f t="shared" si="21"/>
        <v>0</v>
      </c>
      <c r="AE22" s="21">
        <f>654019*1.0161</f>
        <v>664548.70590000006</v>
      </c>
      <c r="AF22" s="22">
        <f t="shared" si="9"/>
        <v>0</v>
      </c>
      <c r="AG22" s="21"/>
      <c r="AH22" s="22">
        <f t="shared" si="10"/>
        <v>0</v>
      </c>
      <c r="AI22" s="75">
        <f>663953.04*1.0161</f>
        <v>674642.68394400005</v>
      </c>
      <c r="AJ22" s="22">
        <f t="shared" si="11"/>
        <v>0</v>
      </c>
      <c r="AK22" s="21"/>
      <c r="AL22" s="22"/>
      <c r="AM22" s="84">
        <f t="shared" si="12"/>
        <v>447044</v>
      </c>
      <c r="AN22" s="85">
        <f t="shared" si="13"/>
        <v>0</v>
      </c>
      <c r="AO22" s="86">
        <f t="shared" si="14"/>
        <v>322000</v>
      </c>
      <c r="AP22" s="87">
        <f t="shared" si="15"/>
        <v>0</v>
      </c>
      <c r="AQ22" s="86">
        <f t="shared" si="16"/>
        <v>279810</v>
      </c>
      <c r="AR22" s="87">
        <f t="shared" si="17"/>
        <v>0</v>
      </c>
      <c r="AS22" s="86">
        <f t="shared" si="18"/>
        <v>368084</v>
      </c>
      <c r="AT22" s="87">
        <f t="shared" si="19"/>
        <v>0</v>
      </c>
    </row>
    <row r="23" spans="3:47" ht="96.75" customHeight="1" x14ac:dyDescent="0.25">
      <c r="C23" s="9">
        <v>40</v>
      </c>
      <c r="D23" s="316" t="s">
        <v>188</v>
      </c>
      <c r="E23" s="317" t="s">
        <v>188</v>
      </c>
      <c r="F23" s="317" t="s">
        <v>188</v>
      </c>
      <c r="G23" s="46" t="s">
        <v>36</v>
      </c>
      <c r="H23" s="69"/>
      <c r="I23" s="21">
        <v>730000</v>
      </c>
      <c r="J23" s="22">
        <f t="shared" si="0"/>
        <v>0</v>
      </c>
      <c r="K23" s="21">
        <v>785456</v>
      </c>
      <c r="L23" s="22">
        <f t="shared" si="1"/>
        <v>0</v>
      </c>
      <c r="M23" s="21">
        <v>150000</v>
      </c>
      <c r="N23" s="22">
        <f t="shared" si="2"/>
        <v>0</v>
      </c>
      <c r="O23" s="21">
        <v>459957.9</v>
      </c>
      <c r="P23" s="22">
        <f t="shared" si="3"/>
        <v>0</v>
      </c>
      <c r="Q23" s="72">
        <v>827775</v>
      </c>
      <c r="R23" s="72">
        <f t="shared" si="4"/>
        <v>0</v>
      </c>
      <c r="S23" s="21">
        <v>247058</v>
      </c>
      <c r="T23" s="22">
        <f t="shared" si="5"/>
        <v>0</v>
      </c>
      <c r="U23" s="21">
        <v>140000</v>
      </c>
      <c r="V23" s="22">
        <f t="shared" si="6"/>
        <v>0</v>
      </c>
      <c r="W23" s="21">
        <v>155000</v>
      </c>
      <c r="X23" s="22">
        <f t="shared" si="7"/>
        <v>0</v>
      </c>
      <c r="Y23" s="21">
        <v>160000</v>
      </c>
      <c r="Z23" s="22">
        <f t="shared" si="8"/>
        <v>0</v>
      </c>
      <c r="AA23" s="21">
        <v>200000</v>
      </c>
      <c r="AB23" s="22">
        <f t="shared" si="20"/>
        <v>0</v>
      </c>
      <c r="AC23" s="21">
        <v>130000</v>
      </c>
      <c r="AD23" s="22">
        <f t="shared" si="21"/>
        <v>0</v>
      </c>
      <c r="AE23" s="21"/>
      <c r="AF23" s="22">
        <f t="shared" si="9"/>
        <v>0</v>
      </c>
      <c r="AG23" s="21"/>
      <c r="AH23" s="22">
        <f t="shared" si="10"/>
        <v>0</v>
      </c>
      <c r="AI23" s="21"/>
      <c r="AJ23" s="22">
        <f t="shared" si="11"/>
        <v>0</v>
      </c>
      <c r="AK23" s="21"/>
      <c r="AL23" s="22"/>
      <c r="AM23" s="84">
        <f t="shared" si="12"/>
        <v>362295</v>
      </c>
      <c r="AN23" s="85">
        <f t="shared" si="13"/>
        <v>0</v>
      </c>
      <c r="AO23" s="86">
        <f t="shared" si="14"/>
        <v>200000</v>
      </c>
      <c r="AP23" s="87">
        <f t="shared" si="15"/>
        <v>0</v>
      </c>
      <c r="AQ23" s="86">
        <f t="shared" si="16"/>
        <v>223231</v>
      </c>
      <c r="AR23" s="87">
        <f t="shared" si="17"/>
        <v>0</v>
      </c>
      <c r="AS23" s="86">
        <f t="shared" si="18"/>
        <v>276782</v>
      </c>
      <c r="AT23" s="87">
        <f t="shared" si="19"/>
        <v>0</v>
      </c>
    </row>
    <row r="24" spans="3:47" ht="40.5" customHeight="1" x14ac:dyDescent="0.25">
      <c r="C24" s="9"/>
      <c r="D24" s="335" t="s">
        <v>189</v>
      </c>
      <c r="E24" s="336"/>
      <c r="F24" s="337"/>
      <c r="G24" s="65"/>
      <c r="H24" s="64"/>
      <c r="I24" s="21"/>
      <c r="J24" s="22">
        <f t="shared" si="0"/>
        <v>0</v>
      </c>
      <c r="K24" s="21"/>
      <c r="L24" s="22">
        <f t="shared" si="1"/>
        <v>0</v>
      </c>
      <c r="M24" s="21"/>
      <c r="N24" s="22">
        <f t="shared" si="2"/>
        <v>0</v>
      </c>
      <c r="O24" s="21"/>
      <c r="P24" s="22">
        <f t="shared" si="3"/>
        <v>0</v>
      </c>
      <c r="Q24" s="72"/>
      <c r="R24" s="72">
        <f t="shared" si="4"/>
        <v>0</v>
      </c>
      <c r="S24" s="21"/>
      <c r="T24" s="22">
        <f t="shared" si="5"/>
        <v>0</v>
      </c>
      <c r="U24" s="21"/>
      <c r="V24" s="22">
        <f t="shared" si="6"/>
        <v>0</v>
      </c>
      <c r="W24" s="21"/>
      <c r="X24" s="22">
        <f t="shared" si="7"/>
        <v>0</v>
      </c>
      <c r="Y24" s="21"/>
      <c r="Z24" s="22">
        <f t="shared" si="8"/>
        <v>0</v>
      </c>
      <c r="AA24" s="21"/>
      <c r="AB24" s="22">
        <f t="shared" si="20"/>
        <v>0</v>
      </c>
      <c r="AC24" s="21"/>
      <c r="AD24" s="22">
        <f t="shared" si="21"/>
        <v>0</v>
      </c>
      <c r="AE24" s="21"/>
      <c r="AF24" s="22">
        <f t="shared" si="9"/>
        <v>0</v>
      </c>
      <c r="AG24" s="21"/>
      <c r="AH24" s="22">
        <f t="shared" si="10"/>
        <v>0</v>
      </c>
      <c r="AI24" s="21"/>
      <c r="AJ24" s="22">
        <f t="shared" si="11"/>
        <v>0</v>
      </c>
      <c r="AK24" s="21"/>
      <c r="AL24" s="22"/>
      <c r="AM24" s="84"/>
      <c r="AN24" s="85"/>
      <c r="AO24" s="86"/>
      <c r="AP24" s="87"/>
      <c r="AQ24" s="86"/>
      <c r="AR24" s="87"/>
      <c r="AS24" s="86"/>
      <c r="AT24" s="87"/>
    </row>
    <row r="25" spans="3:47" ht="18" customHeight="1" x14ac:dyDescent="0.25">
      <c r="C25" s="9">
        <v>41</v>
      </c>
      <c r="D25" s="316" t="s">
        <v>20</v>
      </c>
      <c r="E25" s="317" t="s">
        <v>20</v>
      </c>
      <c r="F25" s="317" t="s">
        <v>20</v>
      </c>
      <c r="G25" s="46" t="s">
        <v>36</v>
      </c>
      <c r="H25" s="69">
        <f>+H29*0.3*0.4+H27</f>
        <v>100.32000000000001</v>
      </c>
      <c r="I25" s="21">
        <v>24000</v>
      </c>
      <c r="J25" s="22">
        <f t="shared" si="0"/>
        <v>2407680</v>
      </c>
      <c r="K25" s="21">
        <v>34500</v>
      </c>
      <c r="L25" s="22">
        <f t="shared" si="1"/>
        <v>3461040.0000000005</v>
      </c>
      <c r="M25" s="21">
        <v>70000</v>
      </c>
      <c r="N25" s="22">
        <f t="shared" si="2"/>
        <v>7022400.0000000009</v>
      </c>
      <c r="O25" s="21">
        <v>96588.800000000003</v>
      </c>
      <c r="P25" s="22">
        <f t="shared" si="3"/>
        <v>9689788.4160000011</v>
      </c>
      <c r="Q25" s="72">
        <v>89700</v>
      </c>
      <c r="R25" s="72">
        <f t="shared" si="4"/>
        <v>8998704</v>
      </c>
      <c r="S25" s="21">
        <v>28000</v>
      </c>
      <c r="T25" s="22">
        <f t="shared" si="5"/>
        <v>2808960</v>
      </c>
      <c r="U25" s="21">
        <v>42641</v>
      </c>
      <c r="V25" s="22">
        <f t="shared" si="6"/>
        <v>4277745.12</v>
      </c>
      <c r="W25" s="21">
        <v>40759</v>
      </c>
      <c r="X25" s="22">
        <f t="shared" si="7"/>
        <v>4088942.8800000004</v>
      </c>
      <c r="Y25" s="21">
        <v>43465.033536000003</v>
      </c>
      <c r="Z25" s="22">
        <f t="shared" si="8"/>
        <v>4360412.1643315209</v>
      </c>
      <c r="AA25" s="21">
        <v>27000</v>
      </c>
      <c r="AB25" s="22">
        <f t="shared" si="20"/>
        <v>2708640</v>
      </c>
      <c r="AC25" s="21">
        <v>31000</v>
      </c>
      <c r="AD25" s="22">
        <f t="shared" si="21"/>
        <v>3109920</v>
      </c>
      <c r="AE25" s="21">
        <f>42641*1.0161</f>
        <v>43327.520100000002</v>
      </c>
      <c r="AF25" s="22">
        <f t="shared" si="9"/>
        <v>4346616.8164320001</v>
      </c>
      <c r="AG25" s="21">
        <f>40759*1.0161</f>
        <v>41415.219900000004</v>
      </c>
      <c r="AH25" s="22">
        <f t="shared" si="10"/>
        <v>4154774.8603680008</v>
      </c>
      <c r="AI25" s="75">
        <f>43465.033536*1.0161</f>
        <v>44164.820575929603</v>
      </c>
      <c r="AJ25" s="22">
        <f t="shared" si="11"/>
        <v>4430614.8001772584</v>
      </c>
      <c r="AK25" s="21"/>
      <c r="AL25" s="22"/>
      <c r="AM25" s="84">
        <f t="shared" si="12"/>
        <v>46897</v>
      </c>
      <c r="AN25" s="85">
        <f t="shared" si="13"/>
        <v>4704707</v>
      </c>
      <c r="AO25" s="86">
        <f t="shared" si="14"/>
        <v>42028</v>
      </c>
      <c r="AP25" s="87">
        <f t="shared" si="15"/>
        <v>4216249</v>
      </c>
      <c r="AQ25" s="86">
        <f t="shared" si="16"/>
        <v>39738</v>
      </c>
      <c r="AR25" s="87">
        <f t="shared" si="17"/>
        <v>3986516</v>
      </c>
      <c r="AS25" s="86">
        <f t="shared" si="18"/>
        <v>42854</v>
      </c>
      <c r="AT25" s="87">
        <f t="shared" si="19"/>
        <v>4299113</v>
      </c>
    </row>
    <row r="26" spans="3:47" ht="33" customHeight="1" x14ac:dyDescent="0.25">
      <c r="C26" s="9">
        <v>42</v>
      </c>
      <c r="D26" s="316" t="s">
        <v>21</v>
      </c>
      <c r="E26" s="317" t="s">
        <v>21</v>
      </c>
      <c r="F26" s="317" t="s">
        <v>21</v>
      </c>
      <c r="G26" s="46" t="s">
        <v>36</v>
      </c>
      <c r="H26" s="69">
        <f>+H29*0.3*0.2</f>
        <v>45.6</v>
      </c>
      <c r="I26" s="21">
        <v>820000</v>
      </c>
      <c r="J26" s="22">
        <f t="shared" si="0"/>
        <v>37392000</v>
      </c>
      <c r="K26" s="21">
        <v>960710</v>
      </c>
      <c r="L26" s="22">
        <f t="shared" si="1"/>
        <v>43808376</v>
      </c>
      <c r="M26" s="21">
        <v>1600000</v>
      </c>
      <c r="N26" s="22">
        <f t="shared" si="2"/>
        <v>72960000</v>
      </c>
      <c r="O26" s="21">
        <v>551949.48</v>
      </c>
      <c r="P26" s="22">
        <f t="shared" si="3"/>
        <v>25168896.287999999</v>
      </c>
      <c r="Q26" s="72">
        <v>1356890</v>
      </c>
      <c r="R26" s="72">
        <f t="shared" si="4"/>
        <v>61874184</v>
      </c>
      <c r="S26" s="21">
        <v>74200</v>
      </c>
      <c r="T26" s="22">
        <f t="shared" si="5"/>
        <v>3383520</v>
      </c>
      <c r="U26" s="21">
        <v>769864</v>
      </c>
      <c r="V26" s="22">
        <f t="shared" si="6"/>
        <v>35105798.399999999</v>
      </c>
      <c r="W26" s="21">
        <v>735870</v>
      </c>
      <c r="X26" s="22">
        <f t="shared" si="7"/>
        <v>33555672</v>
      </c>
      <c r="Y26" s="21">
        <v>762015.63065599999</v>
      </c>
      <c r="Z26" s="22">
        <f t="shared" si="8"/>
        <v>34747912.757913604</v>
      </c>
      <c r="AA26" s="21">
        <v>580000</v>
      </c>
      <c r="AB26" s="22">
        <f>AA26*H26</f>
        <v>26448000</v>
      </c>
      <c r="AC26" s="21">
        <v>603000</v>
      </c>
      <c r="AD26" s="22">
        <f>AC26*H26</f>
        <v>27496800</v>
      </c>
      <c r="AE26" s="21">
        <f>769864*1.0161</f>
        <v>782258.81039999996</v>
      </c>
      <c r="AF26" s="22">
        <f t="shared" si="9"/>
        <v>35671001.754239999</v>
      </c>
      <c r="AG26" s="21">
        <f>735870*1.0161</f>
        <v>747717.50699999998</v>
      </c>
      <c r="AH26" s="22">
        <f t="shared" si="10"/>
        <v>34095918.319200002</v>
      </c>
      <c r="AI26" s="76">
        <f>762015.630656*1.0161</f>
        <v>774284.08230956155</v>
      </c>
      <c r="AJ26" s="22">
        <f t="shared" si="11"/>
        <v>35307354.153316006</v>
      </c>
      <c r="AK26" s="21"/>
      <c r="AL26" s="22"/>
      <c r="AM26" s="84">
        <f t="shared" si="12"/>
        <v>794197</v>
      </c>
      <c r="AN26" s="85">
        <f t="shared" si="13"/>
        <v>36215383</v>
      </c>
      <c r="AO26" s="86">
        <f t="shared" si="14"/>
        <v>765940</v>
      </c>
      <c r="AP26" s="87">
        <f t="shared" si="15"/>
        <v>34926864</v>
      </c>
      <c r="AQ26" s="86">
        <f t="shared" si="16"/>
        <v>464019</v>
      </c>
      <c r="AR26" s="87">
        <f t="shared" si="17"/>
        <v>21159266</v>
      </c>
      <c r="AS26" s="86">
        <f t="shared" si="18"/>
        <v>682820</v>
      </c>
      <c r="AT26" s="87">
        <f t="shared" si="19"/>
        <v>31136592</v>
      </c>
    </row>
    <row r="27" spans="3:47" ht="38.25" customHeight="1" x14ac:dyDescent="0.25">
      <c r="C27" s="9">
        <v>43</v>
      </c>
      <c r="D27" s="316" t="s">
        <v>22</v>
      </c>
      <c r="E27" s="317" t="s">
        <v>22</v>
      </c>
      <c r="F27" s="317" t="s">
        <v>22</v>
      </c>
      <c r="G27" s="46" t="s">
        <v>36</v>
      </c>
      <c r="H27" s="69">
        <f>+(H29/10)*0.3*0.4</f>
        <v>9.120000000000001</v>
      </c>
      <c r="I27" s="21">
        <v>720000</v>
      </c>
      <c r="J27" s="22">
        <f t="shared" si="0"/>
        <v>6566400.0000000009</v>
      </c>
      <c r="K27" s="21">
        <v>960710</v>
      </c>
      <c r="L27" s="22">
        <f t="shared" si="1"/>
        <v>8761675.2000000011</v>
      </c>
      <c r="M27" s="21">
        <v>1000000</v>
      </c>
      <c r="N27" s="22">
        <f t="shared" si="2"/>
        <v>9120000.0000000019</v>
      </c>
      <c r="O27" s="21">
        <v>551949.48</v>
      </c>
      <c r="P27" s="22">
        <f t="shared" si="3"/>
        <v>5033779.2576000001</v>
      </c>
      <c r="Q27" s="72">
        <v>768135</v>
      </c>
      <c r="R27" s="72">
        <f t="shared" si="4"/>
        <v>7005391.2000000011</v>
      </c>
      <c r="S27" s="21">
        <v>74200</v>
      </c>
      <c r="T27" s="22">
        <f t="shared" si="5"/>
        <v>676704.00000000012</v>
      </c>
      <c r="U27" s="21">
        <v>626977</v>
      </c>
      <c r="V27" s="22">
        <f t="shared" si="6"/>
        <v>5718030.2400000002</v>
      </c>
      <c r="W27" s="21">
        <v>599293</v>
      </c>
      <c r="X27" s="22">
        <f t="shared" si="7"/>
        <v>5465552.1600000001</v>
      </c>
      <c r="Y27" s="21">
        <v>636500.85360000003</v>
      </c>
      <c r="Z27" s="22">
        <f t="shared" si="8"/>
        <v>5804887.7848320007</v>
      </c>
      <c r="AA27" s="21">
        <v>520000</v>
      </c>
      <c r="AB27" s="22">
        <f t="shared" ref="AB27" si="22">AA27*H27</f>
        <v>4742400.0000000009</v>
      </c>
      <c r="AC27" s="21">
        <v>522000</v>
      </c>
      <c r="AD27" s="22">
        <f t="shared" ref="AD27" si="23">AC27*H27</f>
        <v>4760640.0000000009</v>
      </c>
      <c r="AE27" s="21">
        <f>626977*1.0161</f>
        <v>637071.3297</v>
      </c>
      <c r="AF27" s="22">
        <f t="shared" si="9"/>
        <v>5810090.5268640006</v>
      </c>
      <c r="AG27" s="21">
        <f>599293*1.0161</f>
        <v>608941.61730000004</v>
      </c>
      <c r="AH27" s="22">
        <f t="shared" si="10"/>
        <v>5553547.5497760009</v>
      </c>
      <c r="AI27" s="77">
        <f>636500.8536*1.0161</f>
        <v>646748.51734296</v>
      </c>
      <c r="AJ27" s="22">
        <f t="shared" si="11"/>
        <v>5898346.4781677956</v>
      </c>
      <c r="AK27" s="21"/>
      <c r="AL27" s="22"/>
      <c r="AM27" s="84">
        <f t="shared" si="12"/>
        <v>633752</v>
      </c>
      <c r="AN27" s="85">
        <f t="shared" si="13"/>
        <v>5779818</v>
      </c>
      <c r="AO27" s="86">
        <f t="shared" si="14"/>
        <v>631739</v>
      </c>
      <c r="AP27" s="87">
        <f t="shared" si="15"/>
        <v>5761460</v>
      </c>
      <c r="AQ27" s="86">
        <f t="shared" si="16"/>
        <v>418510</v>
      </c>
      <c r="AR27" s="87">
        <f t="shared" si="17"/>
        <v>3816811</v>
      </c>
      <c r="AS27" s="86">
        <f t="shared" si="18"/>
        <v>566941</v>
      </c>
      <c r="AT27" s="87">
        <f t="shared" si="19"/>
        <v>5170502</v>
      </c>
    </row>
    <row r="28" spans="3:47" ht="32.25" customHeight="1" x14ac:dyDescent="0.25">
      <c r="C28" s="9">
        <v>44</v>
      </c>
      <c r="D28" s="316" t="s">
        <v>191</v>
      </c>
      <c r="E28" s="317" t="s">
        <v>191</v>
      </c>
      <c r="F28" s="317" t="s">
        <v>191</v>
      </c>
      <c r="G28" s="46" t="s">
        <v>19</v>
      </c>
      <c r="H28" s="69">
        <f>H29</f>
        <v>760</v>
      </c>
      <c r="I28" s="21">
        <v>38000</v>
      </c>
      <c r="J28" s="22">
        <f t="shared" si="0"/>
        <v>28880000</v>
      </c>
      <c r="K28" s="21">
        <v>45800</v>
      </c>
      <c r="L28" s="22">
        <f t="shared" si="1"/>
        <v>34808000</v>
      </c>
      <c r="M28" s="21">
        <v>40000</v>
      </c>
      <c r="N28" s="22">
        <f t="shared" si="2"/>
        <v>30400000</v>
      </c>
      <c r="O28" s="21">
        <v>16208.64</v>
      </c>
      <c r="P28" s="22">
        <f t="shared" si="3"/>
        <v>12318566.4</v>
      </c>
      <c r="Q28" s="72">
        <v>29479</v>
      </c>
      <c r="R28" s="72">
        <f t="shared" si="4"/>
        <v>22404040</v>
      </c>
      <c r="S28" s="21">
        <v>8400</v>
      </c>
      <c r="T28" s="22">
        <f t="shared" si="5"/>
        <v>6384000</v>
      </c>
      <c r="U28" s="21">
        <v>12940</v>
      </c>
      <c r="V28" s="22">
        <f t="shared" si="6"/>
        <v>9834400</v>
      </c>
      <c r="W28" s="21">
        <v>12351</v>
      </c>
      <c r="X28" s="22">
        <f t="shared" si="7"/>
        <v>9386760</v>
      </c>
      <c r="Y28" s="21">
        <v>13136.987552000001</v>
      </c>
      <c r="Z28" s="22">
        <f t="shared" si="8"/>
        <v>9984110.539520001</v>
      </c>
      <c r="AA28" s="21">
        <v>15000</v>
      </c>
      <c r="AB28" s="22">
        <f>AA28*H28</f>
        <v>11400000</v>
      </c>
      <c r="AC28" s="21">
        <v>14000</v>
      </c>
      <c r="AD28" s="22">
        <f>AC28*H28</f>
        <v>10640000</v>
      </c>
      <c r="AE28" s="21">
        <f>12940*1.0161</f>
        <v>13148.334000000001</v>
      </c>
      <c r="AF28" s="22">
        <f t="shared" si="9"/>
        <v>9992733.8399999999</v>
      </c>
      <c r="AG28" s="21">
        <f>12351*1.0161</f>
        <v>12549.8511</v>
      </c>
      <c r="AH28" s="22">
        <f t="shared" si="10"/>
        <v>9537886.8359999992</v>
      </c>
      <c r="AI28" s="78">
        <f>13136.987552*1.0161</f>
        <v>13348.4930515872</v>
      </c>
      <c r="AJ28" s="22">
        <f t="shared" si="11"/>
        <v>10144854.719206272</v>
      </c>
      <c r="AK28" s="21"/>
      <c r="AL28" s="22"/>
      <c r="AM28" s="84">
        <f t="shared" si="12"/>
        <v>20312</v>
      </c>
      <c r="AN28" s="85">
        <f t="shared" si="13"/>
        <v>15437120</v>
      </c>
      <c r="AO28" s="86">
        <f t="shared" si="14"/>
        <v>13674</v>
      </c>
      <c r="AP28" s="87">
        <f t="shared" si="15"/>
        <v>10392240</v>
      </c>
      <c r="AQ28" s="86">
        <f t="shared" si="16"/>
        <v>15714</v>
      </c>
      <c r="AR28" s="87">
        <f t="shared" si="17"/>
        <v>11942640</v>
      </c>
      <c r="AS28" s="86">
        <f t="shared" si="18"/>
        <v>17589</v>
      </c>
      <c r="AT28" s="87">
        <f t="shared" si="19"/>
        <v>13367640</v>
      </c>
    </row>
    <row r="29" spans="3:47" ht="72" customHeight="1" x14ac:dyDescent="0.25">
      <c r="C29" s="9">
        <v>45</v>
      </c>
      <c r="D29" s="316" t="s">
        <v>24</v>
      </c>
      <c r="E29" s="317" t="s">
        <v>24</v>
      </c>
      <c r="F29" s="317" t="s">
        <v>24</v>
      </c>
      <c r="G29" s="46" t="s">
        <v>174</v>
      </c>
      <c r="H29" s="69">
        <v>760</v>
      </c>
      <c r="I29" s="21">
        <v>162000</v>
      </c>
      <c r="J29" s="22">
        <f t="shared" si="0"/>
        <v>123120000</v>
      </c>
      <c r="K29" s="21">
        <v>185600</v>
      </c>
      <c r="L29" s="22">
        <f t="shared" si="1"/>
        <v>141056000</v>
      </c>
      <c r="M29" s="21">
        <v>250000</v>
      </c>
      <c r="N29" s="22">
        <f t="shared" si="2"/>
        <v>190000000</v>
      </c>
      <c r="O29" s="21">
        <v>382336</v>
      </c>
      <c r="P29" s="22">
        <f t="shared" si="3"/>
        <v>290575360</v>
      </c>
      <c r="Q29" s="72">
        <v>175000</v>
      </c>
      <c r="R29" s="72">
        <f t="shared" si="4"/>
        <v>133000000</v>
      </c>
      <c r="S29" s="21">
        <v>140000</v>
      </c>
      <c r="T29" s="22">
        <f t="shared" si="5"/>
        <v>106400000</v>
      </c>
      <c r="U29" s="21">
        <v>177257</v>
      </c>
      <c r="V29" s="22">
        <f t="shared" si="6"/>
        <v>134715320</v>
      </c>
      <c r="W29" s="21">
        <v>169430</v>
      </c>
      <c r="X29" s="22">
        <f t="shared" si="7"/>
        <v>128766800</v>
      </c>
      <c r="Y29" s="21">
        <v>189720.74598400001</v>
      </c>
      <c r="Z29" s="22">
        <f t="shared" si="8"/>
        <v>144187766.94784001</v>
      </c>
      <c r="AA29" s="21">
        <v>163000</v>
      </c>
      <c r="AB29" s="22">
        <f>AA29*H29</f>
        <v>123880000</v>
      </c>
      <c r="AC29" s="21">
        <v>170000</v>
      </c>
      <c r="AD29" s="22">
        <f>AC29*H29</f>
        <v>129200000</v>
      </c>
      <c r="AE29" s="21">
        <f>177257*1.0161</f>
        <v>180110.8377</v>
      </c>
      <c r="AF29" s="22">
        <f t="shared" si="9"/>
        <v>136884236.65200001</v>
      </c>
      <c r="AG29" s="21">
        <f>169430*1.0161</f>
        <v>172157.823</v>
      </c>
      <c r="AH29" s="22">
        <f t="shared" si="10"/>
        <v>130839945.48</v>
      </c>
      <c r="AI29" s="75">
        <f>189720.745984*1.0161</f>
        <v>192775.24999434242</v>
      </c>
      <c r="AJ29" s="22">
        <f t="shared" si="11"/>
        <v>146509189.99570024</v>
      </c>
      <c r="AK29" s="21"/>
      <c r="AL29" s="22"/>
      <c r="AM29" s="84">
        <f t="shared" si="12"/>
        <v>193528</v>
      </c>
      <c r="AN29" s="85">
        <f t="shared" si="13"/>
        <v>147081280</v>
      </c>
      <c r="AO29" s="86">
        <f t="shared" si="14"/>
        <v>176129</v>
      </c>
      <c r="AP29" s="87">
        <f t="shared" si="15"/>
        <v>133858040</v>
      </c>
      <c r="AQ29" s="86">
        <f t="shared" si="16"/>
        <v>183214</v>
      </c>
      <c r="AR29" s="87">
        <f t="shared" si="17"/>
        <v>139242640</v>
      </c>
      <c r="AS29" s="86">
        <f t="shared" si="18"/>
        <v>187515</v>
      </c>
      <c r="AT29" s="87">
        <f t="shared" si="19"/>
        <v>142511400</v>
      </c>
    </row>
    <row r="30" spans="3:47" ht="51.75" customHeight="1" x14ac:dyDescent="0.25">
      <c r="C30" s="9">
        <v>46</v>
      </c>
      <c r="D30" s="316" t="s">
        <v>192</v>
      </c>
      <c r="E30" s="317" t="s">
        <v>192</v>
      </c>
      <c r="F30" s="317" t="s">
        <v>192</v>
      </c>
      <c r="G30" s="46" t="s">
        <v>174</v>
      </c>
      <c r="H30" s="69">
        <f>+H29</f>
        <v>760</v>
      </c>
      <c r="I30" s="21">
        <v>38000</v>
      </c>
      <c r="J30" s="22">
        <f t="shared" si="0"/>
        <v>28880000</v>
      </c>
      <c r="K30" s="21">
        <v>12500</v>
      </c>
      <c r="L30" s="22">
        <f t="shared" si="1"/>
        <v>9500000</v>
      </c>
      <c r="M30" s="21">
        <v>40000</v>
      </c>
      <c r="N30" s="22">
        <f t="shared" si="2"/>
        <v>30400000</v>
      </c>
      <c r="O30" s="21">
        <v>9984</v>
      </c>
      <c r="P30" s="22">
        <f t="shared" si="3"/>
        <v>7587840</v>
      </c>
      <c r="Q30" s="72">
        <v>15500</v>
      </c>
      <c r="R30" s="72">
        <f t="shared" si="4"/>
        <v>11780000</v>
      </c>
      <c r="S30" s="21">
        <v>56000</v>
      </c>
      <c r="T30" s="22">
        <f t="shared" si="5"/>
        <v>42560000</v>
      </c>
      <c r="U30" s="21">
        <v>13104</v>
      </c>
      <c r="V30" s="22">
        <f t="shared" si="6"/>
        <v>9959040</v>
      </c>
      <c r="W30" s="21">
        <v>12525</v>
      </c>
      <c r="X30" s="22">
        <f t="shared" si="7"/>
        <v>9519000</v>
      </c>
      <c r="Y30" s="21">
        <v>15257.337952</v>
      </c>
      <c r="Z30" s="22">
        <f t="shared" si="8"/>
        <v>11595576.843520001</v>
      </c>
      <c r="AA30" s="21">
        <v>16000</v>
      </c>
      <c r="AB30" s="22">
        <f>AA30*H30</f>
        <v>12160000</v>
      </c>
      <c r="AC30" s="21">
        <v>20000</v>
      </c>
      <c r="AD30" s="22">
        <f>AC30*H30</f>
        <v>15200000</v>
      </c>
      <c r="AE30" s="21">
        <f>13104*1.0161</f>
        <v>13314.974399999999</v>
      </c>
      <c r="AF30" s="22">
        <f t="shared" si="9"/>
        <v>10119380.544</v>
      </c>
      <c r="AG30" s="21">
        <f>12525*1.0161</f>
        <v>12726.6525</v>
      </c>
      <c r="AH30" s="22">
        <f t="shared" si="10"/>
        <v>9672255.9000000004</v>
      </c>
      <c r="AI30" s="78">
        <f>15257.337952*1.0161</f>
        <v>15502.9810930272</v>
      </c>
      <c r="AJ30" s="22">
        <f t="shared" si="11"/>
        <v>11782265.630700672</v>
      </c>
      <c r="AK30" s="21"/>
      <c r="AL30" s="22"/>
      <c r="AM30" s="84">
        <f t="shared" si="12"/>
        <v>20744</v>
      </c>
      <c r="AN30" s="85">
        <f t="shared" si="13"/>
        <v>15765440</v>
      </c>
      <c r="AO30" s="86">
        <f t="shared" si="14"/>
        <v>15379</v>
      </c>
      <c r="AP30" s="87">
        <f t="shared" si="15"/>
        <v>11688040</v>
      </c>
      <c r="AQ30" s="86">
        <f t="shared" si="16"/>
        <v>16162</v>
      </c>
      <c r="AR30" s="87">
        <f t="shared" si="17"/>
        <v>12283120</v>
      </c>
      <c r="AS30" s="86">
        <f t="shared" si="18"/>
        <v>17900</v>
      </c>
      <c r="AT30" s="87">
        <f t="shared" si="19"/>
        <v>13604000</v>
      </c>
    </row>
    <row r="31" spans="3:47" ht="42.75" customHeight="1" x14ac:dyDescent="0.25">
      <c r="C31" s="9">
        <v>47</v>
      </c>
      <c r="D31" s="316" t="s">
        <v>26</v>
      </c>
      <c r="E31" s="317" t="s">
        <v>26</v>
      </c>
      <c r="F31" s="317" t="s">
        <v>26</v>
      </c>
      <c r="G31" s="46" t="s">
        <v>36</v>
      </c>
      <c r="H31" s="69">
        <f>+H29*0.4*0.3+H27</f>
        <v>100.32000000000001</v>
      </c>
      <c r="I31" s="21">
        <v>420000</v>
      </c>
      <c r="J31" s="22">
        <f t="shared" si="0"/>
        <v>42134400</v>
      </c>
      <c r="K31" s="21">
        <v>750200</v>
      </c>
      <c r="L31" s="22">
        <f>K31*H31</f>
        <v>75260064</v>
      </c>
      <c r="M31" s="21">
        <v>800000</v>
      </c>
      <c r="N31" s="22">
        <f t="shared" si="2"/>
        <v>80256000</v>
      </c>
      <c r="O31" s="21">
        <v>249018.88</v>
      </c>
      <c r="P31" s="22">
        <f t="shared" si="3"/>
        <v>24981574.041600004</v>
      </c>
      <c r="Q31" s="72">
        <v>676768</v>
      </c>
      <c r="R31" s="72">
        <f t="shared" si="4"/>
        <v>67893365.760000005</v>
      </c>
      <c r="S31" s="21">
        <v>21000</v>
      </c>
      <c r="T31" s="22">
        <f t="shared" si="5"/>
        <v>2106720</v>
      </c>
      <c r="U31" s="21">
        <v>407800</v>
      </c>
      <c r="V31" s="22">
        <f t="shared" si="6"/>
        <v>40910496</v>
      </c>
      <c r="W31" s="21">
        <v>389794</v>
      </c>
      <c r="X31" s="22">
        <f t="shared" si="7"/>
        <v>39104134.080000006</v>
      </c>
      <c r="Y31" s="21">
        <v>413975.25785599998</v>
      </c>
      <c r="Z31" s="22">
        <f t="shared" si="8"/>
        <v>41529997.86811392</v>
      </c>
      <c r="AA31" s="21">
        <v>320000</v>
      </c>
      <c r="AB31" s="22">
        <f t="shared" ref="AB31" si="24">AA31*H31</f>
        <v>32102400.000000004</v>
      </c>
      <c r="AC31" s="21">
        <v>322000</v>
      </c>
      <c r="AD31" s="22">
        <f t="shared" ref="AD31" si="25">AC31*H31</f>
        <v>32303040.000000004</v>
      </c>
      <c r="AE31" s="21">
        <f>407800*1.0161</f>
        <v>414365.58</v>
      </c>
      <c r="AF31" s="22">
        <f t="shared" si="9"/>
        <v>41569154.985600002</v>
      </c>
      <c r="AG31" s="21">
        <f>389794*1.0161</f>
        <v>396069.68339999998</v>
      </c>
      <c r="AH31" s="22">
        <f t="shared" si="10"/>
        <v>39733710.638687998</v>
      </c>
      <c r="AI31" s="21">
        <f>413975.257856*1.0161</f>
        <v>420640.25950748159</v>
      </c>
      <c r="AJ31" s="22">
        <f t="shared" si="11"/>
        <v>42198630.833790556</v>
      </c>
      <c r="AK31" s="21"/>
      <c r="AL31" s="22"/>
      <c r="AM31" s="84">
        <f t="shared" si="12"/>
        <v>428688</v>
      </c>
      <c r="AN31" s="85">
        <f t="shared" si="13"/>
        <v>43005980</v>
      </c>
      <c r="AO31" s="86">
        <f t="shared" si="14"/>
        <v>410888</v>
      </c>
      <c r="AP31" s="87">
        <f t="shared" si="15"/>
        <v>41220284</v>
      </c>
      <c r="AQ31" s="86">
        <f t="shared" si="16"/>
        <v>177090</v>
      </c>
      <c r="AR31" s="87">
        <f t="shared" si="17"/>
        <v>17765669</v>
      </c>
      <c r="AS31" s="86">
        <f t="shared" si="18"/>
        <v>350218</v>
      </c>
      <c r="AT31" s="87">
        <f t="shared" si="19"/>
        <v>35133870</v>
      </c>
    </row>
    <row r="32" spans="3:47" ht="31.5" customHeight="1" thickBot="1" x14ac:dyDescent="0.3">
      <c r="C32" s="310" t="s">
        <v>170</v>
      </c>
      <c r="D32" s="311"/>
      <c r="E32" s="311"/>
      <c r="F32" s="312"/>
      <c r="G32" s="40"/>
      <c r="H32" s="40"/>
      <c r="I32" s="41"/>
      <c r="J32" s="24">
        <f>SUM(J9:J31)</f>
        <v>349912480</v>
      </c>
      <c r="K32" s="41"/>
      <c r="L32" s="24">
        <f>SUM(L9:L31)</f>
        <v>382895903.19999999</v>
      </c>
      <c r="M32" s="41"/>
      <c r="N32" s="24">
        <f>SUM(N9:N31)</f>
        <v>545688400</v>
      </c>
      <c r="O32" s="41"/>
      <c r="P32" s="24">
        <f>SUM(P9:P31)</f>
        <v>485282811.85319996</v>
      </c>
      <c r="Q32" s="24"/>
      <c r="R32" s="24">
        <f>SUM(R9:R31)</f>
        <v>428057481.95999998</v>
      </c>
      <c r="S32" s="41"/>
      <c r="T32" s="24">
        <f>SUM(T9:T31)</f>
        <v>258537244</v>
      </c>
      <c r="U32" s="41"/>
      <c r="V32" s="24">
        <f>SUM(V9:V31)</f>
        <v>318089929.75999999</v>
      </c>
      <c r="W32" s="41"/>
      <c r="X32" s="24">
        <f>SUM(X9:X31)</f>
        <v>313524361.11999995</v>
      </c>
      <c r="Y32" s="41"/>
      <c r="Z32" s="24">
        <f>SUM(Z9:Z31)</f>
        <v>347461664.90607107</v>
      </c>
      <c r="AA32" s="41"/>
      <c r="AB32" s="24">
        <f>SUM(AB9:AB31)</f>
        <v>307680040</v>
      </c>
      <c r="AC32" s="41"/>
      <c r="AD32" s="24">
        <f>SUM(AD9:AD31)</f>
        <v>309846400</v>
      </c>
      <c r="AE32" s="41"/>
      <c r="AF32" s="24">
        <f>SUM(AF9:AF31)</f>
        <v>267512231.556936</v>
      </c>
      <c r="AG32" s="41"/>
      <c r="AH32" s="24">
        <f>SUM(AH9:AH31)</f>
        <v>233588039.584032</v>
      </c>
      <c r="AI32" s="41"/>
      <c r="AJ32" s="24">
        <f>SUM(AJ9:AJ31)</f>
        <v>275786473.2110588</v>
      </c>
      <c r="AK32" s="41"/>
      <c r="AL32" s="24">
        <f>SUM(AL9:AL31)</f>
        <v>0</v>
      </c>
      <c r="AM32" s="41"/>
      <c r="AN32" s="24">
        <f>SUM(AN9:AN31)</f>
        <v>361687893</v>
      </c>
      <c r="AO32" s="41"/>
      <c r="AP32" s="24">
        <f>SUM(AP9:AP31)</f>
        <v>329347648</v>
      </c>
      <c r="AQ32" s="41"/>
      <c r="AR32" s="24">
        <f>SUM(AR9:AR31)</f>
        <v>287669586</v>
      </c>
      <c r="AS32" s="41"/>
      <c r="AT32" s="24">
        <f>SUM(AT9:AT31)</f>
        <v>331442801</v>
      </c>
      <c r="AU32" s="59">
        <f>AT32+'PUERTO BERRIO (2)'!AR44</f>
        <v>552194730</v>
      </c>
    </row>
    <row r="33" spans="3:48" ht="31.5" customHeight="1" thickBot="1" x14ac:dyDescent="0.3">
      <c r="C33" s="67"/>
      <c r="D33" s="338" t="s">
        <v>167</v>
      </c>
      <c r="E33" s="339"/>
      <c r="F33" s="339"/>
      <c r="G33" s="40"/>
      <c r="H33" s="40"/>
      <c r="I33" s="68">
        <v>0.22</v>
      </c>
      <c r="J33" s="24">
        <f>J32*I33</f>
        <v>76980745.599999994</v>
      </c>
      <c r="K33" s="41"/>
      <c r="L33" s="24">
        <f>L32*$I33</f>
        <v>84237098.703999996</v>
      </c>
      <c r="M33" s="41"/>
      <c r="N33" s="24">
        <f>N32*$I33</f>
        <v>120051448</v>
      </c>
      <c r="O33" s="41"/>
      <c r="P33" s="24">
        <f>P32*$I33</f>
        <v>106762218.607704</v>
      </c>
      <c r="Q33" s="24"/>
      <c r="R33" s="24">
        <f>R32*$I33</f>
        <v>94172646.031199992</v>
      </c>
      <c r="S33" s="41"/>
      <c r="T33" s="24">
        <f>T32*$I33</f>
        <v>56878193.68</v>
      </c>
      <c r="U33" s="41"/>
      <c r="V33" s="24">
        <f>V32*$I33</f>
        <v>69979784.547199994</v>
      </c>
      <c r="W33" s="41"/>
      <c r="X33" s="24">
        <f>X32*$I33</f>
        <v>68975359.446399987</v>
      </c>
      <c r="Y33" s="41"/>
      <c r="Z33" s="24">
        <f>Z32*$I33</f>
        <v>76441566.279335633</v>
      </c>
      <c r="AA33" s="41"/>
      <c r="AB33" s="24">
        <f>AB32*$I33</f>
        <v>67689608.799999997</v>
      </c>
      <c r="AC33" s="41"/>
      <c r="AD33" s="24">
        <f>AD32*$I33</f>
        <v>68166208</v>
      </c>
      <c r="AE33" s="41"/>
      <c r="AF33" s="24">
        <f>AF32*$I33</f>
        <v>58852690.942525916</v>
      </c>
      <c r="AG33" s="41"/>
      <c r="AH33" s="24">
        <f>AH32*$I33</f>
        <v>51389368.708487041</v>
      </c>
      <c r="AI33" s="41"/>
      <c r="AJ33" s="24">
        <f>AJ32*$I33</f>
        <v>60673024.106432937</v>
      </c>
      <c r="AK33" s="41"/>
      <c r="AL33" s="24">
        <f>AL32*$I33</f>
        <v>0</v>
      </c>
      <c r="AM33" s="41"/>
      <c r="AN33" s="24">
        <f>AN32*$I33</f>
        <v>79571336.459999993</v>
      </c>
      <c r="AO33" s="41"/>
      <c r="AP33" s="24">
        <f>AP32*$I33</f>
        <v>72456482.560000002</v>
      </c>
      <c r="AQ33" s="41"/>
      <c r="AR33" s="24">
        <f>AR32*$I33</f>
        <v>63287308.920000002</v>
      </c>
      <c r="AS33" s="41"/>
      <c r="AT33" s="24">
        <f>AT32*$I33</f>
        <v>72917416.219999999</v>
      </c>
      <c r="AU33" s="59">
        <f>AT33+'PUERTO BERRIO (2)'!AR45</f>
        <v>121482840.59999999</v>
      </c>
    </row>
    <row r="34" spans="3:48" ht="31.5" customHeight="1" thickBot="1" x14ac:dyDescent="0.3">
      <c r="C34" s="67"/>
      <c r="D34" s="340" t="s">
        <v>168</v>
      </c>
      <c r="E34" s="341"/>
      <c r="F34" s="341"/>
      <c r="G34" s="40"/>
      <c r="H34" s="40"/>
      <c r="I34" s="68">
        <v>0.01</v>
      </c>
      <c r="J34" s="24">
        <f>J32*I35</f>
        <v>17495624</v>
      </c>
      <c r="K34" s="41"/>
      <c r="L34" s="24">
        <f>L32*$I34</f>
        <v>3828959.0320000001</v>
      </c>
      <c r="M34" s="41"/>
      <c r="N34" s="24">
        <f>N32*$I34</f>
        <v>5456884</v>
      </c>
      <c r="O34" s="41"/>
      <c r="P34" s="24">
        <f>P32*$I34</f>
        <v>4852828.1185320001</v>
      </c>
      <c r="Q34" s="24"/>
      <c r="R34" s="24">
        <f>R32*$I34</f>
        <v>4280574.8196</v>
      </c>
      <c r="S34" s="41"/>
      <c r="T34" s="24">
        <f>T32*$I34</f>
        <v>2585372.44</v>
      </c>
      <c r="U34" s="41"/>
      <c r="V34" s="24">
        <f>V32*$I34</f>
        <v>3180899.2976000002</v>
      </c>
      <c r="W34" s="41"/>
      <c r="X34" s="24">
        <f>X32*$I34</f>
        <v>3135243.6111999997</v>
      </c>
      <c r="Y34" s="41"/>
      <c r="Z34" s="24">
        <f>Z32*$I34</f>
        <v>3474616.6490607108</v>
      </c>
      <c r="AA34" s="41"/>
      <c r="AB34" s="24">
        <f>AB32*$I34</f>
        <v>3076800.4</v>
      </c>
      <c r="AC34" s="41"/>
      <c r="AD34" s="24">
        <f>AD32*$I34</f>
        <v>3098464</v>
      </c>
      <c r="AE34" s="41"/>
      <c r="AF34" s="24">
        <f>AF32*$I34</f>
        <v>2675122.3155693598</v>
      </c>
      <c r="AG34" s="41"/>
      <c r="AH34" s="24">
        <f>AH32*$I34</f>
        <v>2335880.3958403203</v>
      </c>
      <c r="AI34" s="41"/>
      <c r="AJ34" s="24">
        <f>AJ32*$I34</f>
        <v>2757864.7321105879</v>
      </c>
      <c r="AK34" s="41"/>
      <c r="AL34" s="24">
        <f>AL32*$I34</f>
        <v>0</v>
      </c>
      <c r="AM34" s="41"/>
      <c r="AN34" s="24">
        <f>AN32*$I34</f>
        <v>3616878.93</v>
      </c>
      <c r="AO34" s="41"/>
      <c r="AP34" s="24">
        <f>AP32*$I34</f>
        <v>3293476.48</v>
      </c>
      <c r="AQ34" s="41"/>
      <c r="AR34" s="24">
        <f>AR32*$I34</f>
        <v>2876695.86</v>
      </c>
      <c r="AS34" s="41"/>
      <c r="AT34" s="24">
        <f>AT32*$I34</f>
        <v>3314428.0100000002</v>
      </c>
      <c r="AU34" s="59">
        <f>AT34+'PUERTO BERRIO (2)'!AR46</f>
        <v>5521947.3000000007</v>
      </c>
    </row>
    <row r="35" spans="3:48" ht="31.5" customHeight="1" thickBot="1" x14ac:dyDescent="0.3">
      <c r="C35" s="67"/>
      <c r="D35" s="342" t="s">
        <v>169</v>
      </c>
      <c r="E35" s="343"/>
      <c r="F35" s="343"/>
      <c r="G35" s="40"/>
      <c r="H35" s="40"/>
      <c r="I35" s="68">
        <v>0.05</v>
      </c>
      <c r="J35" s="24">
        <f>J32*I35</f>
        <v>17495624</v>
      </c>
      <c r="K35" s="41"/>
      <c r="L35" s="24">
        <f>L32*$I35</f>
        <v>19144795.16</v>
      </c>
      <c r="M35" s="41"/>
      <c r="N35" s="24">
        <f>N32*$I35</f>
        <v>27284420</v>
      </c>
      <c r="O35" s="41"/>
      <c r="P35" s="24">
        <f>P32*$I35</f>
        <v>24264140.592659999</v>
      </c>
      <c r="Q35" s="24"/>
      <c r="R35" s="24">
        <f>R32*$I35</f>
        <v>21402874.098000001</v>
      </c>
      <c r="S35" s="41"/>
      <c r="T35" s="24">
        <f>T32*$I35</f>
        <v>12926862.200000001</v>
      </c>
      <c r="U35" s="41"/>
      <c r="V35" s="24">
        <f>V32*$I35</f>
        <v>15904496.488</v>
      </c>
      <c r="W35" s="41"/>
      <c r="X35" s="24">
        <f>X32*$I35</f>
        <v>15676218.055999998</v>
      </c>
      <c r="Y35" s="41"/>
      <c r="Z35" s="24">
        <f>Z32*$I35</f>
        <v>17373083.245303553</v>
      </c>
      <c r="AA35" s="41"/>
      <c r="AB35" s="24">
        <f>AB32*$I35</f>
        <v>15384002</v>
      </c>
      <c r="AC35" s="41"/>
      <c r="AD35" s="24">
        <f>AD32*$I35</f>
        <v>15492320</v>
      </c>
      <c r="AE35" s="41"/>
      <c r="AF35" s="24">
        <f>AF32*$I35</f>
        <v>13375611.577846801</v>
      </c>
      <c r="AG35" s="41"/>
      <c r="AH35" s="24">
        <f>AH32*$I35</f>
        <v>11679401.9792016</v>
      </c>
      <c r="AI35" s="41"/>
      <c r="AJ35" s="24">
        <f>AJ32*$I35</f>
        <v>13789323.660552941</v>
      </c>
      <c r="AK35" s="41"/>
      <c r="AL35" s="24">
        <f>AL32*$I35</f>
        <v>0</v>
      </c>
      <c r="AM35" s="41"/>
      <c r="AN35" s="24">
        <f>AN32*$I35</f>
        <v>18084394.650000002</v>
      </c>
      <c r="AO35" s="41"/>
      <c r="AP35" s="24">
        <f>AP32*$I35</f>
        <v>16467382.4</v>
      </c>
      <c r="AQ35" s="41"/>
      <c r="AR35" s="24">
        <f>AR32*$I35</f>
        <v>14383479.300000001</v>
      </c>
      <c r="AS35" s="41"/>
      <c r="AT35" s="24">
        <f>AT32*$I35</f>
        <v>16572140.050000001</v>
      </c>
      <c r="AU35" s="59">
        <f>AT35+'PUERTO BERRIO (2)'!AR47</f>
        <v>27609736.5</v>
      </c>
    </row>
    <row r="36" spans="3:48" ht="28.5" customHeight="1" thickBot="1" x14ac:dyDescent="0.3">
      <c r="C36" s="310" t="s">
        <v>171</v>
      </c>
      <c r="D36" s="311"/>
      <c r="E36" s="311"/>
      <c r="F36" s="312"/>
      <c r="G36" s="310"/>
      <c r="H36" s="311"/>
      <c r="I36" s="11" t="s">
        <v>35</v>
      </c>
      <c r="J36" s="24">
        <f>J35*I36</f>
        <v>3324168.56</v>
      </c>
      <c r="K36" s="11"/>
      <c r="L36" s="24">
        <f>L35*$I36</f>
        <v>3637511.0803999999</v>
      </c>
      <c r="M36" s="11"/>
      <c r="N36" s="24">
        <f>N35*$I36</f>
        <v>5184039.8</v>
      </c>
      <c r="O36" s="11"/>
      <c r="P36" s="24">
        <f>P35*$I36</f>
        <v>4610186.7126054</v>
      </c>
      <c r="Q36" s="24"/>
      <c r="R36" s="24">
        <f>R35*$I36</f>
        <v>4066546.0786200003</v>
      </c>
      <c r="S36" s="11" t="s">
        <v>35</v>
      </c>
      <c r="T36" s="24">
        <f>T35*$I36</f>
        <v>2456103.8180000004</v>
      </c>
      <c r="U36" s="11" t="s">
        <v>35</v>
      </c>
      <c r="V36" s="24">
        <f>V35*$I36</f>
        <v>3021854.3327199998</v>
      </c>
      <c r="W36" s="11" t="s">
        <v>35</v>
      </c>
      <c r="X36" s="24">
        <f>X35*$I36</f>
        <v>2978481.4306399995</v>
      </c>
      <c r="Y36" s="11" t="s">
        <v>35</v>
      </c>
      <c r="Z36" s="24">
        <f>Z35*$I36</f>
        <v>3300885.816607675</v>
      </c>
      <c r="AA36" s="11" t="s">
        <v>35</v>
      </c>
      <c r="AB36" s="24">
        <f>AB35*$I36</f>
        <v>2922960.38</v>
      </c>
      <c r="AC36" s="11" t="s">
        <v>35</v>
      </c>
      <c r="AD36" s="24">
        <f>AD35*$I36</f>
        <v>2943540.8</v>
      </c>
      <c r="AE36" s="11" t="s">
        <v>35</v>
      </c>
      <c r="AF36" s="24">
        <f>AF35*$I36</f>
        <v>2541366.1997908922</v>
      </c>
      <c r="AG36" s="11" t="s">
        <v>35</v>
      </c>
      <c r="AH36" s="24">
        <f>AH35*$I36</f>
        <v>2219086.3760483041</v>
      </c>
      <c r="AI36" s="11" t="s">
        <v>35</v>
      </c>
      <c r="AJ36" s="24">
        <f>AJ35*$I36</f>
        <v>2619971.4955050587</v>
      </c>
      <c r="AK36" s="11" t="s">
        <v>35</v>
      </c>
      <c r="AL36" s="24">
        <f>AL35*$I36</f>
        <v>0</v>
      </c>
      <c r="AM36" s="11" t="s">
        <v>35</v>
      </c>
      <c r="AN36" s="24">
        <f>AN35*$I36</f>
        <v>3436034.9835000006</v>
      </c>
      <c r="AO36" s="11" t="s">
        <v>35</v>
      </c>
      <c r="AP36" s="24">
        <f>AP35*$I36</f>
        <v>3128802.656</v>
      </c>
      <c r="AQ36" s="11" t="s">
        <v>35</v>
      </c>
      <c r="AR36" s="24">
        <f>AR35*$I36</f>
        <v>2732861.0670000003</v>
      </c>
      <c r="AS36" s="11" t="s">
        <v>35</v>
      </c>
      <c r="AT36" s="24">
        <f>AT35*$I36</f>
        <v>3148706.6095000003</v>
      </c>
      <c r="AU36" s="59">
        <f>AT36+'PUERTO BERRIO (2)'!AR48</f>
        <v>5245849.9350000005</v>
      </c>
    </row>
    <row r="37" spans="3:48" ht="35.25" customHeight="1" thickBot="1" x14ac:dyDescent="0.3">
      <c r="C37" s="310" t="s">
        <v>195</v>
      </c>
      <c r="D37" s="311"/>
      <c r="E37" s="311"/>
      <c r="F37" s="312"/>
      <c r="G37" s="42"/>
      <c r="H37" s="42"/>
      <c r="I37" s="43"/>
      <c r="J37" s="24">
        <f>+SUM(J32:J36)</f>
        <v>465208642.16000003</v>
      </c>
      <c r="K37" s="43"/>
      <c r="L37" s="24">
        <f>+SUM(L32:L36)</f>
        <v>493744267.17640001</v>
      </c>
      <c r="M37" s="43"/>
      <c r="N37" s="24">
        <f>+SUM(N32:N36)</f>
        <v>703665191.79999995</v>
      </c>
      <c r="O37" s="43"/>
      <c r="P37" s="24">
        <f>+SUM(P32:P36)</f>
        <v>625772185.88470125</v>
      </c>
      <c r="Q37" s="24"/>
      <c r="R37" s="24">
        <f>+SUM(R32:R36)</f>
        <v>551980122.98741996</v>
      </c>
      <c r="S37" s="43"/>
      <c r="T37" s="24">
        <f>+SUM(T32:T36)</f>
        <v>333383776.13800001</v>
      </c>
      <c r="U37" s="43"/>
      <c r="V37" s="24">
        <f>+SUM(V32:V36)</f>
        <v>410176964.42551988</v>
      </c>
      <c r="W37" s="43"/>
      <c r="X37" s="24">
        <f>+SUM(X32:X36)</f>
        <v>404289663.66423988</v>
      </c>
      <c r="Y37" s="43"/>
      <c r="Z37" s="24">
        <f>+SUM(Z32:Z36)</f>
        <v>448051816.89637864</v>
      </c>
      <c r="AA37" s="43"/>
      <c r="AB37" s="24">
        <f>+SUM(AB32:AB36)</f>
        <v>396753411.57999998</v>
      </c>
      <c r="AC37" s="43"/>
      <c r="AD37" s="24">
        <f>+SUM(AD32:AD36)</f>
        <v>399546932.80000001</v>
      </c>
      <c r="AE37" s="43"/>
      <c r="AF37" s="24">
        <f>+SUM(AF32:AF36)</f>
        <v>344957022.59266895</v>
      </c>
      <c r="AG37" s="43"/>
      <c r="AH37" s="24">
        <f>+SUM(AH32:AH36)</f>
        <v>301211777.04360932</v>
      </c>
      <c r="AI37" s="43"/>
      <c r="AJ37" s="24">
        <f>+SUM(AJ32:AJ36)</f>
        <v>355626657.20566022</v>
      </c>
      <c r="AK37" s="43"/>
      <c r="AL37" s="24">
        <f>+SUM(AL32:AL36)</f>
        <v>0</v>
      </c>
      <c r="AM37" s="43"/>
      <c r="AN37" s="24">
        <f>+SUM(AN32:AN36)</f>
        <v>466396538.02349997</v>
      </c>
      <c r="AO37" s="43"/>
      <c r="AP37" s="24">
        <f>+SUM(AP32:AP36)</f>
        <v>424693792.09600002</v>
      </c>
      <c r="AQ37" s="43"/>
      <c r="AR37" s="24">
        <f>+SUM(AR32:AR36)</f>
        <v>370949931.14700001</v>
      </c>
      <c r="AS37" s="43"/>
      <c r="AT37" s="24">
        <f>+SUM(AT32:AT36)</f>
        <v>427395491.88950002</v>
      </c>
      <c r="AU37" s="59">
        <f>AT37+'PUERTO BERRIO (2)'!AR49</f>
        <v>712055104.33500004</v>
      </c>
    </row>
    <row r="38" spans="3:48" ht="10.5" customHeight="1" thickBot="1" x14ac:dyDescent="0.3">
      <c r="C38" s="19"/>
      <c r="D38" s="19"/>
      <c r="E38" s="19"/>
      <c r="F38" s="19"/>
      <c r="G38" s="19"/>
      <c r="H38" s="19"/>
      <c r="I38" s="19"/>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row>
    <row r="39" spans="3:48" ht="40.5" customHeight="1" x14ac:dyDescent="0.25">
      <c r="C39" s="9">
        <v>48</v>
      </c>
      <c r="D39" s="335" t="s">
        <v>173</v>
      </c>
      <c r="E39" s="336"/>
      <c r="F39" s="337"/>
      <c r="G39" s="70"/>
      <c r="H39" s="70"/>
      <c r="I39" s="70"/>
      <c r="J39" s="70"/>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row>
    <row r="40" spans="3:48" ht="15.6" x14ac:dyDescent="0.25">
      <c r="C40" s="14"/>
      <c r="D40" s="350" t="s">
        <v>193</v>
      </c>
      <c r="E40" s="351"/>
      <c r="F40" s="351"/>
      <c r="G40" s="15"/>
      <c r="H40" s="15"/>
      <c r="I40" s="16"/>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row>
    <row r="41" spans="3:48" ht="66" customHeight="1" x14ac:dyDescent="0.25">
      <c r="C41" s="15"/>
      <c r="D41" s="316" t="s">
        <v>213</v>
      </c>
      <c r="E41" s="317"/>
      <c r="F41" s="317"/>
      <c r="G41" s="65" t="s">
        <v>149</v>
      </c>
      <c r="H41" s="69">
        <v>5</v>
      </c>
      <c r="I41" s="21">
        <v>680000</v>
      </c>
      <c r="J41" s="71">
        <f t="shared" ref="J41" si="26">I41*H41</f>
        <v>3400000</v>
      </c>
      <c r="K41" s="21">
        <v>389620</v>
      </c>
      <c r="L41" s="71">
        <f>K41*H41</f>
        <v>1948100</v>
      </c>
      <c r="M41" s="21">
        <v>1300000</v>
      </c>
      <c r="N41" s="71">
        <f>M41*H41</f>
        <v>6500000</v>
      </c>
      <c r="O41" s="21">
        <v>667000</v>
      </c>
      <c r="P41" s="22">
        <f t="shared" ref="P41" si="27">O41*H41</f>
        <v>3335000</v>
      </c>
      <c r="Q41" s="21">
        <v>654321</v>
      </c>
      <c r="R41" s="72">
        <f t="shared" ref="R41" si="28">H41*Q41</f>
        <v>3271605</v>
      </c>
      <c r="S41" s="21">
        <v>1000000</v>
      </c>
      <c r="T41" s="22">
        <f t="shared" ref="T41" si="29">S41*H41</f>
        <v>5000000</v>
      </c>
      <c r="U41" s="21">
        <v>1000000</v>
      </c>
      <c r="V41" s="22">
        <f t="shared" ref="V41" si="30">U41*H41</f>
        <v>5000000</v>
      </c>
      <c r="W41" s="21">
        <v>723000</v>
      </c>
      <c r="X41" s="22">
        <f t="shared" ref="X41" si="31">W41*H41</f>
        <v>3615000</v>
      </c>
      <c r="Y41" s="21">
        <v>730000</v>
      </c>
      <c r="Z41" s="22">
        <f t="shared" ref="Z41" si="32">Y41*H41</f>
        <v>3650000</v>
      </c>
      <c r="AA41" s="21">
        <v>726000</v>
      </c>
      <c r="AB41" s="22">
        <f t="shared" ref="AB41" si="33">AA41*H41</f>
        <v>3630000</v>
      </c>
      <c r="AC41" s="21">
        <v>699000</v>
      </c>
      <c r="AD41" s="22">
        <f t="shared" ref="AD41" si="34">AC41*H41</f>
        <v>3495000</v>
      </c>
      <c r="AE41" s="21"/>
      <c r="AF41" s="22">
        <f t="shared" ref="AF41" si="35">AE41*H41</f>
        <v>0</v>
      </c>
      <c r="AG41" s="21"/>
      <c r="AH41" s="22">
        <f t="shared" ref="AH41" si="36">AG41*H41</f>
        <v>0</v>
      </c>
      <c r="AI41" s="21"/>
      <c r="AJ41" s="22">
        <f t="shared" ref="AJ41" si="37">AI41*H41</f>
        <v>0</v>
      </c>
      <c r="AK41" s="21"/>
      <c r="AL41" s="22">
        <f t="shared" ref="AL41" si="38">AK41*J41</f>
        <v>0</v>
      </c>
      <c r="AM41" s="84">
        <f t="shared" ref="AM41" si="39">ROUND((AVERAGE(I41,K41,M41,O41,Q41,S41,U41,W41,Y41,AA41,AC41,AE41,AG41,AI41,AK41)),0)</f>
        <v>778995</v>
      </c>
      <c r="AN41" s="85">
        <f t="shared" ref="AN41" si="40">ROUND((AM41*H41),0)</f>
        <v>3894975</v>
      </c>
      <c r="AO41" s="86">
        <f t="shared" ref="AO41" si="41">ROUND((MEDIAN(I41,K41,M41,O41,Q41,S41,U41,W41,Y41,AA41,AC41,AE41,AG41,AI41,AK41)),0)</f>
        <v>723000</v>
      </c>
      <c r="AP41" s="87">
        <f t="shared" ref="AP41" si="42">ROUND((H41*AO41),0)</f>
        <v>3615000</v>
      </c>
      <c r="AQ41" s="86">
        <f t="shared" ref="AQ41" si="43">ROUND((HARMEAN(I41,K41,M41,O41,Q41,S41,U41,W41,Y41,AA41,AC41,AE41,AG41,AI41,AK41)),0)</f>
        <v>714518</v>
      </c>
      <c r="AR41" s="87">
        <f t="shared" ref="AR41" si="44">ROUND((H41*AQ41),0)</f>
        <v>3572590</v>
      </c>
      <c r="AS41" s="86">
        <f>ROUND((GEOMEAN(I41,K41,M41,O41,Q41,S41,U41,W41,Y41,AA41,AC41,AE41,AG41,AI41,AK41)),0)</f>
        <v>746743</v>
      </c>
      <c r="AT41" s="87">
        <f t="shared" ref="AT41" si="45">ROUND((H41*AS41),0)</f>
        <v>3733715</v>
      </c>
    </row>
    <row r="42" spans="3:48" ht="15" customHeight="1" thickBot="1" x14ac:dyDescent="0.3">
      <c r="C42" s="16"/>
      <c r="D42" s="352" t="s">
        <v>194</v>
      </c>
      <c r="E42" s="353"/>
      <c r="F42" s="353"/>
      <c r="G42" s="88"/>
      <c r="H42" s="88"/>
      <c r="I42" s="89"/>
      <c r="J42" s="24">
        <f>J41</f>
        <v>3400000</v>
      </c>
      <c r="K42" s="89"/>
      <c r="L42" s="24">
        <f>L41</f>
        <v>1948100</v>
      </c>
      <c r="M42" s="89"/>
      <c r="N42" s="24">
        <f>N41</f>
        <v>6500000</v>
      </c>
      <c r="O42" s="89"/>
      <c r="P42" s="24">
        <f>P41</f>
        <v>3335000</v>
      </c>
      <c r="Q42" s="89"/>
      <c r="R42" s="24">
        <f>R41</f>
        <v>3271605</v>
      </c>
      <c r="S42" s="89"/>
      <c r="T42" s="24">
        <f>T41</f>
        <v>5000000</v>
      </c>
      <c r="U42" s="89"/>
      <c r="V42" s="24">
        <f>V41</f>
        <v>5000000</v>
      </c>
      <c r="W42" s="89"/>
      <c r="X42" s="24">
        <f>X41</f>
        <v>3615000</v>
      </c>
      <c r="Y42" s="89"/>
      <c r="Z42" s="24">
        <f>Z41</f>
        <v>3650000</v>
      </c>
      <c r="AA42" s="89"/>
      <c r="AB42" s="24">
        <f>AB41</f>
        <v>3630000</v>
      </c>
      <c r="AC42" s="89"/>
      <c r="AD42" s="24">
        <f>AD41</f>
        <v>3495000</v>
      </c>
      <c r="AE42" s="89"/>
      <c r="AF42" s="24">
        <f>AF41</f>
        <v>0</v>
      </c>
      <c r="AG42" s="89"/>
      <c r="AH42" s="24">
        <f>AH41</f>
        <v>0</v>
      </c>
      <c r="AI42" s="89"/>
      <c r="AJ42" s="24">
        <f>AJ41</f>
        <v>0</v>
      </c>
      <c r="AK42" s="89"/>
      <c r="AL42" s="24">
        <f>AL41</f>
        <v>0</v>
      </c>
      <c r="AM42" s="89"/>
      <c r="AN42" s="24">
        <f>AN41</f>
        <v>3894975</v>
      </c>
      <c r="AO42" s="89"/>
      <c r="AP42" s="24">
        <f>AP41</f>
        <v>3615000</v>
      </c>
      <c r="AQ42" s="89"/>
      <c r="AR42" s="24">
        <f>AR41</f>
        <v>3572590</v>
      </c>
      <c r="AS42" s="89"/>
      <c r="AT42" s="24">
        <f>AT41</f>
        <v>3733715</v>
      </c>
      <c r="AU42" s="59">
        <f>AT42+'PUERTO BERRIO (2)'!AR54</f>
        <v>3733715</v>
      </c>
    </row>
    <row r="43" spans="3:48" ht="16.2" thickBot="1" x14ac:dyDescent="0.3">
      <c r="C43" s="15"/>
      <c r="D43" s="90"/>
      <c r="E43" s="88"/>
      <c r="F43" s="88" t="s">
        <v>3</v>
      </c>
      <c r="G43" s="88"/>
      <c r="H43" s="88"/>
      <c r="I43" s="91" t="s">
        <v>35</v>
      </c>
      <c r="J43" s="24">
        <f>J42*I43</f>
        <v>646000</v>
      </c>
      <c r="K43" s="91" t="s">
        <v>35</v>
      </c>
      <c r="L43" s="24">
        <f>L42*K43</f>
        <v>370139</v>
      </c>
      <c r="M43" s="91" t="s">
        <v>35</v>
      </c>
      <c r="N43" s="24">
        <f>N42*M43</f>
        <v>1235000</v>
      </c>
      <c r="O43" s="91" t="s">
        <v>35</v>
      </c>
      <c r="P43" s="24">
        <f>P42*O43</f>
        <v>633650</v>
      </c>
      <c r="Q43" s="91" t="s">
        <v>35</v>
      </c>
      <c r="R43" s="24">
        <f>R42*Q43</f>
        <v>621604.94999999995</v>
      </c>
      <c r="S43" s="91" t="s">
        <v>35</v>
      </c>
      <c r="T43" s="24">
        <f>T42*S43</f>
        <v>950000</v>
      </c>
      <c r="U43" s="91" t="s">
        <v>35</v>
      </c>
      <c r="V43" s="24">
        <f>V42*U43</f>
        <v>950000</v>
      </c>
      <c r="W43" s="91" t="s">
        <v>35</v>
      </c>
      <c r="X43" s="24">
        <f>X42*W43</f>
        <v>686850</v>
      </c>
      <c r="Y43" s="91" t="s">
        <v>35</v>
      </c>
      <c r="Z43" s="24">
        <f>Z42*Y43</f>
        <v>693500</v>
      </c>
      <c r="AA43" s="91" t="s">
        <v>35</v>
      </c>
      <c r="AB43" s="24">
        <f>AB42*AA43</f>
        <v>689700</v>
      </c>
      <c r="AC43" s="91" t="s">
        <v>35</v>
      </c>
      <c r="AD43" s="24">
        <f>AD42*AC43</f>
        <v>664050</v>
      </c>
      <c r="AE43" s="91" t="s">
        <v>35</v>
      </c>
      <c r="AF43" s="24">
        <f>AF42*AE43</f>
        <v>0</v>
      </c>
      <c r="AG43" s="91" t="s">
        <v>35</v>
      </c>
      <c r="AH43" s="24">
        <f>AH42*AG43</f>
        <v>0</v>
      </c>
      <c r="AI43" s="91" t="s">
        <v>35</v>
      </c>
      <c r="AJ43" s="24">
        <f>AJ42*AI43</f>
        <v>0</v>
      </c>
      <c r="AK43" s="91" t="s">
        <v>35</v>
      </c>
      <c r="AL43" s="24">
        <f>AL42*AK43</f>
        <v>0</v>
      </c>
      <c r="AM43" s="91" t="s">
        <v>35</v>
      </c>
      <c r="AN43" s="24">
        <f>AN42*AM43</f>
        <v>740045.25</v>
      </c>
      <c r="AO43" s="91" t="s">
        <v>35</v>
      </c>
      <c r="AP43" s="24">
        <f>AP42*AO43</f>
        <v>686850</v>
      </c>
      <c r="AQ43" s="91" t="s">
        <v>35</v>
      </c>
      <c r="AR43" s="24">
        <f>AR42*AQ43</f>
        <v>678792.1</v>
      </c>
      <c r="AS43" s="91" t="s">
        <v>35</v>
      </c>
      <c r="AT43" s="24">
        <f>AT42*AS43</f>
        <v>709405.85</v>
      </c>
      <c r="AU43" s="59">
        <f>AT43+'PUERTO BERRIO (2)'!AR55</f>
        <v>709405.85</v>
      </c>
    </row>
    <row r="44" spans="3:48" ht="15" customHeight="1" thickBot="1" x14ac:dyDescent="0.3">
      <c r="C44" s="16"/>
      <c r="D44" s="352" t="s">
        <v>196</v>
      </c>
      <c r="E44" s="353"/>
      <c r="F44" s="353"/>
      <c r="G44" s="88"/>
      <c r="H44" s="88"/>
      <c r="I44" s="89"/>
      <c r="J44" s="24">
        <f>SUM(J42:J43)</f>
        <v>4046000</v>
      </c>
      <c r="K44" s="89"/>
      <c r="L44" s="24">
        <f>SUM(L42:L43)</f>
        <v>2318239</v>
      </c>
      <c r="M44" s="89"/>
      <c r="N44" s="24">
        <f>SUM(N42:N43)</f>
        <v>7735000</v>
      </c>
      <c r="O44" s="89"/>
      <c r="P44" s="24">
        <f>SUM(P42:P43)</f>
        <v>3968650</v>
      </c>
      <c r="Q44" s="89"/>
      <c r="R44" s="24">
        <f>SUM(R42:R43)</f>
        <v>3893209.95</v>
      </c>
      <c r="S44" s="89"/>
      <c r="T44" s="24">
        <f>SUM(T42:T43)</f>
        <v>5950000</v>
      </c>
      <c r="U44" s="89"/>
      <c r="V44" s="24">
        <f>SUM(V42:V43)</f>
        <v>5950000</v>
      </c>
      <c r="W44" s="89"/>
      <c r="X44" s="24">
        <f>SUM(X42:X43)</f>
        <v>4301850</v>
      </c>
      <c r="Y44" s="89"/>
      <c r="Z44" s="24">
        <f>SUM(Z42:Z43)</f>
        <v>4343500</v>
      </c>
      <c r="AA44" s="89"/>
      <c r="AB44" s="24">
        <f>SUM(AB42:AB43)</f>
        <v>4319700</v>
      </c>
      <c r="AC44" s="89"/>
      <c r="AD44" s="24">
        <f>SUM(AD42:AD43)</f>
        <v>4159050</v>
      </c>
      <c r="AE44" s="89"/>
      <c r="AF44" s="24">
        <f>SUM(AF42:AF43)</f>
        <v>0</v>
      </c>
      <c r="AG44" s="89"/>
      <c r="AH44" s="24">
        <f>SUM(AH42:AH43)</f>
        <v>0</v>
      </c>
      <c r="AI44" s="89"/>
      <c r="AJ44" s="24">
        <f>SUM(AJ42:AJ43)</f>
        <v>0</v>
      </c>
      <c r="AK44" s="89"/>
      <c r="AL44" s="24">
        <f>SUM(AL42:AL43)</f>
        <v>0</v>
      </c>
      <c r="AM44" s="89"/>
      <c r="AN44" s="24">
        <f>SUM(AN42:AN43)</f>
        <v>4635020.25</v>
      </c>
      <c r="AO44" s="89"/>
      <c r="AP44" s="24">
        <f>SUM(AP42:AP43)</f>
        <v>4301850</v>
      </c>
      <c r="AQ44" s="89"/>
      <c r="AR44" s="24">
        <f>SUM(AR42:AR43)</f>
        <v>4251382.0999999996</v>
      </c>
      <c r="AS44" s="89"/>
      <c r="AT44" s="24">
        <f>SUM(AT42:AT43)</f>
        <v>4443120.8499999996</v>
      </c>
      <c r="AU44" s="59">
        <f>AT44+'PUERTO BERRIO (2)'!AR56</f>
        <v>4443120.8499999996</v>
      </c>
      <c r="AV44" s="59">
        <f>AV47-AT47</f>
        <v>1774.8149999380112</v>
      </c>
    </row>
    <row r="45" spans="3:48" ht="15" customHeight="1" thickBot="1" x14ac:dyDescent="0.3">
      <c r="C45" s="16"/>
      <c r="D45" s="90"/>
      <c r="E45" s="88"/>
      <c r="F45" s="88"/>
      <c r="G45" s="88"/>
      <c r="H45" s="88"/>
      <c r="I45" s="89"/>
      <c r="J45" s="24"/>
      <c r="K45" s="89"/>
      <c r="L45" s="24"/>
      <c r="M45" s="89"/>
      <c r="N45" s="24"/>
      <c r="O45" s="89"/>
      <c r="P45" s="24"/>
      <c r="Q45" s="89"/>
      <c r="R45" s="24"/>
      <c r="S45" s="89"/>
      <c r="T45" s="24"/>
      <c r="U45" s="89"/>
      <c r="V45" s="24"/>
      <c r="W45" s="89"/>
      <c r="X45" s="24"/>
      <c r="Y45" s="89"/>
      <c r="Z45" s="24"/>
      <c r="AA45" s="89"/>
      <c r="AB45" s="24"/>
      <c r="AC45" s="89"/>
      <c r="AD45" s="24"/>
      <c r="AE45" s="89"/>
      <c r="AF45" s="24"/>
      <c r="AG45" s="89"/>
      <c r="AH45" s="24"/>
      <c r="AI45" s="89"/>
      <c r="AJ45" s="24"/>
      <c r="AK45" s="89"/>
      <c r="AL45" s="24"/>
      <c r="AM45" s="89"/>
      <c r="AN45" s="24"/>
      <c r="AO45" s="89"/>
      <c r="AP45" s="24"/>
      <c r="AQ45" s="89"/>
      <c r="AR45" s="24"/>
      <c r="AS45" s="89"/>
      <c r="AT45" s="24"/>
      <c r="AU45" s="59"/>
    </row>
    <row r="46" spans="3:48" ht="16.2" thickBot="1" x14ac:dyDescent="0.3">
      <c r="C46" s="15"/>
      <c r="D46" s="348" t="s">
        <v>195</v>
      </c>
      <c r="E46" s="349"/>
      <c r="F46" s="349"/>
      <c r="G46" s="349"/>
      <c r="H46" s="92"/>
      <c r="I46" s="93"/>
      <c r="J46" s="24">
        <f>J37+J44</f>
        <v>469254642.16000003</v>
      </c>
      <c r="K46" s="93"/>
      <c r="L46" s="24">
        <f>L37+L44</f>
        <v>496062506.17640001</v>
      </c>
      <c r="M46" s="93"/>
      <c r="N46" s="24">
        <f>N37+N44</f>
        <v>711400191.79999995</v>
      </c>
      <c r="O46" s="93"/>
      <c r="P46" s="24">
        <f>P37+P44</f>
        <v>629740835.88470125</v>
      </c>
      <c r="Q46" s="93"/>
      <c r="R46" s="24">
        <f>R37+R44</f>
        <v>555873332.93742001</v>
      </c>
      <c r="S46" s="93"/>
      <c r="T46" s="24">
        <f>T37+T44</f>
        <v>339333776.13800001</v>
      </c>
      <c r="U46" s="93"/>
      <c r="V46" s="24">
        <f>V37+V44</f>
        <v>416126964.42551988</v>
      </c>
      <c r="W46" s="93"/>
      <c r="X46" s="24">
        <f>X37+X44</f>
        <v>408591513.66423988</v>
      </c>
      <c r="Y46" s="93"/>
      <c r="Z46" s="24">
        <f>Z37+Z44</f>
        <v>452395316.89637864</v>
      </c>
      <c r="AA46" s="93"/>
      <c r="AB46" s="24">
        <f>AB37+AB44</f>
        <v>401073111.57999998</v>
      </c>
      <c r="AC46" s="93"/>
      <c r="AD46" s="24">
        <f>AD37+AD44</f>
        <v>403705982.80000001</v>
      </c>
      <c r="AE46" s="93"/>
      <c r="AF46" s="24">
        <f>AF37+AF44</f>
        <v>344957022.59266895</v>
      </c>
      <c r="AG46" s="93"/>
      <c r="AH46" s="24">
        <f>AH37+AH44</f>
        <v>301211777.04360932</v>
      </c>
      <c r="AI46" s="93"/>
      <c r="AJ46" s="24">
        <f>AJ37+AJ44</f>
        <v>355626657.20566022</v>
      </c>
      <c r="AK46" s="93"/>
      <c r="AL46" s="24">
        <f>AL37+AL44</f>
        <v>0</v>
      </c>
      <c r="AM46" s="93"/>
      <c r="AN46" s="24">
        <f>AN37+AN44</f>
        <v>471031558.27349997</v>
      </c>
      <c r="AO46" s="93"/>
      <c r="AP46" s="24">
        <f>AP37+AP44</f>
        <v>428995642.09600002</v>
      </c>
      <c r="AQ46" s="93"/>
      <c r="AR46" s="24">
        <f>AR37+AR44</f>
        <v>375201313.24700004</v>
      </c>
      <c r="AS46" s="93"/>
      <c r="AT46" s="24">
        <f>AT37+AT44</f>
        <v>431838612.73950005</v>
      </c>
      <c r="AU46" s="59">
        <f>AU37+AU44</f>
        <v>716498225.18500006</v>
      </c>
      <c r="AV46" s="1">
        <f>AV47/2</f>
        <v>358250000</v>
      </c>
    </row>
    <row r="47" spans="3:48" ht="31.5" customHeight="1" x14ac:dyDescent="0.25">
      <c r="C47" s="16"/>
      <c r="D47" s="15"/>
      <c r="E47" s="15"/>
      <c r="F47" s="15"/>
      <c r="G47" s="15"/>
      <c r="H47" s="15"/>
      <c r="I47" s="16"/>
      <c r="J47" s="17"/>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03">
        <f>'PUERTO BERRIO (2)'!AL49+'CIMITARRA (2)'!AN46</f>
        <v>850090829.96649992</v>
      </c>
      <c r="AP47" s="103">
        <f>'PUERTO BERRIO (2)'!AN49+'CIMITARRA (2)'!AP46</f>
        <v>731143476.75250006</v>
      </c>
      <c r="AR47" s="103">
        <f>'PUERTO BERRIO (2)'!AP49+'CIMITARRA (2)'!AR46</f>
        <v>613583077.60800004</v>
      </c>
      <c r="AT47" s="103">
        <f>'PUERTO BERRIO (2)'!AR49+'CIMITARRA (2)'!AT46</f>
        <v>716498225.18500006</v>
      </c>
      <c r="AV47" s="101">
        <v>716500000</v>
      </c>
    </row>
    <row r="48" spans="3:48" x14ac:dyDescent="0.25">
      <c r="C48" s="14"/>
      <c r="D48" s="14"/>
      <c r="E48" s="14"/>
      <c r="F48" s="14"/>
      <c r="G48" s="14"/>
      <c r="H48" s="14"/>
      <c r="I48" s="14"/>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row>
    <row r="49" spans="3:40" x14ac:dyDescent="0.25">
      <c r="C49" s="14"/>
      <c r="D49" s="14"/>
      <c r="E49" s="14"/>
      <c r="F49" s="14"/>
      <c r="G49" s="14"/>
      <c r="H49" s="14"/>
      <c r="I49" s="14"/>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row>
    <row r="50" spans="3:40" x14ac:dyDescent="0.25">
      <c r="C50" s="14"/>
      <c r="D50" s="14"/>
      <c r="E50" s="14"/>
      <c r="F50" s="14"/>
      <c r="G50" s="14"/>
      <c r="H50" s="14"/>
      <c r="I50" s="14"/>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row>
    <row r="51" spans="3:40" x14ac:dyDescent="0.25">
      <c r="C51" s="14"/>
      <c r="D51" s="14"/>
      <c r="E51" s="14"/>
      <c r="F51" s="14"/>
      <c r="G51" s="14"/>
      <c r="H51" s="14"/>
      <c r="I51" s="14"/>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row>
    <row r="52" spans="3:40" x14ac:dyDescent="0.25">
      <c r="C52" s="14"/>
      <c r="D52" s="14"/>
      <c r="E52" s="14"/>
      <c r="F52" s="14"/>
      <c r="G52" s="14"/>
      <c r="H52" s="14"/>
      <c r="I52" s="14"/>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row>
    <row r="53" spans="3:40" x14ac:dyDescent="0.25">
      <c r="C53" s="14"/>
      <c r="D53" s="14"/>
      <c r="E53" s="14"/>
      <c r="F53" s="14"/>
      <c r="G53" s="14"/>
      <c r="H53" s="14"/>
      <c r="I53" s="14"/>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row>
    <row r="54" spans="3:40" x14ac:dyDescent="0.25">
      <c r="C54" s="14"/>
      <c r="D54" s="14"/>
      <c r="E54" s="14"/>
      <c r="F54" s="14"/>
      <c r="G54" s="14"/>
      <c r="H54" s="14"/>
      <c r="I54" s="14"/>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row>
    <row r="55" spans="3:40" ht="13.5" customHeight="1" x14ac:dyDescent="0.25">
      <c r="C55" s="14"/>
      <c r="D55" s="14"/>
      <c r="E55" s="14"/>
      <c r="F55" s="14"/>
      <c r="G55" s="14"/>
      <c r="H55" s="14"/>
      <c r="I55" s="14"/>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row>
    <row r="56" spans="3:40" x14ac:dyDescent="0.25">
      <c r="C56" s="14"/>
      <c r="D56" s="14"/>
      <c r="E56" s="14"/>
      <c r="F56" s="14"/>
      <c r="G56" s="14"/>
      <c r="H56" s="14"/>
      <c r="I56" s="14"/>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row>
    <row r="57" spans="3:40" x14ac:dyDescent="0.25">
      <c r="C57" s="14"/>
      <c r="D57" s="14"/>
      <c r="E57" s="14"/>
      <c r="F57" s="14"/>
      <c r="G57" s="14"/>
      <c r="H57" s="14"/>
      <c r="I57" s="14"/>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row>
    <row r="58" spans="3:40" x14ac:dyDescent="0.25">
      <c r="C58" s="14"/>
      <c r="D58" s="14"/>
      <c r="E58" s="14"/>
      <c r="F58" s="14"/>
      <c r="G58" s="14"/>
      <c r="H58" s="14"/>
      <c r="I58" s="14"/>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row>
    <row r="59" spans="3:40" x14ac:dyDescent="0.25">
      <c r="C59" s="14"/>
      <c r="D59" s="14"/>
      <c r="E59" s="14"/>
      <c r="F59" s="14"/>
      <c r="G59" s="14"/>
      <c r="H59" s="14"/>
      <c r="I59" s="14"/>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row>
    <row r="60" spans="3:40" x14ac:dyDescent="0.25">
      <c r="C60" s="14"/>
      <c r="D60" s="14"/>
      <c r="E60" s="14"/>
      <c r="F60" s="14"/>
      <c r="G60" s="14"/>
      <c r="H60" s="14"/>
      <c r="I60" s="14"/>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row>
    <row r="61" spans="3:40" x14ac:dyDescent="0.25">
      <c r="C61" s="14"/>
      <c r="D61" s="14"/>
      <c r="E61" s="14"/>
      <c r="F61" s="14"/>
      <c r="G61" s="14"/>
      <c r="H61" s="14"/>
      <c r="I61" s="14"/>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row>
    <row r="62" spans="3:40" x14ac:dyDescent="0.25">
      <c r="C62" s="14"/>
      <c r="D62" s="14"/>
      <c r="E62" s="14"/>
      <c r="F62" s="14"/>
      <c r="G62" s="14"/>
      <c r="H62" s="14"/>
      <c r="I62" s="14"/>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row>
    <row r="63" spans="3:40" x14ac:dyDescent="0.25">
      <c r="C63" s="14"/>
      <c r="D63" s="14"/>
      <c r="E63" s="14"/>
      <c r="F63" s="14"/>
      <c r="G63" s="14"/>
      <c r="H63" s="14"/>
      <c r="I63" s="14"/>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row>
    <row r="64" spans="3:40" x14ac:dyDescent="0.25">
      <c r="C64" s="14"/>
      <c r="D64" s="14"/>
      <c r="E64" s="14"/>
      <c r="F64" s="14"/>
      <c r="G64" s="14"/>
      <c r="H64" s="14"/>
      <c r="I64" s="14"/>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row>
    <row r="65" spans="3:40" x14ac:dyDescent="0.25">
      <c r="C65" s="14"/>
      <c r="D65" s="14"/>
      <c r="E65" s="14"/>
      <c r="F65" s="14"/>
      <c r="G65" s="14"/>
      <c r="H65" s="14"/>
      <c r="I65" s="14"/>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row>
    <row r="66" spans="3:40" x14ac:dyDescent="0.25">
      <c r="C66" s="14"/>
      <c r="D66" s="14"/>
      <c r="E66" s="14"/>
      <c r="F66" s="14"/>
      <c r="G66" s="14"/>
      <c r="H66" s="14"/>
      <c r="I66" s="14"/>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row>
    <row r="67" spans="3:40" x14ac:dyDescent="0.25">
      <c r="C67" s="14"/>
      <c r="D67" s="14"/>
      <c r="E67" s="14"/>
      <c r="F67" s="14"/>
      <c r="G67" s="14"/>
      <c r="H67" s="14"/>
      <c r="I67" s="14"/>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row>
    <row r="68" spans="3:40" x14ac:dyDescent="0.25">
      <c r="C68" s="14"/>
      <c r="D68" s="14"/>
      <c r="E68" s="14"/>
      <c r="F68" s="14"/>
      <c r="G68" s="14"/>
      <c r="H68" s="14"/>
      <c r="I68" s="14"/>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row>
    <row r="69" spans="3:40" x14ac:dyDescent="0.25">
      <c r="C69" s="14"/>
      <c r="D69" s="14"/>
      <c r="E69" s="14"/>
      <c r="F69" s="14"/>
      <c r="G69" s="14"/>
      <c r="H69" s="14"/>
      <c r="I69" s="14"/>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row>
    <row r="70" spans="3:40" x14ac:dyDescent="0.25">
      <c r="C70" s="14"/>
      <c r="D70" s="14"/>
      <c r="E70" s="14"/>
      <c r="F70" s="14"/>
      <c r="G70" s="14"/>
      <c r="H70" s="14"/>
      <c r="I70" s="14"/>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row>
    <row r="71" spans="3:40" x14ac:dyDescent="0.25">
      <c r="C71" s="14"/>
      <c r="D71" s="14"/>
      <c r="E71" s="14"/>
      <c r="F71" s="14"/>
      <c r="G71" s="14"/>
      <c r="H71" s="14"/>
      <c r="I71" s="14"/>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row>
    <row r="72" spans="3:40" x14ac:dyDescent="0.25">
      <c r="C72" s="14"/>
      <c r="D72" s="14"/>
      <c r="E72" s="14"/>
      <c r="F72" s="14"/>
      <c r="G72" s="14"/>
      <c r="H72" s="14"/>
      <c r="I72" s="14"/>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row>
    <row r="73" spans="3:40" x14ac:dyDescent="0.25">
      <c r="C73" s="14"/>
      <c r="D73" s="14"/>
      <c r="E73" s="14"/>
      <c r="F73" s="14"/>
      <c r="G73" s="14"/>
      <c r="H73" s="14"/>
      <c r="I73" s="14"/>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row>
    <row r="74" spans="3:40" x14ac:dyDescent="0.25">
      <c r="C74" s="14"/>
      <c r="D74" s="14"/>
      <c r="E74" s="14"/>
      <c r="F74" s="14"/>
      <c r="G74" s="14"/>
      <c r="H74" s="14"/>
      <c r="I74" s="14"/>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row>
    <row r="75" spans="3:40" x14ac:dyDescent="0.25">
      <c r="C75" s="14"/>
      <c r="D75" s="14"/>
      <c r="E75" s="14"/>
      <c r="F75" s="14"/>
      <c r="G75" s="14"/>
      <c r="H75" s="14"/>
      <c r="I75" s="14"/>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row>
    <row r="76" spans="3:40" x14ac:dyDescent="0.25">
      <c r="C76" s="14"/>
      <c r="D76" s="14"/>
      <c r="E76" s="14"/>
      <c r="F76" s="14"/>
      <c r="G76" s="14"/>
      <c r="H76" s="14"/>
      <c r="I76" s="14"/>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row>
    <row r="77" spans="3:40" x14ac:dyDescent="0.25">
      <c r="C77" s="14"/>
      <c r="D77" s="14"/>
      <c r="E77" s="14"/>
      <c r="F77" s="14"/>
      <c r="G77" s="14"/>
      <c r="H77" s="14"/>
      <c r="I77" s="14"/>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row>
    <row r="78" spans="3:40" x14ac:dyDescent="0.25">
      <c r="C78" s="14"/>
      <c r="D78" s="14"/>
      <c r="E78" s="14"/>
      <c r="F78" s="14"/>
      <c r="G78" s="14"/>
      <c r="H78" s="14"/>
      <c r="I78" s="14"/>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row>
    <row r="79" spans="3:40" x14ac:dyDescent="0.25">
      <c r="C79" s="14"/>
      <c r="D79" s="14"/>
      <c r="E79" s="14"/>
      <c r="F79" s="14"/>
      <c r="G79" s="14"/>
      <c r="H79" s="14"/>
      <c r="I79" s="14"/>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row>
    <row r="80" spans="3:40" x14ac:dyDescent="0.25">
      <c r="C80" s="14"/>
      <c r="D80" s="14"/>
      <c r="E80" s="14"/>
      <c r="F80" s="14"/>
      <c r="G80" s="14"/>
      <c r="H80" s="14"/>
      <c r="I80" s="14"/>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row>
    <row r="81" spans="3:40" x14ac:dyDescent="0.25">
      <c r="C81" s="14"/>
      <c r="D81" s="14"/>
      <c r="E81" s="14"/>
      <c r="F81" s="14"/>
      <c r="G81" s="14"/>
      <c r="H81" s="14"/>
      <c r="I81" s="14"/>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row>
    <row r="82" spans="3:40" x14ac:dyDescent="0.25">
      <c r="C82" s="14"/>
      <c r="D82" s="14"/>
      <c r="E82" s="14"/>
      <c r="F82" s="14"/>
      <c r="G82" s="14"/>
      <c r="H82" s="14"/>
      <c r="I82" s="14"/>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row>
    <row r="83" spans="3:40" x14ac:dyDescent="0.25">
      <c r="C83" s="14"/>
      <c r="D83" s="14"/>
      <c r="E83" s="14"/>
      <c r="F83" s="14"/>
      <c r="G83" s="14"/>
      <c r="H83" s="14"/>
      <c r="I83" s="14"/>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row>
    <row r="84" spans="3:40" x14ac:dyDescent="0.25">
      <c r="C84" s="14"/>
      <c r="D84" s="14"/>
      <c r="E84" s="14"/>
      <c r="F84" s="14"/>
      <c r="G84" s="14"/>
      <c r="H84" s="14"/>
      <c r="I84" s="14"/>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row>
    <row r="85" spans="3:40" x14ac:dyDescent="0.25">
      <c r="C85" s="14"/>
      <c r="D85" s="14"/>
      <c r="E85" s="14"/>
      <c r="F85" s="14"/>
      <c r="G85" s="14"/>
      <c r="H85" s="14"/>
      <c r="I85" s="14"/>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row>
    <row r="86" spans="3:40" x14ac:dyDescent="0.25">
      <c r="C86" s="14"/>
      <c r="D86" s="14"/>
      <c r="E86" s="14"/>
      <c r="F86" s="14"/>
      <c r="G86" s="14"/>
      <c r="H86" s="14"/>
      <c r="I86" s="14"/>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row>
    <row r="87" spans="3:40" x14ac:dyDescent="0.25">
      <c r="C87" s="14"/>
      <c r="D87" s="14"/>
      <c r="E87" s="14"/>
      <c r="F87" s="14"/>
      <c r="G87" s="14"/>
      <c r="H87" s="14"/>
      <c r="I87" s="14"/>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row>
    <row r="88" spans="3:40" x14ac:dyDescent="0.25">
      <c r="C88" s="14"/>
      <c r="D88" s="14"/>
      <c r="E88" s="14"/>
      <c r="F88" s="14"/>
      <c r="G88" s="14"/>
      <c r="H88" s="14"/>
      <c r="I88" s="14"/>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row>
    <row r="89" spans="3:40" x14ac:dyDescent="0.25">
      <c r="C89" s="14"/>
      <c r="D89" s="14"/>
      <c r="E89" s="14"/>
      <c r="F89" s="14"/>
      <c r="G89" s="14"/>
      <c r="H89" s="14"/>
      <c r="I89" s="14"/>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row>
    <row r="90" spans="3:40" x14ac:dyDescent="0.25">
      <c r="C90" s="14"/>
      <c r="D90" s="14"/>
      <c r="E90" s="14"/>
      <c r="F90" s="14"/>
      <c r="G90" s="14"/>
      <c r="H90" s="14"/>
      <c r="I90" s="14"/>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row>
    <row r="91" spans="3:40" x14ac:dyDescent="0.25">
      <c r="C91" s="14"/>
      <c r="D91" s="14"/>
      <c r="E91" s="14"/>
      <c r="F91" s="14"/>
      <c r="G91" s="14"/>
      <c r="H91" s="14"/>
      <c r="I91" s="14"/>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row>
    <row r="92" spans="3:40" x14ac:dyDescent="0.25">
      <c r="C92" s="14"/>
      <c r="D92" s="14"/>
      <c r="E92" s="14"/>
      <c r="F92" s="14"/>
      <c r="G92" s="14"/>
      <c r="H92" s="14"/>
      <c r="I92" s="14"/>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row>
    <row r="93" spans="3:40" x14ac:dyDescent="0.25">
      <c r="C93" s="14"/>
      <c r="D93" s="14"/>
      <c r="E93" s="14"/>
      <c r="F93" s="14"/>
      <c r="G93" s="14"/>
      <c r="H93" s="14"/>
      <c r="I93" s="14"/>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row>
    <row r="94" spans="3:40" x14ac:dyDescent="0.25">
      <c r="C94" s="14"/>
      <c r="D94" s="14"/>
      <c r="E94" s="14"/>
      <c r="F94" s="14"/>
      <c r="G94" s="14"/>
      <c r="H94" s="14"/>
      <c r="I94" s="14"/>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row>
    <row r="95" spans="3:40" x14ac:dyDescent="0.25">
      <c r="C95" s="14"/>
      <c r="D95" s="14"/>
      <c r="E95" s="14"/>
      <c r="F95" s="14"/>
      <c r="G95" s="14"/>
      <c r="H95" s="14"/>
      <c r="I95" s="14"/>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row>
    <row r="96" spans="3:40" x14ac:dyDescent="0.25">
      <c r="C96" s="14"/>
      <c r="D96" s="14"/>
      <c r="E96" s="14"/>
      <c r="F96" s="14"/>
      <c r="G96" s="14"/>
      <c r="H96" s="14"/>
      <c r="I96" s="14"/>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row>
    <row r="97" spans="3:40" x14ac:dyDescent="0.25">
      <c r="C97" s="14"/>
      <c r="D97" s="14"/>
      <c r="E97" s="14"/>
      <c r="F97" s="14"/>
      <c r="G97" s="14"/>
      <c r="H97" s="14"/>
      <c r="I97" s="14"/>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row>
    <row r="98" spans="3:40" x14ac:dyDescent="0.25">
      <c r="C98" s="14"/>
      <c r="D98" s="14"/>
      <c r="E98" s="14"/>
      <c r="F98" s="14"/>
      <c r="G98" s="14"/>
      <c r="H98" s="14"/>
      <c r="I98" s="14"/>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row>
    <row r="99" spans="3:40" x14ac:dyDescent="0.25">
      <c r="C99" s="14"/>
      <c r="D99" s="14"/>
      <c r="E99" s="14"/>
      <c r="F99" s="14"/>
      <c r="G99" s="14"/>
      <c r="H99" s="14"/>
      <c r="I99" s="14"/>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row>
    <row r="100" spans="3:40" x14ac:dyDescent="0.25">
      <c r="C100" s="14"/>
      <c r="D100" s="14"/>
      <c r="E100" s="14"/>
      <c r="F100" s="14"/>
      <c r="G100" s="14"/>
      <c r="H100" s="14"/>
      <c r="I100" s="14"/>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row>
    <row r="101" spans="3:40" x14ac:dyDescent="0.25">
      <c r="C101" s="14"/>
      <c r="D101" s="14"/>
      <c r="E101" s="14"/>
      <c r="F101" s="14"/>
      <c r="G101" s="14"/>
      <c r="H101" s="14"/>
      <c r="I101" s="14"/>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row>
    <row r="102" spans="3:40" x14ac:dyDescent="0.25">
      <c r="C102" s="14"/>
      <c r="D102" s="14"/>
      <c r="E102" s="14"/>
      <c r="F102" s="14"/>
      <c r="G102" s="14"/>
      <c r="H102" s="14"/>
      <c r="I102" s="14"/>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row>
    <row r="103" spans="3:40" x14ac:dyDescent="0.25">
      <c r="C103" s="14"/>
      <c r="D103" s="14"/>
      <c r="E103" s="14"/>
      <c r="F103" s="14"/>
      <c r="G103" s="14"/>
      <c r="H103" s="14"/>
      <c r="I103" s="14"/>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row>
    <row r="104" spans="3:40" x14ac:dyDescent="0.25">
      <c r="C104" s="14"/>
      <c r="D104" s="14"/>
      <c r="E104" s="14"/>
      <c r="F104" s="14"/>
      <c r="G104" s="14"/>
      <c r="H104" s="14"/>
      <c r="I104" s="14"/>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row>
    <row r="105" spans="3:40" x14ac:dyDescent="0.25">
      <c r="C105" s="14"/>
      <c r="D105" s="14"/>
      <c r="E105" s="14"/>
      <c r="F105" s="14"/>
      <c r="G105" s="14"/>
      <c r="H105" s="14"/>
      <c r="I105" s="14"/>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row>
  </sheetData>
  <mergeCells count="63">
    <mergeCell ref="C2:E3"/>
    <mergeCell ref="F2:J2"/>
    <mergeCell ref="F3:J3"/>
    <mergeCell ref="C4:E4"/>
    <mergeCell ref="G4:H4"/>
    <mergeCell ref="AS6:AT6"/>
    <mergeCell ref="D7:F7"/>
    <mergeCell ref="Y6:Z6"/>
    <mergeCell ref="AA6:AB6"/>
    <mergeCell ref="AC6:AD6"/>
    <mergeCell ref="AE6:AF6"/>
    <mergeCell ref="AG6:AH6"/>
    <mergeCell ref="AI6:AJ6"/>
    <mergeCell ref="K6:L6"/>
    <mergeCell ref="M6:N6"/>
    <mergeCell ref="O6:P6"/>
    <mergeCell ref="Q6:R6"/>
    <mergeCell ref="U6:V6"/>
    <mergeCell ref="W6:X6"/>
    <mergeCell ref="C6:F6"/>
    <mergeCell ref="I6:J6"/>
    <mergeCell ref="D13:F13"/>
    <mergeCell ref="AK6:AL6"/>
    <mergeCell ref="AM6:AN6"/>
    <mergeCell ref="AO6:AP6"/>
    <mergeCell ref="AQ6:AR6"/>
    <mergeCell ref="S6:T6"/>
    <mergeCell ref="D8:F8"/>
    <mergeCell ref="D9:F9"/>
    <mergeCell ref="D10:F10"/>
    <mergeCell ref="D11:F11"/>
    <mergeCell ref="D12:F12"/>
    <mergeCell ref="D25:F25"/>
    <mergeCell ref="D14:F14"/>
    <mergeCell ref="D15:F15"/>
    <mergeCell ref="D16:F16"/>
    <mergeCell ref="D17:F17"/>
    <mergeCell ref="D18:F18"/>
    <mergeCell ref="D19:F19"/>
    <mergeCell ref="D20:F20"/>
    <mergeCell ref="D21:F21"/>
    <mergeCell ref="D22:F22"/>
    <mergeCell ref="D23:F23"/>
    <mergeCell ref="D24:F24"/>
    <mergeCell ref="G36:H36"/>
    <mergeCell ref="D26:F26"/>
    <mergeCell ref="D27:F27"/>
    <mergeCell ref="D28:F28"/>
    <mergeCell ref="D29:F29"/>
    <mergeCell ref="D30:F30"/>
    <mergeCell ref="D31:F31"/>
    <mergeCell ref="C32:F32"/>
    <mergeCell ref="D33:F33"/>
    <mergeCell ref="D34:F34"/>
    <mergeCell ref="D35:F35"/>
    <mergeCell ref="C36:F36"/>
    <mergeCell ref="D46:G46"/>
    <mergeCell ref="C37:F37"/>
    <mergeCell ref="D39:F39"/>
    <mergeCell ref="D40:F40"/>
    <mergeCell ref="D41:F41"/>
    <mergeCell ref="D42:F42"/>
    <mergeCell ref="D44:F44"/>
  </mergeCells>
  <pageMargins left="0.27559055118110237" right="0.19685039370078741" top="0.39370078740157483" bottom="0.39370078740157483" header="0.15748031496062992" footer="0"/>
  <pageSetup scale="35" fitToHeight="0" orientation="landscape" horizontalDpi="4294967293" r:id="rId1"/>
  <headerFooter scaleWithDoc="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M93"/>
  <sheetViews>
    <sheetView topLeftCell="A78" zoomScale="85" zoomScaleNormal="85" workbookViewId="0">
      <selection activeCell="K91" sqref="K91"/>
    </sheetView>
  </sheetViews>
  <sheetFormatPr baseColWidth="10" defaultColWidth="11.44140625" defaultRowHeight="13.2" x14ac:dyDescent="0.25"/>
  <cols>
    <col min="1" max="1" width="1.109375" style="107" customWidth="1"/>
    <col min="2" max="2" width="1.44140625" style="107" customWidth="1"/>
    <col min="3" max="3" width="11.44140625" style="107"/>
    <col min="4" max="4" width="10" style="107" customWidth="1"/>
    <col min="5" max="5" width="11.44140625" style="107"/>
    <col min="6" max="6" width="13.44140625" style="107" customWidth="1"/>
    <col min="7" max="7" width="78.33203125" style="107" customWidth="1"/>
    <col min="8" max="8" width="8.6640625" style="107" customWidth="1"/>
    <col min="9" max="9" width="14.33203125" style="107" customWidth="1"/>
    <col min="10" max="10" width="17.44140625" style="107" customWidth="1"/>
    <col min="11" max="11" width="26.109375" style="107" customWidth="1"/>
    <col min="12" max="12" width="2" style="107" customWidth="1"/>
    <col min="13" max="16384" width="11.44140625" style="107"/>
  </cols>
  <sheetData>
    <row r="1" spans="1:13" ht="9" customHeight="1" thickBot="1" x14ac:dyDescent="0.35">
      <c r="A1" s="104"/>
      <c r="B1" s="104"/>
      <c r="C1" s="105"/>
      <c r="D1" s="106"/>
      <c r="E1" s="105"/>
      <c r="F1" s="106"/>
      <c r="G1" s="104"/>
      <c r="H1" s="104"/>
      <c r="I1" s="104"/>
      <c r="J1" s="104"/>
      <c r="K1" s="104"/>
      <c r="L1" s="104"/>
      <c r="M1" s="104"/>
    </row>
    <row r="2" spans="1:13" ht="16.8" thickTop="1" thickBot="1" x14ac:dyDescent="0.35">
      <c r="A2" s="108"/>
      <c r="B2" s="109"/>
      <c r="C2" s="110" t="s">
        <v>217</v>
      </c>
      <c r="D2" s="111" t="s">
        <v>218</v>
      </c>
      <c r="E2" s="110" t="s">
        <v>219</v>
      </c>
      <c r="F2" s="111">
        <v>1</v>
      </c>
      <c r="G2" s="112"/>
      <c r="H2" s="112"/>
      <c r="I2" s="112"/>
      <c r="J2" s="112"/>
      <c r="K2" s="112"/>
      <c r="L2" s="113"/>
      <c r="M2" s="108"/>
    </row>
    <row r="3" spans="1:13" ht="15.6" x14ac:dyDescent="0.3">
      <c r="A3" s="108"/>
      <c r="B3" s="114"/>
      <c r="C3" s="376" t="s">
        <v>220</v>
      </c>
      <c r="D3" s="377"/>
      <c r="E3" s="377"/>
      <c r="F3" s="377"/>
      <c r="G3" s="377"/>
      <c r="H3" s="377"/>
      <c r="I3" s="377"/>
      <c r="J3" s="377"/>
      <c r="K3" s="378"/>
      <c r="L3" s="115"/>
      <c r="M3" s="108"/>
    </row>
    <row r="4" spans="1:13" ht="17.25" customHeight="1" x14ac:dyDescent="0.3">
      <c r="A4" s="108"/>
      <c r="B4" s="114"/>
      <c r="C4" s="379" t="s">
        <v>221</v>
      </c>
      <c r="D4" s="380"/>
      <c r="E4" s="380"/>
      <c r="F4" s="380"/>
      <c r="G4" s="380"/>
      <c r="H4" s="380"/>
      <c r="I4" s="380"/>
      <c r="J4" s="380"/>
      <c r="K4" s="381"/>
      <c r="L4" s="115"/>
      <c r="M4" s="108"/>
    </row>
    <row r="5" spans="1:13" ht="21" customHeight="1" x14ac:dyDescent="0.3">
      <c r="A5" s="116"/>
      <c r="B5" s="117"/>
      <c r="C5" s="382" t="s">
        <v>247</v>
      </c>
      <c r="D5" s="382"/>
      <c r="E5" s="382"/>
      <c r="F5" s="382"/>
      <c r="G5" s="382"/>
      <c r="H5" s="382"/>
      <c r="I5" s="382"/>
      <c r="J5" s="382"/>
      <c r="K5" s="382"/>
      <c r="L5" s="118"/>
      <c r="M5" s="116"/>
    </row>
    <row r="6" spans="1:13" ht="25.5" customHeight="1" x14ac:dyDescent="0.3">
      <c r="A6" s="108"/>
      <c r="B6" s="114"/>
      <c r="C6" s="382"/>
      <c r="D6" s="382"/>
      <c r="E6" s="382"/>
      <c r="F6" s="382"/>
      <c r="G6" s="382"/>
      <c r="H6" s="382"/>
      <c r="I6" s="382"/>
      <c r="J6" s="382"/>
      <c r="K6" s="382"/>
      <c r="L6" s="115"/>
      <c r="M6" s="108"/>
    </row>
    <row r="7" spans="1:13" ht="33" customHeight="1" x14ac:dyDescent="0.3">
      <c r="A7" s="108"/>
      <c r="B7" s="114"/>
      <c r="C7" s="383" t="s">
        <v>222</v>
      </c>
      <c r="D7" s="384"/>
      <c r="E7" s="384"/>
      <c r="F7" s="384"/>
      <c r="G7" s="384"/>
      <c r="H7" s="384"/>
      <c r="I7" s="384"/>
      <c r="J7" s="384"/>
      <c r="K7" s="385"/>
      <c r="L7" s="115"/>
      <c r="M7" s="108"/>
    </row>
    <row r="8" spans="1:13" ht="16.2" thickBot="1" x14ac:dyDescent="0.35">
      <c r="A8" s="108"/>
      <c r="B8" s="114"/>
      <c r="C8" s="386" t="s">
        <v>137</v>
      </c>
      <c r="D8" s="387"/>
      <c r="E8" s="387"/>
      <c r="F8" s="387"/>
      <c r="G8" s="387"/>
      <c r="H8" s="387"/>
      <c r="I8" s="387"/>
      <c r="J8" s="387"/>
      <c r="K8" s="388"/>
      <c r="L8" s="115"/>
      <c r="M8" s="108"/>
    </row>
    <row r="9" spans="1:13" ht="15.6" x14ac:dyDescent="0.3">
      <c r="A9" s="108"/>
      <c r="B9" s="114"/>
      <c r="C9" s="372" t="s">
        <v>223</v>
      </c>
      <c r="D9" s="374" t="s">
        <v>224</v>
      </c>
      <c r="E9" s="371" t="s">
        <v>225</v>
      </c>
      <c r="F9" s="371"/>
      <c r="G9" s="372" t="s">
        <v>226</v>
      </c>
      <c r="H9" s="374" t="s">
        <v>149</v>
      </c>
      <c r="I9" s="374" t="s">
        <v>2</v>
      </c>
      <c r="J9" s="395" t="s">
        <v>227</v>
      </c>
      <c r="K9" s="406" t="s">
        <v>228</v>
      </c>
      <c r="L9" s="115"/>
      <c r="M9" s="108"/>
    </row>
    <row r="10" spans="1:13" ht="15.6" x14ac:dyDescent="0.3">
      <c r="A10" s="108"/>
      <c r="B10" s="114"/>
      <c r="C10" s="373"/>
      <c r="D10" s="375"/>
      <c r="E10" s="119" t="s">
        <v>229</v>
      </c>
      <c r="F10" s="119" t="s">
        <v>230</v>
      </c>
      <c r="G10" s="373"/>
      <c r="H10" s="375"/>
      <c r="I10" s="375"/>
      <c r="J10" s="396"/>
      <c r="K10" s="407"/>
      <c r="L10" s="115"/>
      <c r="M10" s="108"/>
    </row>
    <row r="11" spans="1:13" ht="15.6" x14ac:dyDescent="0.3">
      <c r="A11" s="108"/>
      <c r="B11" s="114"/>
      <c r="C11" s="408" t="s">
        <v>136</v>
      </c>
      <c r="D11" s="398"/>
      <c r="E11" s="398"/>
      <c r="F11" s="398"/>
      <c r="G11" s="399"/>
      <c r="H11" s="120"/>
      <c r="I11" s="120"/>
      <c r="J11" s="120"/>
      <c r="K11" s="121"/>
      <c r="L11" s="115"/>
      <c r="M11" s="108"/>
    </row>
    <row r="12" spans="1:13" ht="24" customHeight="1" x14ac:dyDescent="0.3">
      <c r="A12" s="108"/>
      <c r="B12" s="114"/>
      <c r="C12" s="122"/>
      <c r="D12" s="123">
        <v>1</v>
      </c>
      <c r="E12" s="124" t="s">
        <v>231</v>
      </c>
      <c r="F12" s="83"/>
      <c r="G12" s="125" t="s">
        <v>138</v>
      </c>
      <c r="H12" s="126" t="s">
        <v>37</v>
      </c>
      <c r="I12" s="127">
        <v>2.2999999999999998</v>
      </c>
      <c r="J12" s="128">
        <v>15164</v>
      </c>
      <c r="K12" s="129">
        <f>ROUND(J12*I12,0)</f>
        <v>34877</v>
      </c>
      <c r="L12" s="115"/>
      <c r="M12" s="108"/>
    </row>
    <row r="13" spans="1:13" ht="24" customHeight="1" x14ac:dyDescent="0.3">
      <c r="A13" s="108"/>
      <c r="B13" s="114"/>
      <c r="C13" s="122"/>
      <c r="D13" s="123">
        <v>2</v>
      </c>
      <c r="E13" s="124" t="s">
        <v>231</v>
      </c>
      <c r="F13" s="83"/>
      <c r="G13" s="125" t="s">
        <v>139</v>
      </c>
      <c r="H13" s="126" t="s">
        <v>36</v>
      </c>
      <c r="I13" s="127">
        <v>2</v>
      </c>
      <c r="J13" s="128">
        <v>43395</v>
      </c>
      <c r="K13" s="129">
        <f t="shared" ref="K13:K32" si="0">ROUND(J13*I13,0)</f>
        <v>86790</v>
      </c>
      <c r="L13" s="115"/>
      <c r="M13" s="108"/>
    </row>
    <row r="14" spans="1:13" ht="20.25" customHeight="1" x14ac:dyDescent="0.3">
      <c r="A14" s="108"/>
      <c r="B14" s="114"/>
      <c r="C14" s="122"/>
      <c r="D14" s="123">
        <v>3</v>
      </c>
      <c r="E14" s="124" t="s">
        <v>231</v>
      </c>
      <c r="F14" s="83"/>
      <c r="G14" s="125" t="s">
        <v>140</v>
      </c>
      <c r="H14" s="126" t="s">
        <v>37</v>
      </c>
      <c r="I14" s="127">
        <v>4</v>
      </c>
      <c r="J14" s="128">
        <v>31825</v>
      </c>
      <c r="K14" s="129">
        <f t="shared" si="0"/>
        <v>127300</v>
      </c>
      <c r="L14" s="115"/>
      <c r="M14" s="108"/>
    </row>
    <row r="15" spans="1:13" ht="30.75" customHeight="1" x14ac:dyDescent="0.3">
      <c r="A15" s="108"/>
      <c r="B15" s="114"/>
      <c r="C15" s="122"/>
      <c r="D15" s="123">
        <v>4</v>
      </c>
      <c r="E15" s="124" t="s">
        <v>231</v>
      </c>
      <c r="F15" s="83"/>
      <c r="G15" s="125" t="s">
        <v>141</v>
      </c>
      <c r="H15" s="126" t="s">
        <v>149</v>
      </c>
      <c r="I15" s="127">
        <v>2</v>
      </c>
      <c r="J15" s="128">
        <v>30820</v>
      </c>
      <c r="K15" s="129">
        <f t="shared" si="0"/>
        <v>61640</v>
      </c>
      <c r="L15" s="115"/>
      <c r="M15" s="108"/>
    </row>
    <row r="16" spans="1:13" ht="29.25" customHeight="1" x14ac:dyDescent="0.3">
      <c r="A16" s="108"/>
      <c r="B16" s="114"/>
      <c r="C16" s="122"/>
      <c r="D16" s="123">
        <v>5</v>
      </c>
      <c r="E16" s="124" t="s">
        <v>231</v>
      </c>
      <c r="F16" s="83"/>
      <c r="G16" s="125" t="s">
        <v>142</v>
      </c>
      <c r="H16" s="126"/>
      <c r="I16" s="127"/>
      <c r="J16" s="128"/>
      <c r="K16" s="129">
        <f t="shared" si="0"/>
        <v>0</v>
      </c>
      <c r="L16" s="115"/>
      <c r="M16" s="108"/>
    </row>
    <row r="17" spans="1:13" ht="29.25" customHeight="1" x14ac:dyDescent="0.3">
      <c r="A17" s="108"/>
      <c r="B17" s="114"/>
      <c r="C17" s="122"/>
      <c r="D17" s="123">
        <v>5.0999999999999996</v>
      </c>
      <c r="E17" s="124" t="s">
        <v>231</v>
      </c>
      <c r="F17" s="83"/>
      <c r="G17" s="125" t="s">
        <v>143</v>
      </c>
      <c r="H17" s="126" t="s">
        <v>149</v>
      </c>
      <c r="I17" s="127">
        <v>1</v>
      </c>
      <c r="J17" s="128">
        <v>45933</v>
      </c>
      <c r="K17" s="129">
        <f t="shared" si="0"/>
        <v>45933</v>
      </c>
      <c r="L17" s="115"/>
      <c r="M17" s="108"/>
    </row>
    <row r="18" spans="1:13" ht="29.25" customHeight="1" x14ac:dyDescent="0.3">
      <c r="A18" s="108"/>
      <c r="B18" s="114"/>
      <c r="C18" s="122"/>
      <c r="D18" s="123">
        <v>5.2</v>
      </c>
      <c r="E18" s="124" t="s">
        <v>231</v>
      </c>
      <c r="F18" s="83"/>
      <c r="G18" s="125" t="s">
        <v>144</v>
      </c>
      <c r="H18" s="126" t="s">
        <v>149</v>
      </c>
      <c r="I18" s="127">
        <v>2</v>
      </c>
      <c r="J18" s="128">
        <v>51215</v>
      </c>
      <c r="K18" s="129">
        <f t="shared" si="0"/>
        <v>102430</v>
      </c>
      <c r="L18" s="115"/>
      <c r="M18" s="108"/>
    </row>
    <row r="19" spans="1:13" ht="68.25" customHeight="1" x14ac:dyDescent="0.3">
      <c r="A19" s="108"/>
      <c r="B19" s="114"/>
      <c r="C19" s="122"/>
      <c r="D19" s="123">
        <v>6</v>
      </c>
      <c r="E19" s="124" t="s">
        <v>231</v>
      </c>
      <c r="F19" s="83"/>
      <c r="G19" s="125" t="s">
        <v>146</v>
      </c>
      <c r="H19" s="126" t="s">
        <v>149</v>
      </c>
      <c r="I19" s="127">
        <v>4</v>
      </c>
      <c r="J19" s="128">
        <v>494264</v>
      </c>
      <c r="K19" s="129">
        <f t="shared" si="0"/>
        <v>1977056</v>
      </c>
      <c r="L19" s="115"/>
      <c r="M19" s="108"/>
    </row>
    <row r="20" spans="1:13" ht="68.25" customHeight="1" x14ac:dyDescent="0.3">
      <c r="A20" s="108"/>
      <c r="B20" s="114"/>
      <c r="C20" s="122"/>
      <c r="D20" s="123">
        <v>7</v>
      </c>
      <c r="E20" s="124" t="s">
        <v>231</v>
      </c>
      <c r="F20" s="83"/>
      <c r="G20" s="125" t="s">
        <v>147</v>
      </c>
      <c r="H20" s="126" t="s">
        <v>37</v>
      </c>
      <c r="I20" s="127">
        <v>33</v>
      </c>
      <c r="J20" s="128">
        <v>181824</v>
      </c>
      <c r="K20" s="129">
        <f t="shared" si="0"/>
        <v>6000192</v>
      </c>
      <c r="L20" s="115"/>
      <c r="M20" s="108"/>
    </row>
    <row r="21" spans="1:13" ht="81" customHeight="1" x14ac:dyDescent="0.3">
      <c r="A21" s="108"/>
      <c r="B21" s="114"/>
      <c r="C21" s="122"/>
      <c r="D21" s="123">
        <v>8</v>
      </c>
      <c r="E21" s="124"/>
      <c r="F21" s="83"/>
      <c r="G21" s="125" t="s">
        <v>148</v>
      </c>
      <c r="H21" s="126"/>
      <c r="I21" s="127"/>
      <c r="J21" s="128"/>
      <c r="K21" s="129"/>
      <c r="L21" s="115"/>
      <c r="M21" s="108"/>
    </row>
    <row r="22" spans="1:13" ht="20.399999999999999" x14ac:dyDescent="0.3">
      <c r="A22" s="108"/>
      <c r="B22" s="114"/>
      <c r="C22" s="122"/>
      <c r="D22" s="123">
        <v>8.1</v>
      </c>
      <c r="E22" s="124" t="s">
        <v>231</v>
      </c>
      <c r="F22" s="83"/>
      <c r="G22" s="125" t="s">
        <v>143</v>
      </c>
      <c r="H22" s="126" t="s">
        <v>149</v>
      </c>
      <c r="I22" s="127">
        <v>1</v>
      </c>
      <c r="J22" s="128">
        <v>1034518</v>
      </c>
      <c r="K22" s="129">
        <f t="shared" si="0"/>
        <v>1034518</v>
      </c>
      <c r="L22" s="115"/>
      <c r="M22" s="108"/>
    </row>
    <row r="23" spans="1:13" ht="20.399999999999999" x14ac:dyDescent="0.3">
      <c r="A23" s="108"/>
      <c r="B23" s="114"/>
      <c r="C23" s="122"/>
      <c r="D23" s="123">
        <v>8.1999999999999993</v>
      </c>
      <c r="E23" s="124" t="s">
        <v>231</v>
      </c>
      <c r="F23" s="83"/>
      <c r="G23" s="125" t="s">
        <v>144</v>
      </c>
      <c r="H23" s="126" t="s">
        <v>149</v>
      </c>
      <c r="I23" s="127">
        <v>2</v>
      </c>
      <c r="J23" s="128">
        <v>1171577</v>
      </c>
      <c r="K23" s="129">
        <f t="shared" si="0"/>
        <v>2343154</v>
      </c>
      <c r="L23" s="115"/>
      <c r="M23" s="108"/>
    </row>
    <row r="24" spans="1:13" ht="20.399999999999999" x14ac:dyDescent="0.3">
      <c r="A24" s="108"/>
      <c r="B24" s="114"/>
      <c r="C24" s="122"/>
      <c r="D24" s="123">
        <v>8.3000000000000007</v>
      </c>
      <c r="E24" s="124" t="s">
        <v>231</v>
      </c>
      <c r="F24" s="83"/>
      <c r="G24" s="125" t="s">
        <v>150</v>
      </c>
      <c r="H24" s="126" t="s">
        <v>149</v>
      </c>
      <c r="I24" s="127">
        <v>1</v>
      </c>
      <c r="J24" s="128">
        <v>847262</v>
      </c>
      <c r="K24" s="129">
        <f t="shared" si="0"/>
        <v>847262</v>
      </c>
      <c r="L24" s="115"/>
      <c r="M24" s="108"/>
    </row>
    <row r="25" spans="1:13" ht="20.399999999999999" x14ac:dyDescent="0.3">
      <c r="A25" s="108"/>
      <c r="B25" s="114"/>
      <c r="C25" s="122"/>
      <c r="D25" s="123">
        <v>8.4</v>
      </c>
      <c r="E25" s="124" t="s">
        <v>231</v>
      </c>
      <c r="F25" s="83"/>
      <c r="G25" s="125" t="s">
        <v>151</v>
      </c>
      <c r="H25" s="126" t="s">
        <v>149</v>
      </c>
      <c r="I25" s="127">
        <v>1</v>
      </c>
      <c r="J25" s="128">
        <v>640869</v>
      </c>
      <c r="K25" s="129">
        <f t="shared" si="0"/>
        <v>640869</v>
      </c>
      <c r="L25" s="115"/>
      <c r="M25" s="108"/>
    </row>
    <row r="26" spans="1:13" ht="20.399999999999999" x14ac:dyDescent="0.3">
      <c r="A26" s="108"/>
      <c r="B26" s="114"/>
      <c r="C26" s="122"/>
      <c r="D26" s="123">
        <v>8.5</v>
      </c>
      <c r="E26" s="124" t="s">
        <v>231</v>
      </c>
      <c r="F26" s="83"/>
      <c r="G26" s="125" t="s">
        <v>152</v>
      </c>
      <c r="H26" s="126" t="s">
        <v>149</v>
      </c>
      <c r="I26" s="127">
        <v>1</v>
      </c>
      <c r="J26" s="128">
        <v>703673</v>
      </c>
      <c r="K26" s="129">
        <f t="shared" si="0"/>
        <v>703673</v>
      </c>
      <c r="L26" s="115"/>
      <c r="M26" s="108"/>
    </row>
    <row r="27" spans="1:13" ht="20.399999999999999" x14ac:dyDescent="0.3">
      <c r="A27" s="108"/>
      <c r="B27" s="114"/>
      <c r="C27" s="122"/>
      <c r="D27" s="123">
        <v>8.6</v>
      </c>
      <c r="E27" s="124" t="s">
        <v>231</v>
      </c>
      <c r="F27" s="83"/>
      <c r="G27" s="125" t="s">
        <v>153</v>
      </c>
      <c r="H27" s="126" t="s">
        <v>149</v>
      </c>
      <c r="I27" s="127">
        <v>1</v>
      </c>
      <c r="J27" s="128">
        <v>582021</v>
      </c>
      <c r="K27" s="129">
        <f t="shared" si="0"/>
        <v>582021</v>
      </c>
      <c r="L27" s="115"/>
      <c r="M27" s="108"/>
    </row>
    <row r="28" spans="1:13" ht="48" customHeight="1" x14ac:dyDescent="0.3">
      <c r="A28" s="108"/>
      <c r="B28" s="114"/>
      <c r="C28" s="122"/>
      <c r="D28" s="123">
        <v>10</v>
      </c>
      <c r="E28" s="124" t="s">
        <v>231</v>
      </c>
      <c r="F28" s="83"/>
      <c r="G28" s="125" t="s">
        <v>154</v>
      </c>
      <c r="H28" s="126" t="s">
        <v>36</v>
      </c>
      <c r="I28" s="127">
        <v>2</v>
      </c>
      <c r="J28" s="128">
        <v>590949</v>
      </c>
      <c r="K28" s="129">
        <f t="shared" si="0"/>
        <v>1181898</v>
      </c>
      <c r="L28" s="115"/>
      <c r="M28" s="108"/>
    </row>
    <row r="29" spans="1:13" ht="81" customHeight="1" x14ac:dyDescent="0.3">
      <c r="A29" s="108"/>
      <c r="B29" s="114"/>
      <c r="C29" s="122"/>
      <c r="D29" s="123">
        <v>11</v>
      </c>
      <c r="E29" s="124" t="s">
        <v>231</v>
      </c>
      <c r="F29" s="83"/>
      <c r="G29" s="132" t="s">
        <v>155</v>
      </c>
      <c r="H29" s="126" t="s">
        <v>37</v>
      </c>
      <c r="I29" s="127">
        <v>35</v>
      </c>
      <c r="J29" s="128">
        <v>27050</v>
      </c>
      <c r="K29" s="129">
        <f t="shared" si="0"/>
        <v>946750</v>
      </c>
      <c r="L29" s="115"/>
      <c r="M29" s="108"/>
    </row>
    <row r="30" spans="1:13" ht="96.75" customHeight="1" x14ac:dyDescent="0.3">
      <c r="A30" s="108"/>
      <c r="B30" s="114"/>
      <c r="C30" s="122"/>
      <c r="D30" s="123">
        <v>12</v>
      </c>
      <c r="E30" s="124" t="s">
        <v>231</v>
      </c>
      <c r="F30" s="83"/>
      <c r="G30" s="132" t="s">
        <v>156</v>
      </c>
      <c r="H30" s="126" t="s">
        <v>37</v>
      </c>
      <c r="I30" s="127">
        <v>180</v>
      </c>
      <c r="J30" s="128">
        <v>79821</v>
      </c>
      <c r="K30" s="129">
        <f t="shared" si="0"/>
        <v>14367780</v>
      </c>
      <c r="L30" s="115"/>
      <c r="M30" s="108"/>
    </row>
    <row r="31" spans="1:13" ht="45.75" customHeight="1" x14ac:dyDescent="0.3">
      <c r="A31" s="108"/>
      <c r="B31" s="114"/>
      <c r="C31" s="122"/>
      <c r="D31" s="123">
        <v>13</v>
      </c>
      <c r="E31" s="124" t="s">
        <v>231</v>
      </c>
      <c r="F31" s="83"/>
      <c r="G31" s="133" t="s">
        <v>157</v>
      </c>
      <c r="H31" s="126" t="s">
        <v>37</v>
      </c>
      <c r="I31" s="127">
        <v>10</v>
      </c>
      <c r="J31" s="128">
        <v>75306</v>
      </c>
      <c r="K31" s="129">
        <f t="shared" si="0"/>
        <v>753060</v>
      </c>
      <c r="L31" s="115"/>
      <c r="M31" s="108"/>
    </row>
    <row r="32" spans="1:13" ht="99.75" customHeight="1" x14ac:dyDescent="0.3">
      <c r="A32" s="108"/>
      <c r="B32" s="114"/>
      <c r="C32" s="122"/>
      <c r="D32" s="123">
        <v>14</v>
      </c>
      <c r="E32" s="124" t="s">
        <v>231</v>
      </c>
      <c r="F32" s="83"/>
      <c r="G32" s="132" t="s">
        <v>158</v>
      </c>
      <c r="H32" s="126" t="s">
        <v>37</v>
      </c>
      <c r="I32" s="127">
        <v>180</v>
      </c>
      <c r="J32" s="128">
        <v>30275</v>
      </c>
      <c r="K32" s="129">
        <f t="shared" si="0"/>
        <v>5449500</v>
      </c>
      <c r="L32" s="115"/>
      <c r="M32" s="108"/>
    </row>
    <row r="33" spans="1:13" ht="33" customHeight="1" x14ac:dyDescent="0.3">
      <c r="A33" s="108"/>
      <c r="B33" s="114"/>
      <c r="C33" s="130"/>
      <c r="D33" s="124"/>
      <c r="E33" s="124"/>
      <c r="F33" s="83"/>
      <c r="G33" s="203" t="s">
        <v>244</v>
      </c>
      <c r="H33" s="126"/>
      <c r="I33" s="140"/>
      <c r="J33" s="131"/>
      <c r="K33" s="204">
        <f>SUM(K12:K32)</f>
        <v>37286703</v>
      </c>
      <c r="L33" s="115"/>
      <c r="M33" s="108"/>
    </row>
    <row r="34" spans="1:13" ht="18.75" customHeight="1" x14ac:dyDescent="0.3">
      <c r="A34" s="108"/>
      <c r="B34" s="114"/>
      <c r="C34" s="397" t="s">
        <v>159</v>
      </c>
      <c r="D34" s="398"/>
      <c r="E34" s="398"/>
      <c r="F34" s="398"/>
      <c r="G34" s="399"/>
      <c r="H34" s="120"/>
      <c r="I34" s="120"/>
      <c r="J34" s="120"/>
      <c r="K34" s="134"/>
      <c r="L34" s="115"/>
      <c r="M34" s="108"/>
    </row>
    <row r="35" spans="1:13" ht="42.75" customHeight="1" x14ac:dyDescent="0.3">
      <c r="A35" s="108"/>
      <c r="B35" s="114"/>
      <c r="C35" s="122"/>
      <c r="D35" s="123">
        <v>15</v>
      </c>
      <c r="E35" s="123" t="s">
        <v>231</v>
      </c>
      <c r="F35" s="82"/>
      <c r="G35" s="133" t="s">
        <v>161</v>
      </c>
      <c r="H35" s="126" t="s">
        <v>36</v>
      </c>
      <c r="I35" s="64">
        <f>650*2</f>
        <v>1300</v>
      </c>
      <c r="J35" s="128">
        <v>6970</v>
      </c>
      <c r="K35" s="129">
        <f t="shared" ref="K35:K41" si="1">I35*J35</f>
        <v>9061000</v>
      </c>
      <c r="L35" s="115"/>
      <c r="M35" s="108"/>
    </row>
    <row r="36" spans="1:13" ht="42.75" customHeight="1" x14ac:dyDescent="0.3">
      <c r="A36" s="108"/>
      <c r="B36" s="114"/>
      <c r="C36" s="122"/>
      <c r="D36" s="123">
        <v>17</v>
      </c>
      <c r="E36" s="123" t="s">
        <v>231</v>
      </c>
      <c r="F36" s="82"/>
      <c r="G36" s="133" t="s">
        <v>163</v>
      </c>
      <c r="H36" s="126" t="s">
        <v>36</v>
      </c>
      <c r="I36" s="64">
        <f>650*2*0.1</f>
        <v>130</v>
      </c>
      <c r="J36" s="128">
        <v>105330</v>
      </c>
      <c r="K36" s="129">
        <f t="shared" si="1"/>
        <v>13692900</v>
      </c>
      <c r="L36" s="115"/>
      <c r="M36" s="108"/>
    </row>
    <row r="37" spans="1:13" ht="75.75" customHeight="1" x14ac:dyDescent="0.3">
      <c r="A37" s="108"/>
      <c r="B37" s="114"/>
      <c r="C37" s="122"/>
      <c r="D37" s="123">
        <v>18</v>
      </c>
      <c r="E37" s="123" t="s">
        <v>231</v>
      </c>
      <c r="F37" s="82"/>
      <c r="G37" s="135" t="s">
        <v>164</v>
      </c>
      <c r="H37" s="126" t="s">
        <v>37</v>
      </c>
      <c r="I37" s="64">
        <v>3527</v>
      </c>
      <c r="J37" s="128">
        <v>42063</v>
      </c>
      <c r="K37" s="129">
        <f t="shared" si="1"/>
        <v>148356201</v>
      </c>
      <c r="L37" s="115"/>
      <c r="M37" s="108"/>
    </row>
    <row r="38" spans="1:13" ht="36" customHeight="1" x14ac:dyDescent="0.3">
      <c r="A38" s="108"/>
      <c r="B38" s="114"/>
      <c r="C38" s="122"/>
      <c r="D38" s="123">
        <v>19</v>
      </c>
      <c r="E38" s="123" t="s">
        <v>231</v>
      </c>
      <c r="F38" s="82"/>
      <c r="G38" s="125" t="s">
        <v>165</v>
      </c>
      <c r="H38" s="126" t="s">
        <v>149</v>
      </c>
      <c r="I38" s="64">
        <v>5</v>
      </c>
      <c r="J38" s="128">
        <v>16539</v>
      </c>
      <c r="K38" s="129">
        <f t="shared" si="1"/>
        <v>82695</v>
      </c>
      <c r="L38" s="115"/>
      <c r="M38" s="108"/>
    </row>
    <row r="39" spans="1:13" ht="29.25" customHeight="1" x14ac:dyDescent="0.3">
      <c r="A39" s="108"/>
      <c r="B39" s="114"/>
      <c r="C39" s="122"/>
      <c r="D39" s="123">
        <v>20</v>
      </c>
      <c r="E39" s="123" t="s">
        <v>231</v>
      </c>
      <c r="F39" s="82"/>
      <c r="G39" s="125" t="s">
        <v>138</v>
      </c>
      <c r="H39" s="126" t="s">
        <v>37</v>
      </c>
      <c r="I39" s="64">
        <f>30*2</f>
        <v>60</v>
      </c>
      <c r="J39" s="128">
        <v>15032</v>
      </c>
      <c r="K39" s="129">
        <f t="shared" si="1"/>
        <v>901920</v>
      </c>
      <c r="L39" s="115"/>
      <c r="M39" s="108"/>
    </row>
    <row r="40" spans="1:13" ht="94.5" customHeight="1" x14ac:dyDescent="0.3">
      <c r="A40" s="108"/>
      <c r="B40" s="114"/>
      <c r="C40" s="122"/>
      <c r="D40" s="123">
        <v>21</v>
      </c>
      <c r="E40" s="123" t="s">
        <v>231</v>
      </c>
      <c r="F40" s="82"/>
      <c r="G40" s="125" t="s">
        <v>24</v>
      </c>
      <c r="H40" s="126" t="s">
        <v>37</v>
      </c>
      <c r="I40" s="64">
        <f>30*2</f>
        <v>60</v>
      </c>
      <c r="J40" s="128">
        <v>177845</v>
      </c>
      <c r="K40" s="129">
        <f t="shared" si="1"/>
        <v>10670700</v>
      </c>
      <c r="L40" s="115"/>
      <c r="M40" s="108"/>
    </row>
    <row r="41" spans="1:13" ht="29.25" customHeight="1" x14ac:dyDescent="0.3">
      <c r="A41" s="108"/>
      <c r="B41" s="114"/>
      <c r="C41" s="122"/>
      <c r="D41" s="123">
        <v>22</v>
      </c>
      <c r="E41" s="123" t="s">
        <v>231</v>
      </c>
      <c r="F41" s="82"/>
      <c r="G41" s="135" t="s">
        <v>166</v>
      </c>
      <c r="H41" s="126" t="s">
        <v>174</v>
      </c>
      <c r="I41" s="64">
        <v>30</v>
      </c>
      <c r="J41" s="128">
        <v>23327</v>
      </c>
      <c r="K41" s="129">
        <f t="shared" si="1"/>
        <v>699810</v>
      </c>
      <c r="L41" s="115"/>
      <c r="M41" s="108"/>
    </row>
    <row r="42" spans="1:13" ht="29.25" customHeight="1" x14ac:dyDescent="0.3">
      <c r="A42" s="108"/>
      <c r="B42" s="114"/>
      <c r="C42" s="130"/>
      <c r="D42" s="124"/>
      <c r="E42" s="124"/>
      <c r="F42" s="83"/>
      <c r="G42" s="203" t="s">
        <v>244</v>
      </c>
      <c r="H42" s="126"/>
      <c r="I42" s="140"/>
      <c r="J42" s="131"/>
      <c r="K42" s="204">
        <f>SUM(K35:K41)</f>
        <v>183465226</v>
      </c>
      <c r="L42" s="115"/>
      <c r="M42" s="108"/>
    </row>
    <row r="43" spans="1:13" ht="17.25" customHeight="1" x14ac:dyDescent="0.3">
      <c r="A43" s="108"/>
      <c r="B43" s="114"/>
      <c r="C43" s="397" t="s">
        <v>189</v>
      </c>
      <c r="D43" s="398"/>
      <c r="E43" s="398"/>
      <c r="F43" s="398"/>
      <c r="G43" s="399"/>
      <c r="H43" s="120"/>
      <c r="I43" s="120"/>
      <c r="J43" s="120"/>
      <c r="K43" s="134"/>
      <c r="L43" s="115"/>
      <c r="M43" s="108"/>
    </row>
    <row r="44" spans="1:13" ht="17.25" customHeight="1" x14ac:dyDescent="0.3">
      <c r="A44" s="108"/>
      <c r="B44" s="114"/>
      <c r="C44" s="136"/>
      <c r="D44" s="123">
        <v>23</v>
      </c>
      <c r="E44" s="123"/>
      <c r="F44" s="9"/>
      <c r="G44" s="132" t="s">
        <v>177</v>
      </c>
      <c r="H44" s="126" t="s">
        <v>37</v>
      </c>
      <c r="I44" s="64">
        <v>351</v>
      </c>
      <c r="J44" s="128">
        <v>9555</v>
      </c>
      <c r="K44" s="129">
        <f t="shared" ref="K44:K54" si="2">ROUND(J44*I44,0)</f>
        <v>3353805</v>
      </c>
      <c r="L44" s="115"/>
      <c r="M44" s="108"/>
    </row>
    <row r="45" spans="1:13" ht="44.25" customHeight="1" x14ac:dyDescent="0.3">
      <c r="A45" s="108"/>
      <c r="B45" s="114"/>
      <c r="C45" s="136"/>
      <c r="D45" s="123">
        <v>24</v>
      </c>
      <c r="E45" s="123" t="s">
        <v>231</v>
      </c>
      <c r="F45" s="9"/>
      <c r="G45" s="132" t="s">
        <v>178</v>
      </c>
      <c r="H45" s="126" t="s">
        <v>37</v>
      </c>
      <c r="I45" s="64">
        <v>350</v>
      </c>
      <c r="J45" s="128">
        <v>26871</v>
      </c>
      <c r="K45" s="129">
        <f t="shared" si="2"/>
        <v>9404850</v>
      </c>
      <c r="L45" s="115"/>
      <c r="M45" s="108"/>
    </row>
    <row r="46" spans="1:13" ht="97.5" customHeight="1" x14ac:dyDescent="0.3">
      <c r="A46" s="108"/>
      <c r="B46" s="114"/>
      <c r="C46" s="136"/>
      <c r="D46" s="123">
        <v>25</v>
      </c>
      <c r="E46" s="123" t="s">
        <v>231</v>
      </c>
      <c r="F46" s="9"/>
      <c r="G46" s="132" t="s">
        <v>179</v>
      </c>
      <c r="H46" s="126" t="s">
        <v>37</v>
      </c>
      <c r="I46" s="64">
        <v>166</v>
      </c>
      <c r="J46" s="128">
        <v>26234</v>
      </c>
      <c r="K46" s="129">
        <f t="shared" si="2"/>
        <v>4354844</v>
      </c>
      <c r="L46" s="115"/>
      <c r="M46" s="108"/>
    </row>
    <row r="47" spans="1:13" ht="105" customHeight="1" x14ac:dyDescent="0.3">
      <c r="A47" s="108"/>
      <c r="B47" s="114"/>
      <c r="C47" s="122"/>
      <c r="D47" s="123">
        <v>26</v>
      </c>
      <c r="E47" s="123" t="s">
        <v>231</v>
      </c>
      <c r="F47" s="9"/>
      <c r="G47" s="132" t="s">
        <v>180</v>
      </c>
      <c r="H47" s="126" t="s">
        <v>37</v>
      </c>
      <c r="I47" s="64">
        <v>250</v>
      </c>
      <c r="J47" s="128">
        <v>25581</v>
      </c>
      <c r="K47" s="129">
        <f t="shared" si="2"/>
        <v>6395250</v>
      </c>
      <c r="L47" s="115"/>
      <c r="M47" s="108"/>
    </row>
    <row r="48" spans="1:13" ht="35.25" customHeight="1" x14ac:dyDescent="0.3">
      <c r="A48" s="108"/>
      <c r="B48" s="114"/>
      <c r="C48" s="122"/>
      <c r="D48" s="123">
        <v>27</v>
      </c>
      <c r="E48" s="123" t="s">
        <v>231</v>
      </c>
      <c r="F48" s="9"/>
      <c r="G48" s="132" t="s">
        <v>139</v>
      </c>
      <c r="H48" s="126" t="s">
        <v>37</v>
      </c>
      <c r="I48" s="64">
        <v>50</v>
      </c>
      <c r="J48" s="128">
        <v>15270</v>
      </c>
      <c r="K48" s="129">
        <f t="shared" si="2"/>
        <v>763500</v>
      </c>
      <c r="L48" s="115"/>
      <c r="M48" s="108"/>
    </row>
    <row r="49" spans="1:13" ht="45" customHeight="1" x14ac:dyDescent="0.3">
      <c r="A49" s="108"/>
      <c r="B49" s="114"/>
      <c r="C49" s="122"/>
      <c r="D49" s="123">
        <v>28</v>
      </c>
      <c r="E49" s="123" t="s">
        <v>231</v>
      </c>
      <c r="F49" s="9"/>
      <c r="G49" s="133" t="s">
        <v>157</v>
      </c>
      <c r="H49" s="126" t="s">
        <v>37</v>
      </c>
      <c r="I49" s="64">
        <v>255</v>
      </c>
      <c r="J49" s="128">
        <v>74713</v>
      </c>
      <c r="K49" s="129">
        <f t="shared" si="2"/>
        <v>19051815</v>
      </c>
      <c r="L49" s="115"/>
      <c r="M49" s="108"/>
    </row>
    <row r="50" spans="1:13" ht="17.25" customHeight="1" x14ac:dyDescent="0.3">
      <c r="A50" s="108"/>
      <c r="B50" s="114"/>
      <c r="C50" s="122"/>
      <c r="D50" s="123">
        <v>29</v>
      </c>
      <c r="E50" s="123" t="s">
        <v>231</v>
      </c>
      <c r="F50" s="9"/>
      <c r="G50" s="137" t="s">
        <v>181</v>
      </c>
      <c r="H50" s="46" t="s">
        <v>37</v>
      </c>
      <c r="I50" s="64">
        <v>77</v>
      </c>
      <c r="J50" s="128">
        <v>108879</v>
      </c>
      <c r="K50" s="129">
        <f t="shared" si="2"/>
        <v>8383683</v>
      </c>
      <c r="L50" s="115"/>
      <c r="M50" s="108"/>
    </row>
    <row r="51" spans="1:13" ht="93.75" customHeight="1" x14ac:dyDescent="0.3">
      <c r="A51" s="108"/>
      <c r="B51" s="114"/>
      <c r="C51" s="122"/>
      <c r="D51" s="123">
        <v>30</v>
      </c>
      <c r="E51" s="123" t="s">
        <v>231</v>
      </c>
      <c r="F51" s="9"/>
      <c r="G51" s="138" t="s">
        <v>156</v>
      </c>
      <c r="H51" s="46" t="s">
        <v>37</v>
      </c>
      <c r="I51" s="64">
        <v>220</v>
      </c>
      <c r="J51" s="128">
        <v>107946</v>
      </c>
      <c r="K51" s="129">
        <f t="shared" si="2"/>
        <v>23748120</v>
      </c>
      <c r="L51" s="115"/>
      <c r="M51" s="108"/>
    </row>
    <row r="52" spans="1:13" ht="42" customHeight="1" x14ac:dyDescent="0.3">
      <c r="A52" s="108"/>
      <c r="B52" s="114"/>
      <c r="C52" s="122"/>
      <c r="D52" s="123">
        <v>31</v>
      </c>
      <c r="E52" s="123" t="s">
        <v>231</v>
      </c>
      <c r="F52" s="9"/>
      <c r="G52" s="138" t="s">
        <v>182</v>
      </c>
      <c r="H52" s="46" t="s">
        <v>37</v>
      </c>
      <c r="I52" s="64">
        <v>53</v>
      </c>
      <c r="J52" s="128">
        <v>87123</v>
      </c>
      <c r="K52" s="129">
        <f t="shared" si="2"/>
        <v>4617519</v>
      </c>
      <c r="L52" s="115"/>
      <c r="M52" s="108"/>
    </row>
    <row r="53" spans="1:13" ht="32.25" customHeight="1" x14ac:dyDescent="0.3">
      <c r="A53" s="108"/>
      <c r="B53" s="114"/>
      <c r="C53" s="122"/>
      <c r="D53" s="123">
        <v>32</v>
      </c>
      <c r="E53" s="123" t="s">
        <v>231</v>
      </c>
      <c r="F53" s="9"/>
      <c r="G53" s="139" t="s">
        <v>183</v>
      </c>
      <c r="H53" s="46" t="s">
        <v>37</v>
      </c>
      <c r="I53" s="64">
        <v>50</v>
      </c>
      <c r="J53" s="128">
        <v>109419</v>
      </c>
      <c r="K53" s="129">
        <f t="shared" si="2"/>
        <v>5470950</v>
      </c>
      <c r="L53" s="115"/>
      <c r="M53" s="108"/>
    </row>
    <row r="54" spans="1:13" ht="67.5" customHeight="1" x14ac:dyDescent="0.3">
      <c r="A54" s="108"/>
      <c r="B54" s="114"/>
      <c r="C54" s="122"/>
      <c r="D54" s="123">
        <v>33</v>
      </c>
      <c r="E54" s="123" t="s">
        <v>231</v>
      </c>
      <c r="F54" s="9"/>
      <c r="G54" s="139" t="s">
        <v>184</v>
      </c>
      <c r="H54" s="46" t="s">
        <v>149</v>
      </c>
      <c r="I54" s="64">
        <v>1</v>
      </c>
      <c r="J54" s="128">
        <v>675348</v>
      </c>
      <c r="K54" s="129">
        <f t="shared" si="2"/>
        <v>675348</v>
      </c>
      <c r="L54" s="115"/>
      <c r="M54" s="108"/>
    </row>
    <row r="55" spans="1:13" ht="30.75" customHeight="1" x14ac:dyDescent="0.3">
      <c r="A55" s="108"/>
      <c r="B55" s="114"/>
      <c r="C55" s="130"/>
      <c r="D55" s="124"/>
      <c r="E55" s="124"/>
      <c r="F55" s="83"/>
      <c r="G55" s="203" t="s">
        <v>244</v>
      </c>
      <c r="H55" s="126"/>
      <c r="I55" s="140"/>
      <c r="J55" s="131"/>
      <c r="K55" s="204">
        <f>SUM(K44:K54)</f>
        <v>86219684</v>
      </c>
      <c r="L55" s="115"/>
      <c r="M55" s="108"/>
    </row>
    <row r="56" spans="1:13" ht="17.25" customHeight="1" x14ac:dyDescent="0.3">
      <c r="A56" s="108"/>
      <c r="B56" s="114"/>
      <c r="C56" s="397" t="s">
        <v>189</v>
      </c>
      <c r="D56" s="398"/>
      <c r="E56" s="398"/>
      <c r="F56" s="398"/>
      <c r="G56" s="399"/>
      <c r="H56" s="120"/>
      <c r="I56" s="120"/>
      <c r="J56" s="120"/>
      <c r="K56" s="134"/>
      <c r="L56" s="115"/>
      <c r="M56" s="108"/>
    </row>
    <row r="57" spans="1:13" ht="20.399999999999999" x14ac:dyDescent="0.3">
      <c r="A57" s="141"/>
      <c r="B57" s="142"/>
      <c r="C57" s="122"/>
      <c r="D57" s="123">
        <v>34</v>
      </c>
      <c r="E57" s="123" t="s">
        <v>231</v>
      </c>
      <c r="F57" s="9"/>
      <c r="G57" s="132" t="s">
        <v>20</v>
      </c>
      <c r="H57" s="46" t="s">
        <v>36</v>
      </c>
      <c r="I57" s="69">
        <v>100.32000000000001</v>
      </c>
      <c r="J57" s="128">
        <v>42854</v>
      </c>
      <c r="K57" s="129">
        <f t="shared" ref="K57:K63" si="3">ROUND(J57*I57,0)</f>
        <v>4299113</v>
      </c>
      <c r="L57" s="143"/>
      <c r="M57" s="141"/>
    </row>
    <row r="58" spans="1:13" ht="20.399999999999999" x14ac:dyDescent="0.3">
      <c r="A58" s="141"/>
      <c r="B58" s="142"/>
      <c r="C58" s="122"/>
      <c r="D58" s="123">
        <v>35</v>
      </c>
      <c r="E58" s="123" t="s">
        <v>231</v>
      </c>
      <c r="F58" s="9"/>
      <c r="G58" s="132" t="s">
        <v>21</v>
      </c>
      <c r="H58" s="46" t="s">
        <v>36</v>
      </c>
      <c r="I58" s="69">
        <v>45.6</v>
      </c>
      <c r="J58" s="128">
        <v>682820</v>
      </c>
      <c r="K58" s="129">
        <f t="shared" si="3"/>
        <v>31136592</v>
      </c>
      <c r="L58" s="143"/>
      <c r="M58" s="141"/>
    </row>
    <row r="59" spans="1:13" ht="30" x14ac:dyDescent="0.3">
      <c r="A59" s="141"/>
      <c r="B59" s="142"/>
      <c r="C59" s="122"/>
      <c r="D59" s="123">
        <v>36</v>
      </c>
      <c r="E59" s="123" t="s">
        <v>231</v>
      </c>
      <c r="F59" s="9"/>
      <c r="G59" s="132" t="s">
        <v>22</v>
      </c>
      <c r="H59" s="46" t="s">
        <v>36</v>
      </c>
      <c r="I59" s="69">
        <v>9.120000000000001</v>
      </c>
      <c r="J59" s="128">
        <v>566941</v>
      </c>
      <c r="K59" s="129">
        <f t="shared" si="3"/>
        <v>5170502</v>
      </c>
      <c r="L59" s="143"/>
      <c r="M59" s="141"/>
    </row>
    <row r="60" spans="1:13" ht="20.399999999999999" x14ac:dyDescent="0.3">
      <c r="A60" s="141"/>
      <c r="B60" s="142"/>
      <c r="C60" s="122"/>
      <c r="D60" s="123">
        <v>37</v>
      </c>
      <c r="E60" s="123" t="s">
        <v>231</v>
      </c>
      <c r="F60" s="9"/>
      <c r="G60" s="132" t="s">
        <v>191</v>
      </c>
      <c r="H60" s="46" t="s">
        <v>19</v>
      </c>
      <c r="I60" s="69">
        <v>760</v>
      </c>
      <c r="J60" s="128">
        <v>17589</v>
      </c>
      <c r="K60" s="129">
        <f t="shared" si="3"/>
        <v>13367640</v>
      </c>
      <c r="L60" s="143"/>
      <c r="M60" s="141"/>
    </row>
    <row r="61" spans="1:13" ht="60" x14ac:dyDescent="0.3">
      <c r="A61" s="141"/>
      <c r="B61" s="142"/>
      <c r="C61" s="122"/>
      <c r="D61" s="123">
        <v>38</v>
      </c>
      <c r="E61" s="123" t="s">
        <v>231</v>
      </c>
      <c r="F61" s="9"/>
      <c r="G61" s="132" t="s">
        <v>24</v>
      </c>
      <c r="H61" s="46" t="s">
        <v>174</v>
      </c>
      <c r="I61" s="69">
        <v>760</v>
      </c>
      <c r="J61" s="128">
        <v>187515</v>
      </c>
      <c r="K61" s="129">
        <f t="shared" si="3"/>
        <v>142511400</v>
      </c>
      <c r="L61" s="143"/>
      <c r="M61" s="141"/>
    </row>
    <row r="62" spans="1:13" ht="45" x14ac:dyDescent="0.3">
      <c r="A62" s="141"/>
      <c r="B62" s="142"/>
      <c r="C62" s="122"/>
      <c r="D62" s="123">
        <v>39</v>
      </c>
      <c r="E62" s="123" t="s">
        <v>231</v>
      </c>
      <c r="F62" s="9"/>
      <c r="G62" s="132" t="s">
        <v>192</v>
      </c>
      <c r="H62" s="46" t="s">
        <v>174</v>
      </c>
      <c r="I62" s="69">
        <v>760</v>
      </c>
      <c r="J62" s="128">
        <v>17900</v>
      </c>
      <c r="K62" s="129">
        <f t="shared" si="3"/>
        <v>13604000</v>
      </c>
      <c r="L62" s="143"/>
      <c r="M62" s="141"/>
    </row>
    <row r="63" spans="1:13" ht="20.399999999999999" x14ac:dyDescent="0.3">
      <c r="A63" s="141"/>
      <c r="B63" s="142"/>
      <c r="C63" s="122"/>
      <c r="D63" s="123">
        <v>40</v>
      </c>
      <c r="E63" s="123" t="s">
        <v>231</v>
      </c>
      <c r="F63" s="9"/>
      <c r="G63" s="132" t="s">
        <v>26</v>
      </c>
      <c r="H63" s="46" t="s">
        <v>36</v>
      </c>
      <c r="I63" s="69">
        <v>100.32000000000001</v>
      </c>
      <c r="J63" s="128">
        <v>350218</v>
      </c>
      <c r="K63" s="129">
        <f t="shared" si="3"/>
        <v>35133870</v>
      </c>
      <c r="L63" s="143"/>
      <c r="M63" s="141"/>
    </row>
    <row r="64" spans="1:13" ht="20.399999999999999" x14ac:dyDescent="0.3">
      <c r="A64" s="141"/>
      <c r="B64" s="142"/>
      <c r="C64" s="130"/>
      <c r="D64" s="124"/>
      <c r="E64" s="124"/>
      <c r="F64" s="83"/>
      <c r="G64" s="203" t="s">
        <v>244</v>
      </c>
      <c r="H64" s="126"/>
      <c r="I64" s="140"/>
      <c r="J64" s="131"/>
      <c r="K64" s="204">
        <f>SUM(K57:K63)</f>
        <v>245223117</v>
      </c>
      <c r="L64" s="143"/>
      <c r="M64" s="141"/>
    </row>
    <row r="65" spans="1:13" ht="18.600000000000001" thickBot="1" x14ac:dyDescent="0.35">
      <c r="A65" s="141"/>
      <c r="B65" s="142"/>
      <c r="C65" s="400" t="s">
        <v>245</v>
      </c>
      <c r="D65" s="401"/>
      <c r="E65" s="401"/>
      <c r="F65" s="401"/>
      <c r="G65" s="401"/>
      <c r="H65" s="401"/>
      <c r="I65" s="401"/>
      <c r="J65" s="402"/>
      <c r="K65" s="144">
        <f>K33+K42+K55+K64</f>
        <v>552194730</v>
      </c>
      <c r="L65" s="143"/>
      <c r="M65" s="141"/>
    </row>
    <row r="66" spans="1:13" ht="15.6" x14ac:dyDescent="0.3">
      <c r="A66" s="141"/>
      <c r="B66" s="142"/>
      <c r="C66" s="145"/>
      <c r="D66" s="146"/>
      <c r="E66" s="145"/>
      <c r="F66" s="145"/>
      <c r="G66" s="147"/>
      <c r="H66" s="148"/>
      <c r="I66" s="393"/>
      <c r="J66" s="394"/>
      <c r="K66" s="149"/>
      <c r="L66" s="143"/>
      <c r="M66" s="141"/>
    </row>
    <row r="67" spans="1:13" ht="15.6" x14ac:dyDescent="0.3">
      <c r="A67" s="141"/>
      <c r="B67" s="142"/>
      <c r="C67" s="145"/>
      <c r="D67" s="150"/>
      <c r="E67" s="150"/>
      <c r="F67" s="150"/>
      <c r="G67" s="147"/>
      <c r="H67" s="151"/>
      <c r="I67" s="152"/>
      <c r="J67" s="153"/>
      <c r="K67" s="149"/>
      <c r="L67" s="143"/>
      <c r="M67" s="141"/>
    </row>
    <row r="68" spans="1:13" ht="15.6" x14ac:dyDescent="0.3">
      <c r="A68" s="141"/>
      <c r="B68" s="142"/>
      <c r="C68" s="145"/>
      <c r="D68" s="150"/>
      <c r="E68" s="150"/>
      <c r="F68" s="150"/>
      <c r="G68" s="154" t="s">
        <v>232</v>
      </c>
      <c r="H68" s="151"/>
      <c r="I68" s="152"/>
      <c r="J68" s="153"/>
      <c r="K68" s="149">
        <f>J79</f>
        <v>154614524.39999998</v>
      </c>
      <c r="L68" s="143"/>
      <c r="M68" s="141"/>
    </row>
    <row r="69" spans="1:13" ht="15.6" x14ac:dyDescent="0.3">
      <c r="A69" s="141"/>
      <c r="B69" s="142"/>
      <c r="C69" s="145"/>
      <c r="D69" s="146"/>
      <c r="E69" s="145"/>
      <c r="F69" s="145"/>
      <c r="G69" s="154" t="s">
        <v>233</v>
      </c>
      <c r="H69" s="151"/>
      <c r="I69" s="152">
        <v>0.19</v>
      </c>
      <c r="J69" s="155"/>
      <c r="K69" s="149">
        <f>J78*I69</f>
        <v>5245849.9350000005</v>
      </c>
      <c r="L69" s="143"/>
      <c r="M69" s="141"/>
    </row>
    <row r="70" spans="1:13" ht="15.6" x14ac:dyDescent="0.3">
      <c r="A70" s="141"/>
      <c r="B70" s="142"/>
      <c r="C70" s="145"/>
      <c r="D70" s="146"/>
      <c r="E70" s="145"/>
      <c r="F70" s="145"/>
      <c r="G70" s="156"/>
      <c r="H70" s="151"/>
      <c r="I70" s="152"/>
      <c r="J70" s="155"/>
      <c r="K70" s="149"/>
      <c r="L70" s="157"/>
      <c r="M70" s="141"/>
    </row>
    <row r="71" spans="1:13" ht="16.2" thickBot="1" x14ac:dyDescent="0.35">
      <c r="A71" s="141"/>
      <c r="B71" s="142"/>
      <c r="C71" s="145"/>
      <c r="D71" s="146"/>
      <c r="E71" s="145"/>
      <c r="F71" s="145"/>
      <c r="G71" s="158"/>
      <c r="H71" s="151"/>
      <c r="I71" s="152"/>
      <c r="J71" s="155"/>
      <c r="K71" s="159"/>
      <c r="L71" s="160"/>
      <c r="M71" s="141"/>
    </row>
    <row r="72" spans="1:13" ht="18.600000000000001" thickBot="1" x14ac:dyDescent="0.35">
      <c r="A72" s="141"/>
      <c r="B72" s="142"/>
      <c r="C72" s="145"/>
      <c r="D72" s="146"/>
      <c r="E72" s="145"/>
      <c r="F72" s="145"/>
      <c r="G72" s="161" t="s">
        <v>234</v>
      </c>
      <c r="H72" s="162"/>
      <c r="I72" s="163"/>
      <c r="J72" s="164"/>
      <c r="K72" s="165">
        <f>SUM(K65:K71)</f>
        <v>712055104.33499992</v>
      </c>
      <c r="L72" s="160"/>
      <c r="M72" s="141"/>
    </row>
    <row r="73" spans="1:13" ht="16.2" thickBot="1" x14ac:dyDescent="0.35">
      <c r="A73" s="141"/>
      <c r="B73" s="142"/>
      <c r="C73" s="145"/>
      <c r="D73" s="146"/>
      <c r="E73" s="146"/>
      <c r="F73" s="146"/>
      <c r="G73" s="145"/>
      <c r="H73" s="145"/>
      <c r="I73" s="166"/>
      <c r="J73" s="167"/>
      <c r="K73" s="168"/>
      <c r="L73" s="160"/>
      <c r="M73" s="141"/>
    </row>
    <row r="74" spans="1:13" ht="20.25" customHeight="1" x14ac:dyDescent="0.3">
      <c r="A74" s="141"/>
      <c r="B74" s="142"/>
      <c r="C74" s="169"/>
      <c r="D74" s="403"/>
      <c r="E74" s="403"/>
      <c r="F74" s="403"/>
      <c r="G74" s="403"/>
      <c r="H74" s="403"/>
      <c r="I74" s="403"/>
      <c r="J74" s="403"/>
      <c r="K74" s="404"/>
      <c r="L74" s="143"/>
      <c r="M74" s="141"/>
    </row>
    <row r="75" spans="1:13" ht="15.75" customHeight="1" x14ac:dyDescent="0.3">
      <c r="A75" s="108"/>
      <c r="B75" s="114"/>
      <c r="C75" s="389" t="s">
        <v>235</v>
      </c>
      <c r="D75" s="390"/>
      <c r="E75" s="390"/>
      <c r="F75" s="390"/>
      <c r="G75" s="391"/>
      <c r="H75" s="405" t="s">
        <v>226</v>
      </c>
      <c r="I75" s="405"/>
      <c r="J75" s="405"/>
      <c r="K75" s="170" t="s">
        <v>236</v>
      </c>
      <c r="L75" s="115"/>
      <c r="M75" s="108"/>
    </row>
    <row r="76" spans="1:13" ht="15.75" customHeight="1" x14ac:dyDescent="0.3">
      <c r="A76" s="108"/>
      <c r="B76" s="114"/>
      <c r="C76" s="389" t="s">
        <v>237</v>
      </c>
      <c r="D76" s="390"/>
      <c r="E76" s="390"/>
      <c r="F76" s="390"/>
      <c r="G76" s="391"/>
      <c r="H76" s="392" t="s">
        <v>167</v>
      </c>
      <c r="I76" s="392"/>
      <c r="J76" s="171">
        <f>K65*K76</f>
        <v>121482840.59999999</v>
      </c>
      <c r="K76" s="172">
        <v>0.22</v>
      </c>
      <c r="L76" s="115"/>
      <c r="M76" s="108"/>
    </row>
    <row r="77" spans="1:13" ht="38.25" customHeight="1" x14ac:dyDescent="0.3">
      <c r="A77" s="108"/>
      <c r="B77" s="114"/>
      <c r="C77" s="389" t="s">
        <v>238</v>
      </c>
      <c r="D77" s="390"/>
      <c r="E77" s="390"/>
      <c r="F77" s="390"/>
      <c r="G77" s="391"/>
      <c r="H77" s="409" t="s">
        <v>168</v>
      </c>
      <c r="I77" s="410"/>
      <c r="J77" s="171">
        <f>K65*K77</f>
        <v>5521947.2999999998</v>
      </c>
      <c r="K77" s="172">
        <v>0.01</v>
      </c>
      <c r="L77" s="115"/>
      <c r="M77" s="108"/>
    </row>
    <row r="78" spans="1:13" ht="40.5" customHeight="1" x14ac:dyDescent="0.3">
      <c r="A78" s="108"/>
      <c r="B78" s="114"/>
      <c r="C78" s="411" t="s">
        <v>239</v>
      </c>
      <c r="D78" s="412"/>
      <c r="E78" s="412"/>
      <c r="F78" s="412"/>
      <c r="G78" s="413"/>
      <c r="H78" s="414" t="s">
        <v>169</v>
      </c>
      <c r="I78" s="415"/>
      <c r="J78" s="171">
        <f>K65*K78</f>
        <v>27609736.5</v>
      </c>
      <c r="K78" s="172">
        <v>0.05</v>
      </c>
      <c r="L78" s="115"/>
      <c r="M78" s="108"/>
    </row>
    <row r="79" spans="1:13" ht="18.75" customHeight="1" x14ac:dyDescent="0.3">
      <c r="A79" s="108"/>
      <c r="B79" s="173"/>
      <c r="C79" s="416" t="s">
        <v>240</v>
      </c>
      <c r="D79" s="417"/>
      <c r="E79" s="417"/>
      <c r="F79" s="417"/>
      <c r="G79" s="418"/>
      <c r="H79" s="392" t="s">
        <v>241</v>
      </c>
      <c r="I79" s="392"/>
      <c r="J79" s="171">
        <f>SUM(J76:J78)</f>
        <v>154614524.39999998</v>
      </c>
      <c r="K79" s="172">
        <f>SUM(K76:K78)</f>
        <v>0.28000000000000003</v>
      </c>
      <c r="L79" s="115"/>
      <c r="M79" s="108"/>
    </row>
    <row r="80" spans="1:13" ht="16.5" customHeight="1" x14ac:dyDescent="0.3">
      <c r="A80" s="108"/>
      <c r="B80" s="173"/>
      <c r="C80" s="420" t="s">
        <v>242</v>
      </c>
      <c r="D80" s="421"/>
      <c r="E80" s="421"/>
      <c r="F80" s="421"/>
      <c r="G80" s="422"/>
      <c r="H80" s="423"/>
      <c r="I80" s="423"/>
      <c r="J80" s="423"/>
      <c r="K80" s="424"/>
      <c r="L80" s="174"/>
      <c r="M80" s="108"/>
    </row>
    <row r="81" spans="1:13" ht="16.5" customHeight="1" x14ac:dyDescent="0.3">
      <c r="A81" s="108"/>
      <c r="B81" s="173"/>
      <c r="C81" s="175"/>
      <c r="D81" s="176"/>
      <c r="E81" s="176"/>
      <c r="F81" s="176"/>
      <c r="G81" s="176"/>
      <c r="H81" s="177"/>
      <c r="I81" s="177"/>
      <c r="J81" s="177"/>
      <c r="K81" s="178"/>
      <c r="L81" s="174"/>
      <c r="M81" s="108"/>
    </row>
    <row r="82" spans="1:13" ht="16.5" customHeight="1" x14ac:dyDescent="0.3">
      <c r="A82" s="108"/>
      <c r="B82" s="173"/>
      <c r="C82" s="433" t="s">
        <v>173</v>
      </c>
      <c r="D82" s="434"/>
      <c r="E82" s="434"/>
      <c r="F82" s="434"/>
      <c r="G82" s="434"/>
      <c r="H82" s="434"/>
      <c r="I82" s="434"/>
      <c r="J82" s="435"/>
      <c r="K82" s="202"/>
      <c r="L82" s="174"/>
      <c r="M82" s="108"/>
    </row>
    <row r="83" spans="1:13" ht="16.5" customHeight="1" x14ac:dyDescent="0.3">
      <c r="A83" s="108"/>
      <c r="B83" s="173"/>
      <c r="C83" s="136"/>
      <c r="D83" s="179"/>
      <c r="E83" s="179"/>
      <c r="F83" s="180"/>
      <c r="G83" s="181" t="s">
        <v>193</v>
      </c>
      <c r="H83" s="182"/>
      <c r="I83" s="182"/>
      <c r="J83" s="179"/>
      <c r="K83" s="183"/>
      <c r="L83" s="174"/>
      <c r="M83" s="108"/>
    </row>
    <row r="84" spans="1:13" ht="82.5" customHeight="1" x14ac:dyDescent="0.3">
      <c r="A84" s="108"/>
      <c r="B84" s="173"/>
      <c r="C84" s="122"/>
      <c r="D84" s="123">
        <v>50</v>
      </c>
      <c r="E84" s="123" t="s">
        <v>231</v>
      </c>
      <c r="F84" s="9"/>
      <c r="G84" s="132" t="s">
        <v>213</v>
      </c>
      <c r="H84" s="126" t="s">
        <v>149</v>
      </c>
      <c r="I84" s="140">
        <v>5</v>
      </c>
      <c r="J84" s="128">
        <v>746743</v>
      </c>
      <c r="K84" s="129">
        <f>J84*I84</f>
        <v>3733715</v>
      </c>
      <c r="L84" s="174"/>
      <c r="M84" s="108"/>
    </row>
    <row r="85" spans="1:13" ht="16.5" customHeight="1" x14ac:dyDescent="0.3">
      <c r="A85" s="108"/>
      <c r="B85" s="173"/>
      <c r="C85" s="184"/>
      <c r="D85" s="185"/>
      <c r="E85" s="185"/>
      <c r="F85" s="186"/>
      <c r="G85" s="187"/>
      <c r="H85" s="188"/>
      <c r="I85" s="189"/>
      <c r="J85" s="190"/>
      <c r="K85" s="129"/>
      <c r="L85" s="174"/>
      <c r="M85" s="108"/>
    </row>
    <row r="86" spans="1:13" ht="16.5" customHeight="1" thickBot="1" x14ac:dyDescent="0.35">
      <c r="A86" s="108"/>
      <c r="B86" s="173"/>
      <c r="C86" s="425" t="s">
        <v>248</v>
      </c>
      <c r="D86" s="426"/>
      <c r="E86" s="426"/>
      <c r="F86" s="426"/>
      <c r="G86" s="426"/>
      <c r="H86" s="426"/>
      <c r="I86" s="426"/>
      <c r="J86" s="427"/>
      <c r="K86" s="191">
        <f>SUM(K84)</f>
        <v>3733715</v>
      </c>
      <c r="L86" s="174"/>
      <c r="M86" s="108"/>
    </row>
    <row r="87" spans="1:13" ht="16.5" customHeight="1" thickBot="1" x14ac:dyDescent="0.35">
      <c r="A87" s="108"/>
      <c r="B87" s="173"/>
      <c r="C87" s="428" t="s">
        <v>3</v>
      </c>
      <c r="D87" s="429"/>
      <c r="E87" s="429"/>
      <c r="F87" s="429"/>
      <c r="G87" s="429"/>
      <c r="H87" s="430"/>
      <c r="I87" s="192" t="s">
        <v>35</v>
      </c>
      <c r="J87" s="193"/>
      <c r="K87" s="171">
        <f>K86*I87</f>
        <v>709405.85</v>
      </c>
      <c r="L87" s="174"/>
      <c r="M87" s="108"/>
    </row>
    <row r="88" spans="1:13" ht="16.5" customHeight="1" thickBot="1" x14ac:dyDescent="0.35">
      <c r="A88" s="108"/>
      <c r="B88" s="194"/>
      <c r="C88" s="431" t="s">
        <v>243</v>
      </c>
      <c r="D88" s="432"/>
      <c r="E88" s="432"/>
      <c r="F88" s="432"/>
      <c r="G88" s="432"/>
      <c r="H88" s="432"/>
      <c r="I88" s="432"/>
      <c r="J88" s="432"/>
      <c r="K88" s="165">
        <f>SUM(K86:K87)</f>
        <v>4443120.8499999996</v>
      </c>
      <c r="L88" s="195"/>
      <c r="M88" s="108"/>
    </row>
    <row r="89" spans="1:13" ht="16.5" customHeight="1" thickTop="1" x14ac:dyDescent="0.3">
      <c r="A89" s="108"/>
      <c r="B89" s="108"/>
      <c r="C89" s="176"/>
      <c r="D89" s="176"/>
      <c r="E89" s="176"/>
      <c r="F89" s="176"/>
      <c r="G89" s="176"/>
      <c r="H89" s="177"/>
      <c r="I89" s="177"/>
      <c r="J89" s="177"/>
      <c r="K89" s="177"/>
      <c r="L89" s="108"/>
      <c r="M89" s="108"/>
    </row>
    <row r="90" spans="1:13" ht="42.75" customHeight="1" x14ac:dyDescent="0.25">
      <c r="C90" s="177"/>
      <c r="D90" s="177"/>
      <c r="E90" s="177"/>
      <c r="F90" s="177"/>
      <c r="G90" s="196"/>
      <c r="H90" s="177"/>
      <c r="I90" s="419" t="s">
        <v>172</v>
      </c>
      <c r="J90" s="419"/>
      <c r="K90" s="205">
        <f>K72+K88</f>
        <v>716498225.18499994</v>
      </c>
    </row>
    <row r="91" spans="1:13" ht="15.6" x14ac:dyDescent="0.25">
      <c r="C91" s="177"/>
      <c r="D91" s="177"/>
      <c r="E91" s="177"/>
      <c r="F91" s="177"/>
      <c r="G91" s="197"/>
      <c r="H91" s="177"/>
      <c r="I91" s="177"/>
      <c r="J91" s="177"/>
      <c r="K91" s="177"/>
    </row>
    <row r="92" spans="1:13" ht="34.5" customHeight="1" thickBot="1" x14ac:dyDescent="0.35">
      <c r="C92" s="198"/>
      <c r="D92" s="198"/>
      <c r="E92" s="199"/>
      <c r="F92" s="198"/>
      <c r="G92" s="200"/>
      <c r="H92" s="198"/>
      <c r="I92" s="198"/>
      <c r="J92" s="198"/>
      <c r="K92" s="198"/>
    </row>
    <row r="93" spans="1:13" ht="16.2" thickTop="1" x14ac:dyDescent="0.3">
      <c r="C93" s="108"/>
      <c r="D93" s="108"/>
      <c r="E93" s="201"/>
      <c r="F93" s="108"/>
      <c r="G93" s="108"/>
      <c r="H93" s="108"/>
      <c r="I93" s="108"/>
      <c r="J93" s="108"/>
      <c r="K93" s="108"/>
    </row>
  </sheetData>
  <mergeCells count="37">
    <mergeCell ref="I90:J90"/>
    <mergeCell ref="C80:G80"/>
    <mergeCell ref="H80:K80"/>
    <mergeCell ref="C86:J86"/>
    <mergeCell ref="C87:H87"/>
    <mergeCell ref="C88:J88"/>
    <mergeCell ref="C82:J82"/>
    <mergeCell ref="C77:G77"/>
    <mergeCell ref="H77:I77"/>
    <mergeCell ref="C78:G78"/>
    <mergeCell ref="H78:I78"/>
    <mergeCell ref="C79:G79"/>
    <mergeCell ref="H79:I79"/>
    <mergeCell ref="C76:G76"/>
    <mergeCell ref="H76:I76"/>
    <mergeCell ref="I66:J66"/>
    <mergeCell ref="I9:I10"/>
    <mergeCell ref="J9:J10"/>
    <mergeCell ref="C56:G56"/>
    <mergeCell ref="C65:J65"/>
    <mergeCell ref="D74:K74"/>
    <mergeCell ref="C75:G75"/>
    <mergeCell ref="H75:J75"/>
    <mergeCell ref="K9:K10"/>
    <mergeCell ref="C11:G11"/>
    <mergeCell ref="C34:G34"/>
    <mergeCell ref="C43:G43"/>
    <mergeCell ref="C9:C10"/>
    <mergeCell ref="D9:D10"/>
    <mergeCell ref="E9:F9"/>
    <mergeCell ref="G9:G10"/>
    <mergeCell ref="H9:H10"/>
    <mergeCell ref="C3:K3"/>
    <mergeCell ref="C4:K4"/>
    <mergeCell ref="C5:K6"/>
    <mergeCell ref="C7:K7"/>
    <mergeCell ref="C8:K8"/>
  </mergeCells>
  <pageMargins left="0.7" right="0.7" top="0.98" bottom="1.1200000000000001" header="0.3" footer="0.3"/>
  <pageSetup scale="45" fitToHeight="0" orientation="portrait" horizontalDpi="4294967293"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M91"/>
  <sheetViews>
    <sheetView topLeftCell="A73" zoomScale="85" zoomScaleNormal="85" workbookViewId="0">
      <selection activeCell="I88" sqref="I88:J88"/>
    </sheetView>
  </sheetViews>
  <sheetFormatPr baseColWidth="10" defaultColWidth="11.44140625" defaultRowHeight="13.2" x14ac:dyDescent="0.25"/>
  <cols>
    <col min="1" max="1" width="1.109375" style="107" customWidth="1"/>
    <col min="2" max="2" width="1.44140625" style="107" customWidth="1"/>
    <col min="3" max="3" width="11.44140625" style="107"/>
    <col min="4" max="4" width="10" style="107" customWidth="1"/>
    <col min="5" max="5" width="11.44140625" style="107"/>
    <col min="6" max="6" width="13.44140625" style="107" customWidth="1"/>
    <col min="7" max="7" width="78.33203125" style="107" customWidth="1"/>
    <col min="8" max="8" width="8.6640625" style="107" customWidth="1"/>
    <col min="9" max="9" width="14.33203125" style="107" customWidth="1"/>
    <col min="10" max="10" width="17.44140625" style="107" customWidth="1"/>
    <col min="11" max="11" width="26.109375" style="107" customWidth="1"/>
    <col min="12" max="12" width="2" style="107" customWidth="1"/>
    <col min="13" max="16384" width="11.44140625" style="107"/>
  </cols>
  <sheetData>
    <row r="1" spans="1:13" ht="9" customHeight="1" thickBot="1" x14ac:dyDescent="0.35">
      <c r="A1" s="104"/>
      <c r="B1" s="104"/>
      <c r="C1" s="105"/>
      <c r="D1" s="106"/>
      <c r="E1" s="105"/>
      <c r="F1" s="106"/>
      <c r="G1" s="104"/>
      <c r="H1" s="104"/>
      <c r="I1" s="104"/>
      <c r="J1" s="104"/>
      <c r="K1" s="104"/>
      <c r="L1" s="104"/>
      <c r="M1" s="104"/>
    </row>
    <row r="2" spans="1:13" ht="16.8" thickTop="1" thickBot="1" x14ac:dyDescent="0.35">
      <c r="A2" s="108"/>
      <c r="B2" s="109"/>
      <c r="C2" s="110" t="s">
        <v>217</v>
      </c>
      <c r="D2" s="111" t="s">
        <v>218</v>
      </c>
      <c r="E2" s="110" t="s">
        <v>219</v>
      </c>
      <c r="F2" s="111">
        <v>1</v>
      </c>
      <c r="G2" s="112"/>
      <c r="H2" s="112"/>
      <c r="I2" s="112"/>
      <c r="J2" s="112"/>
      <c r="K2" s="112"/>
      <c r="L2" s="113"/>
      <c r="M2" s="108"/>
    </row>
    <row r="3" spans="1:13" ht="15.6" x14ac:dyDescent="0.3">
      <c r="A3" s="108"/>
      <c r="B3" s="114"/>
      <c r="C3" s="376" t="s">
        <v>220</v>
      </c>
      <c r="D3" s="377"/>
      <c r="E3" s="377"/>
      <c r="F3" s="377"/>
      <c r="G3" s="377"/>
      <c r="H3" s="377"/>
      <c r="I3" s="377"/>
      <c r="J3" s="377"/>
      <c r="K3" s="378"/>
      <c r="L3" s="115"/>
      <c r="M3" s="108"/>
    </row>
    <row r="4" spans="1:13" ht="17.25" customHeight="1" x14ac:dyDescent="0.3">
      <c r="A4" s="108"/>
      <c r="B4" s="114"/>
      <c r="C4" s="379" t="s">
        <v>221</v>
      </c>
      <c r="D4" s="380"/>
      <c r="E4" s="380"/>
      <c r="F4" s="380"/>
      <c r="G4" s="380"/>
      <c r="H4" s="380"/>
      <c r="I4" s="380"/>
      <c r="J4" s="380"/>
      <c r="K4" s="381"/>
      <c r="L4" s="115"/>
      <c r="M4" s="108"/>
    </row>
    <row r="5" spans="1:13" ht="21" customHeight="1" x14ac:dyDescent="0.3">
      <c r="A5" s="116"/>
      <c r="B5" s="117"/>
      <c r="C5" s="382" t="s">
        <v>247</v>
      </c>
      <c r="D5" s="382"/>
      <c r="E5" s="382"/>
      <c r="F5" s="382"/>
      <c r="G5" s="382"/>
      <c r="H5" s="382"/>
      <c r="I5" s="382"/>
      <c r="J5" s="382"/>
      <c r="K5" s="382"/>
      <c r="L5" s="118"/>
      <c r="M5" s="116"/>
    </row>
    <row r="6" spans="1:13" ht="25.5" customHeight="1" x14ac:dyDescent="0.3">
      <c r="A6" s="108"/>
      <c r="B6" s="114"/>
      <c r="C6" s="382"/>
      <c r="D6" s="382"/>
      <c r="E6" s="382"/>
      <c r="F6" s="382"/>
      <c r="G6" s="382"/>
      <c r="H6" s="382"/>
      <c r="I6" s="382"/>
      <c r="J6" s="382"/>
      <c r="K6" s="382"/>
      <c r="L6" s="115"/>
      <c r="M6" s="108"/>
    </row>
    <row r="7" spans="1:13" ht="33" customHeight="1" x14ac:dyDescent="0.3">
      <c r="A7" s="108"/>
      <c r="B7" s="114"/>
      <c r="C7" s="383" t="s">
        <v>222</v>
      </c>
      <c r="D7" s="384"/>
      <c r="E7" s="384"/>
      <c r="F7" s="384"/>
      <c r="G7" s="384"/>
      <c r="H7" s="384"/>
      <c r="I7" s="384"/>
      <c r="J7" s="384"/>
      <c r="K7" s="385"/>
      <c r="L7" s="115"/>
      <c r="M7" s="108"/>
    </row>
    <row r="8" spans="1:13" ht="16.2" thickBot="1" x14ac:dyDescent="0.35">
      <c r="A8" s="108"/>
      <c r="B8" s="114"/>
      <c r="C8" s="386" t="s">
        <v>137</v>
      </c>
      <c r="D8" s="387"/>
      <c r="E8" s="387"/>
      <c r="F8" s="387"/>
      <c r="G8" s="387"/>
      <c r="H8" s="387"/>
      <c r="I8" s="387"/>
      <c r="J8" s="387"/>
      <c r="K8" s="388"/>
      <c r="L8" s="115"/>
      <c r="M8" s="108"/>
    </row>
    <row r="9" spans="1:13" ht="15.6" x14ac:dyDescent="0.3">
      <c r="A9" s="108"/>
      <c r="B9" s="114"/>
      <c r="C9" s="372" t="s">
        <v>223</v>
      </c>
      <c r="D9" s="374" t="s">
        <v>224</v>
      </c>
      <c r="E9" s="371" t="s">
        <v>225</v>
      </c>
      <c r="F9" s="371"/>
      <c r="G9" s="372" t="s">
        <v>226</v>
      </c>
      <c r="H9" s="374" t="s">
        <v>149</v>
      </c>
      <c r="I9" s="374" t="s">
        <v>2</v>
      </c>
      <c r="J9" s="395" t="s">
        <v>227</v>
      </c>
      <c r="K9" s="406" t="s">
        <v>228</v>
      </c>
      <c r="L9" s="115"/>
      <c r="M9" s="108"/>
    </row>
    <row r="10" spans="1:13" ht="15.6" x14ac:dyDescent="0.3">
      <c r="A10" s="108"/>
      <c r="B10" s="114"/>
      <c r="C10" s="373"/>
      <c r="D10" s="375"/>
      <c r="E10" s="119" t="s">
        <v>229</v>
      </c>
      <c r="F10" s="119" t="s">
        <v>230</v>
      </c>
      <c r="G10" s="373"/>
      <c r="H10" s="375"/>
      <c r="I10" s="375"/>
      <c r="J10" s="396"/>
      <c r="K10" s="407"/>
      <c r="L10" s="115"/>
      <c r="M10" s="108"/>
    </row>
    <row r="11" spans="1:13" ht="15.6" x14ac:dyDescent="0.3">
      <c r="A11" s="108"/>
      <c r="B11" s="114"/>
      <c r="C11" s="408" t="s">
        <v>136</v>
      </c>
      <c r="D11" s="398"/>
      <c r="E11" s="398"/>
      <c r="F11" s="398"/>
      <c r="G11" s="399"/>
      <c r="H11" s="120"/>
      <c r="I11" s="120"/>
      <c r="J11" s="120"/>
      <c r="K11" s="121"/>
      <c r="L11" s="115"/>
      <c r="M11" s="108"/>
    </row>
    <row r="12" spans="1:13" ht="24" customHeight="1" x14ac:dyDescent="0.3">
      <c r="A12" s="108"/>
      <c r="B12" s="114"/>
      <c r="C12" s="122"/>
      <c r="D12" s="123">
        <v>1</v>
      </c>
      <c r="E12" s="124" t="s">
        <v>231</v>
      </c>
      <c r="F12" s="207"/>
      <c r="G12" s="125" t="s">
        <v>138</v>
      </c>
      <c r="H12" s="126" t="s">
        <v>37</v>
      </c>
      <c r="I12" s="127">
        <v>2.2999999999999998</v>
      </c>
      <c r="J12" s="128">
        <v>15164</v>
      </c>
      <c r="K12" s="129">
        <f>ROUND(J12*I12,0)</f>
        <v>34877</v>
      </c>
      <c r="L12" s="115"/>
      <c r="M12" s="108"/>
    </row>
    <row r="13" spans="1:13" ht="24" customHeight="1" x14ac:dyDescent="0.3">
      <c r="A13" s="108"/>
      <c r="B13" s="114"/>
      <c r="C13" s="122"/>
      <c r="D13" s="123">
        <v>2</v>
      </c>
      <c r="E13" s="124" t="s">
        <v>231</v>
      </c>
      <c r="F13" s="207"/>
      <c r="G13" s="125" t="s">
        <v>139</v>
      </c>
      <c r="H13" s="126" t="s">
        <v>36</v>
      </c>
      <c r="I13" s="127">
        <v>2</v>
      </c>
      <c r="J13" s="128">
        <v>43395</v>
      </c>
      <c r="K13" s="129">
        <f t="shared" ref="K13:K32" si="0">ROUND(J13*I13,0)</f>
        <v>86790</v>
      </c>
      <c r="L13" s="115"/>
      <c r="M13" s="108"/>
    </row>
    <row r="14" spans="1:13" ht="20.25" customHeight="1" x14ac:dyDescent="0.3">
      <c r="A14" s="108"/>
      <c r="B14" s="114"/>
      <c r="C14" s="122"/>
      <c r="D14" s="123">
        <v>3</v>
      </c>
      <c r="E14" s="124" t="s">
        <v>231</v>
      </c>
      <c r="F14" s="207"/>
      <c r="G14" s="125" t="s">
        <v>140</v>
      </c>
      <c r="H14" s="126" t="s">
        <v>37</v>
      </c>
      <c r="I14" s="127">
        <v>4</v>
      </c>
      <c r="J14" s="128">
        <v>31825</v>
      </c>
      <c r="K14" s="129">
        <f t="shared" si="0"/>
        <v>127300</v>
      </c>
      <c r="L14" s="115"/>
      <c r="M14" s="108"/>
    </row>
    <row r="15" spans="1:13" ht="30.75" customHeight="1" x14ac:dyDescent="0.3">
      <c r="A15" s="108"/>
      <c r="B15" s="114"/>
      <c r="C15" s="122"/>
      <c r="D15" s="123">
        <v>4</v>
      </c>
      <c r="E15" s="124" t="s">
        <v>231</v>
      </c>
      <c r="F15" s="207"/>
      <c r="G15" s="125" t="s">
        <v>141</v>
      </c>
      <c r="H15" s="126" t="s">
        <v>149</v>
      </c>
      <c r="I15" s="127">
        <v>2</v>
      </c>
      <c r="J15" s="128">
        <v>30820</v>
      </c>
      <c r="K15" s="129">
        <f t="shared" si="0"/>
        <v>61640</v>
      </c>
      <c r="L15" s="115"/>
      <c r="M15" s="108"/>
    </row>
    <row r="16" spans="1:13" ht="29.25" customHeight="1" x14ac:dyDescent="0.3">
      <c r="A16" s="108"/>
      <c r="B16" s="114"/>
      <c r="C16" s="122"/>
      <c r="D16" s="123">
        <v>5</v>
      </c>
      <c r="E16" s="124" t="s">
        <v>231</v>
      </c>
      <c r="F16" s="207"/>
      <c r="G16" s="125" t="s">
        <v>142</v>
      </c>
      <c r="H16" s="126"/>
      <c r="I16" s="127"/>
      <c r="J16" s="128"/>
      <c r="K16" s="129">
        <f t="shared" si="0"/>
        <v>0</v>
      </c>
      <c r="L16" s="115"/>
      <c r="M16" s="108"/>
    </row>
    <row r="17" spans="1:13" ht="29.25" customHeight="1" x14ac:dyDescent="0.3">
      <c r="A17" s="108"/>
      <c r="B17" s="114"/>
      <c r="C17" s="122"/>
      <c r="D17" s="123">
        <v>5.0999999999999996</v>
      </c>
      <c r="E17" s="124" t="s">
        <v>231</v>
      </c>
      <c r="F17" s="207"/>
      <c r="G17" s="125" t="s">
        <v>143</v>
      </c>
      <c r="H17" s="126" t="s">
        <v>149</v>
      </c>
      <c r="I17" s="127">
        <v>1</v>
      </c>
      <c r="J17" s="128">
        <v>45933</v>
      </c>
      <c r="K17" s="129">
        <f t="shared" si="0"/>
        <v>45933</v>
      </c>
      <c r="L17" s="115"/>
      <c r="M17" s="108"/>
    </row>
    <row r="18" spans="1:13" ht="29.25" customHeight="1" x14ac:dyDescent="0.3">
      <c r="A18" s="108"/>
      <c r="B18" s="114"/>
      <c r="C18" s="122"/>
      <c r="D18" s="123">
        <v>5.2</v>
      </c>
      <c r="E18" s="124" t="s">
        <v>231</v>
      </c>
      <c r="F18" s="207"/>
      <c r="G18" s="125" t="s">
        <v>144</v>
      </c>
      <c r="H18" s="126" t="s">
        <v>149</v>
      </c>
      <c r="I18" s="127">
        <v>2</v>
      </c>
      <c r="J18" s="128">
        <v>51215</v>
      </c>
      <c r="K18" s="129">
        <f t="shared" si="0"/>
        <v>102430</v>
      </c>
      <c r="L18" s="115"/>
      <c r="M18" s="108"/>
    </row>
    <row r="19" spans="1:13" ht="68.25" customHeight="1" x14ac:dyDescent="0.3">
      <c r="A19" s="108"/>
      <c r="B19" s="114"/>
      <c r="C19" s="122"/>
      <c r="D19" s="123">
        <v>6</v>
      </c>
      <c r="E19" s="124" t="s">
        <v>231</v>
      </c>
      <c r="F19" s="207"/>
      <c r="G19" s="125" t="s">
        <v>146</v>
      </c>
      <c r="H19" s="126" t="s">
        <v>149</v>
      </c>
      <c r="I19" s="127">
        <v>4</v>
      </c>
      <c r="J19" s="128">
        <v>494264</v>
      </c>
      <c r="K19" s="129">
        <f t="shared" si="0"/>
        <v>1977056</v>
      </c>
      <c r="L19" s="115"/>
      <c r="M19" s="108"/>
    </row>
    <row r="20" spans="1:13" ht="68.25" customHeight="1" x14ac:dyDescent="0.3">
      <c r="A20" s="108"/>
      <c r="B20" s="114"/>
      <c r="C20" s="122"/>
      <c r="D20" s="123">
        <v>7</v>
      </c>
      <c r="E20" s="124" t="s">
        <v>231</v>
      </c>
      <c r="F20" s="207"/>
      <c r="G20" s="125" t="s">
        <v>147</v>
      </c>
      <c r="H20" s="126" t="s">
        <v>37</v>
      </c>
      <c r="I20" s="127">
        <v>33</v>
      </c>
      <c r="J20" s="128">
        <v>181824</v>
      </c>
      <c r="K20" s="129">
        <f t="shared" si="0"/>
        <v>6000192</v>
      </c>
      <c r="L20" s="115"/>
      <c r="M20" s="108"/>
    </row>
    <row r="21" spans="1:13" ht="81" customHeight="1" x14ac:dyDescent="0.3">
      <c r="A21" s="108"/>
      <c r="B21" s="114"/>
      <c r="C21" s="122"/>
      <c r="D21" s="123">
        <v>8</v>
      </c>
      <c r="E21" s="124"/>
      <c r="F21" s="207"/>
      <c r="G21" s="125" t="s">
        <v>148</v>
      </c>
      <c r="H21" s="126"/>
      <c r="I21" s="127"/>
      <c r="J21" s="128"/>
      <c r="K21" s="129"/>
      <c r="L21" s="115"/>
      <c r="M21" s="108"/>
    </row>
    <row r="22" spans="1:13" ht="20.399999999999999" x14ac:dyDescent="0.3">
      <c r="A22" s="108"/>
      <c r="B22" s="114"/>
      <c r="C22" s="122"/>
      <c r="D22" s="123">
        <v>8.1</v>
      </c>
      <c r="E22" s="124" t="s">
        <v>231</v>
      </c>
      <c r="F22" s="207"/>
      <c r="G22" s="125" t="s">
        <v>143</v>
      </c>
      <c r="H22" s="126" t="s">
        <v>149</v>
      </c>
      <c r="I22" s="127">
        <v>1</v>
      </c>
      <c r="J22" s="128">
        <v>1034518</v>
      </c>
      <c r="K22" s="129">
        <f t="shared" si="0"/>
        <v>1034518</v>
      </c>
      <c r="L22" s="115"/>
      <c r="M22" s="108"/>
    </row>
    <row r="23" spans="1:13" ht="20.399999999999999" x14ac:dyDescent="0.3">
      <c r="A23" s="108"/>
      <c r="B23" s="114"/>
      <c r="C23" s="122"/>
      <c r="D23" s="123">
        <v>8.1999999999999993</v>
      </c>
      <c r="E23" s="124" t="s">
        <v>231</v>
      </c>
      <c r="F23" s="207"/>
      <c r="G23" s="125" t="s">
        <v>144</v>
      </c>
      <c r="H23" s="126" t="s">
        <v>149</v>
      </c>
      <c r="I23" s="127">
        <v>2</v>
      </c>
      <c r="J23" s="128">
        <v>1171577</v>
      </c>
      <c r="K23" s="129">
        <f t="shared" si="0"/>
        <v>2343154</v>
      </c>
      <c r="L23" s="115"/>
      <c r="M23" s="108"/>
    </row>
    <row r="24" spans="1:13" ht="20.399999999999999" x14ac:dyDescent="0.3">
      <c r="A24" s="108"/>
      <c r="B24" s="114"/>
      <c r="C24" s="122"/>
      <c r="D24" s="123">
        <v>8.3000000000000007</v>
      </c>
      <c r="E24" s="124" t="s">
        <v>231</v>
      </c>
      <c r="F24" s="207"/>
      <c r="G24" s="125" t="s">
        <v>150</v>
      </c>
      <c r="H24" s="126" t="s">
        <v>149</v>
      </c>
      <c r="I24" s="127">
        <v>1</v>
      </c>
      <c r="J24" s="128">
        <v>847262</v>
      </c>
      <c r="K24" s="129">
        <f t="shared" si="0"/>
        <v>847262</v>
      </c>
      <c r="L24" s="115"/>
      <c r="M24" s="108"/>
    </row>
    <row r="25" spans="1:13" ht="20.399999999999999" x14ac:dyDescent="0.3">
      <c r="A25" s="108"/>
      <c r="B25" s="114"/>
      <c r="C25" s="122"/>
      <c r="D25" s="123">
        <v>8.4</v>
      </c>
      <c r="E25" s="124" t="s">
        <v>231</v>
      </c>
      <c r="F25" s="207"/>
      <c r="G25" s="125" t="s">
        <v>151</v>
      </c>
      <c r="H25" s="126" t="s">
        <v>149</v>
      </c>
      <c r="I25" s="127">
        <v>1</v>
      </c>
      <c r="J25" s="128">
        <v>640869</v>
      </c>
      <c r="K25" s="129">
        <f t="shared" si="0"/>
        <v>640869</v>
      </c>
      <c r="L25" s="115"/>
      <c r="M25" s="108"/>
    </row>
    <row r="26" spans="1:13" ht="20.399999999999999" x14ac:dyDescent="0.3">
      <c r="A26" s="108"/>
      <c r="B26" s="114"/>
      <c r="C26" s="122"/>
      <c r="D26" s="123">
        <v>8.5</v>
      </c>
      <c r="E26" s="124" t="s">
        <v>231</v>
      </c>
      <c r="F26" s="207"/>
      <c r="G26" s="125" t="s">
        <v>152</v>
      </c>
      <c r="H26" s="126" t="s">
        <v>149</v>
      </c>
      <c r="I26" s="127">
        <v>1</v>
      </c>
      <c r="J26" s="128">
        <v>703673</v>
      </c>
      <c r="K26" s="129">
        <f t="shared" si="0"/>
        <v>703673</v>
      </c>
      <c r="L26" s="115"/>
      <c r="M26" s="108"/>
    </row>
    <row r="27" spans="1:13" ht="20.399999999999999" x14ac:dyDescent="0.3">
      <c r="A27" s="108"/>
      <c r="B27" s="114"/>
      <c r="C27" s="122"/>
      <c r="D27" s="123">
        <v>8.6</v>
      </c>
      <c r="E27" s="124" t="s">
        <v>231</v>
      </c>
      <c r="F27" s="207"/>
      <c r="G27" s="125" t="s">
        <v>153</v>
      </c>
      <c r="H27" s="126" t="s">
        <v>149</v>
      </c>
      <c r="I27" s="127">
        <v>1</v>
      </c>
      <c r="J27" s="128">
        <v>582021</v>
      </c>
      <c r="K27" s="129">
        <f t="shared" si="0"/>
        <v>582021</v>
      </c>
      <c r="L27" s="115"/>
      <c r="M27" s="108"/>
    </row>
    <row r="28" spans="1:13" ht="48" customHeight="1" x14ac:dyDescent="0.3">
      <c r="A28" s="108"/>
      <c r="B28" s="114"/>
      <c r="C28" s="122"/>
      <c r="D28" s="123">
        <v>10</v>
      </c>
      <c r="E28" s="124" t="s">
        <v>231</v>
      </c>
      <c r="F28" s="207"/>
      <c r="G28" s="125" t="s">
        <v>154</v>
      </c>
      <c r="H28" s="126" t="s">
        <v>36</v>
      </c>
      <c r="I28" s="127">
        <v>2</v>
      </c>
      <c r="J28" s="128">
        <v>590949</v>
      </c>
      <c r="K28" s="129">
        <f t="shared" si="0"/>
        <v>1181898</v>
      </c>
      <c r="L28" s="115"/>
      <c r="M28" s="108"/>
    </row>
    <row r="29" spans="1:13" ht="81" customHeight="1" x14ac:dyDescent="0.3">
      <c r="A29" s="108"/>
      <c r="B29" s="114"/>
      <c r="C29" s="122"/>
      <c r="D29" s="123">
        <v>11</v>
      </c>
      <c r="E29" s="124" t="s">
        <v>231</v>
      </c>
      <c r="F29" s="207"/>
      <c r="G29" s="132" t="s">
        <v>155</v>
      </c>
      <c r="H29" s="126" t="s">
        <v>37</v>
      </c>
      <c r="I29" s="127">
        <v>35</v>
      </c>
      <c r="J29" s="128">
        <v>27050</v>
      </c>
      <c r="K29" s="129">
        <f t="shared" si="0"/>
        <v>946750</v>
      </c>
      <c r="L29" s="115"/>
      <c r="M29" s="108"/>
    </row>
    <row r="30" spans="1:13" ht="96.75" customHeight="1" x14ac:dyDescent="0.3">
      <c r="A30" s="108"/>
      <c r="B30" s="114"/>
      <c r="C30" s="122"/>
      <c r="D30" s="123">
        <v>12</v>
      </c>
      <c r="E30" s="124" t="s">
        <v>231</v>
      </c>
      <c r="F30" s="207"/>
      <c r="G30" s="132" t="s">
        <v>156</v>
      </c>
      <c r="H30" s="126" t="s">
        <v>37</v>
      </c>
      <c r="I30" s="127">
        <v>180</v>
      </c>
      <c r="J30" s="128">
        <v>79821</v>
      </c>
      <c r="K30" s="129">
        <f t="shared" si="0"/>
        <v>14367780</v>
      </c>
      <c r="L30" s="115"/>
      <c r="M30" s="108"/>
    </row>
    <row r="31" spans="1:13" ht="45.75" customHeight="1" x14ac:dyDescent="0.3">
      <c r="A31" s="108"/>
      <c r="B31" s="114"/>
      <c r="C31" s="122"/>
      <c r="D31" s="123">
        <v>13</v>
      </c>
      <c r="E31" s="124" t="s">
        <v>231</v>
      </c>
      <c r="F31" s="207"/>
      <c r="G31" s="133" t="s">
        <v>157</v>
      </c>
      <c r="H31" s="126" t="s">
        <v>37</v>
      </c>
      <c r="I31" s="127">
        <v>10</v>
      </c>
      <c r="J31" s="128">
        <v>75306</v>
      </c>
      <c r="K31" s="129">
        <f t="shared" si="0"/>
        <v>753060</v>
      </c>
      <c r="L31" s="115"/>
      <c r="M31" s="108"/>
    </row>
    <row r="32" spans="1:13" ht="99.75" customHeight="1" x14ac:dyDescent="0.3">
      <c r="A32" s="108"/>
      <c r="B32" s="114"/>
      <c r="C32" s="122"/>
      <c r="D32" s="123">
        <v>14</v>
      </c>
      <c r="E32" s="124" t="s">
        <v>231</v>
      </c>
      <c r="F32" s="207"/>
      <c r="G32" s="132" t="s">
        <v>158</v>
      </c>
      <c r="H32" s="126" t="s">
        <v>37</v>
      </c>
      <c r="I32" s="127">
        <v>180</v>
      </c>
      <c r="J32" s="128">
        <v>30275</v>
      </c>
      <c r="K32" s="129">
        <f t="shared" si="0"/>
        <v>5449500</v>
      </c>
      <c r="L32" s="115"/>
      <c r="M32" s="108"/>
    </row>
    <row r="33" spans="1:13" ht="33" customHeight="1" x14ac:dyDescent="0.3">
      <c r="A33" s="108"/>
      <c r="B33" s="114"/>
      <c r="C33" s="130"/>
      <c r="D33" s="124"/>
      <c r="E33" s="124"/>
      <c r="F33" s="207"/>
      <c r="G33" s="203" t="s">
        <v>244</v>
      </c>
      <c r="H33" s="126"/>
      <c r="I33" s="140"/>
      <c r="J33" s="131"/>
      <c r="K33" s="204">
        <f>SUM(K12:K32)</f>
        <v>37286703</v>
      </c>
      <c r="L33" s="115"/>
      <c r="M33" s="108"/>
    </row>
    <row r="34" spans="1:13" ht="18.75" customHeight="1" x14ac:dyDescent="0.3">
      <c r="A34" s="108"/>
      <c r="B34" s="114"/>
      <c r="C34" s="397" t="s">
        <v>159</v>
      </c>
      <c r="D34" s="398"/>
      <c r="E34" s="398"/>
      <c r="F34" s="398"/>
      <c r="G34" s="399"/>
      <c r="H34" s="120"/>
      <c r="I34" s="120"/>
      <c r="J34" s="120"/>
      <c r="K34" s="134"/>
      <c r="L34" s="115"/>
      <c r="M34" s="108"/>
    </row>
    <row r="35" spans="1:13" ht="42.75" customHeight="1" x14ac:dyDescent="0.3">
      <c r="A35" s="108"/>
      <c r="B35" s="114"/>
      <c r="C35" s="122"/>
      <c r="D35" s="123">
        <v>15</v>
      </c>
      <c r="E35" s="123" t="s">
        <v>231</v>
      </c>
      <c r="F35" s="206"/>
      <c r="G35" s="133" t="s">
        <v>161</v>
      </c>
      <c r="H35" s="126" t="s">
        <v>36</v>
      </c>
      <c r="I35" s="64">
        <f>650*2</f>
        <v>1300</v>
      </c>
      <c r="J35" s="128">
        <v>6970</v>
      </c>
      <c r="K35" s="129">
        <f t="shared" ref="K35:K41" si="1">I35*J35</f>
        <v>9061000</v>
      </c>
      <c r="L35" s="115"/>
      <c r="M35" s="108"/>
    </row>
    <row r="36" spans="1:13" ht="42.75" customHeight="1" x14ac:dyDescent="0.3">
      <c r="A36" s="108"/>
      <c r="B36" s="114"/>
      <c r="C36" s="122"/>
      <c r="D36" s="123">
        <v>17</v>
      </c>
      <c r="E36" s="123" t="s">
        <v>231</v>
      </c>
      <c r="F36" s="206"/>
      <c r="G36" s="133" t="s">
        <v>163</v>
      </c>
      <c r="H36" s="126" t="s">
        <v>36</v>
      </c>
      <c r="I36" s="64">
        <f>650*2*0.1</f>
        <v>130</v>
      </c>
      <c r="J36" s="128">
        <v>105330</v>
      </c>
      <c r="K36" s="129">
        <f t="shared" si="1"/>
        <v>13692900</v>
      </c>
      <c r="L36" s="115"/>
      <c r="M36" s="108"/>
    </row>
    <row r="37" spans="1:13" ht="75.75" customHeight="1" x14ac:dyDescent="0.3">
      <c r="A37" s="108"/>
      <c r="B37" s="114"/>
      <c r="C37" s="122"/>
      <c r="D37" s="123">
        <v>18</v>
      </c>
      <c r="E37" s="123" t="s">
        <v>231</v>
      </c>
      <c r="F37" s="206"/>
      <c r="G37" s="135" t="s">
        <v>164</v>
      </c>
      <c r="H37" s="126" t="s">
        <v>37</v>
      </c>
      <c r="I37" s="64">
        <v>3527</v>
      </c>
      <c r="J37" s="128">
        <v>42063</v>
      </c>
      <c r="K37" s="129">
        <f t="shared" si="1"/>
        <v>148356201</v>
      </c>
      <c r="L37" s="115"/>
      <c r="M37" s="108"/>
    </row>
    <row r="38" spans="1:13" ht="36" customHeight="1" x14ac:dyDescent="0.3">
      <c r="A38" s="108"/>
      <c r="B38" s="114"/>
      <c r="C38" s="122"/>
      <c r="D38" s="123">
        <v>19</v>
      </c>
      <c r="E38" s="123" t="s">
        <v>231</v>
      </c>
      <c r="F38" s="206"/>
      <c r="G38" s="125" t="s">
        <v>165</v>
      </c>
      <c r="H38" s="126" t="s">
        <v>149</v>
      </c>
      <c r="I38" s="64">
        <v>5</v>
      </c>
      <c r="J38" s="128">
        <v>16539</v>
      </c>
      <c r="K38" s="129">
        <f t="shared" si="1"/>
        <v>82695</v>
      </c>
      <c r="L38" s="115"/>
      <c r="M38" s="108"/>
    </row>
    <row r="39" spans="1:13" ht="29.25" customHeight="1" x14ac:dyDescent="0.3">
      <c r="A39" s="108"/>
      <c r="B39" s="114"/>
      <c r="C39" s="122"/>
      <c r="D39" s="123">
        <v>20</v>
      </c>
      <c r="E39" s="123" t="s">
        <v>231</v>
      </c>
      <c r="F39" s="206"/>
      <c r="G39" s="125" t="s">
        <v>138</v>
      </c>
      <c r="H39" s="126" t="s">
        <v>37</v>
      </c>
      <c r="I39" s="64">
        <f>30*2</f>
        <v>60</v>
      </c>
      <c r="J39" s="128">
        <v>15032</v>
      </c>
      <c r="K39" s="129">
        <f t="shared" si="1"/>
        <v>901920</v>
      </c>
      <c r="L39" s="115"/>
      <c r="M39" s="108"/>
    </row>
    <row r="40" spans="1:13" ht="94.5" customHeight="1" x14ac:dyDescent="0.3">
      <c r="A40" s="108"/>
      <c r="B40" s="114"/>
      <c r="C40" s="122"/>
      <c r="D40" s="123">
        <v>21</v>
      </c>
      <c r="E40" s="123" t="s">
        <v>231</v>
      </c>
      <c r="F40" s="206"/>
      <c r="G40" s="125" t="s">
        <v>24</v>
      </c>
      <c r="H40" s="126" t="s">
        <v>37</v>
      </c>
      <c r="I40" s="64">
        <f>30*2</f>
        <v>60</v>
      </c>
      <c r="J40" s="128">
        <v>177845</v>
      </c>
      <c r="K40" s="129">
        <f t="shared" si="1"/>
        <v>10670700</v>
      </c>
      <c r="L40" s="115"/>
      <c r="M40" s="108"/>
    </row>
    <row r="41" spans="1:13" ht="29.25" customHeight="1" x14ac:dyDescent="0.3">
      <c r="A41" s="108"/>
      <c r="B41" s="114"/>
      <c r="C41" s="122"/>
      <c r="D41" s="123">
        <v>22</v>
      </c>
      <c r="E41" s="123" t="s">
        <v>231</v>
      </c>
      <c r="F41" s="206"/>
      <c r="G41" s="135" t="s">
        <v>166</v>
      </c>
      <c r="H41" s="126" t="s">
        <v>174</v>
      </c>
      <c r="I41" s="64">
        <v>30</v>
      </c>
      <c r="J41" s="128">
        <v>23327</v>
      </c>
      <c r="K41" s="129">
        <f t="shared" si="1"/>
        <v>699810</v>
      </c>
      <c r="L41" s="115"/>
      <c r="M41" s="108"/>
    </row>
    <row r="42" spans="1:13" ht="29.25" customHeight="1" x14ac:dyDescent="0.3">
      <c r="A42" s="108"/>
      <c r="B42" s="114"/>
      <c r="C42" s="122"/>
      <c r="D42" s="123"/>
      <c r="E42" s="123"/>
      <c r="F42" s="206"/>
      <c r="G42" s="203" t="s">
        <v>244</v>
      </c>
      <c r="H42" s="126"/>
      <c r="I42" s="140"/>
      <c r="J42" s="131"/>
      <c r="K42" s="204">
        <f>SUM(K35:K41)</f>
        <v>183465226</v>
      </c>
      <c r="L42" s="115"/>
      <c r="M42" s="108"/>
    </row>
    <row r="43" spans="1:13" ht="29.25" customHeight="1" x14ac:dyDescent="0.3">
      <c r="A43" s="108"/>
      <c r="B43" s="114"/>
      <c r="C43" s="213"/>
      <c r="D43" s="214"/>
      <c r="E43" s="214"/>
      <c r="F43" s="215"/>
      <c r="G43" s="216" t="s">
        <v>249</v>
      </c>
      <c r="H43" s="217"/>
      <c r="I43" s="218"/>
      <c r="J43" s="219"/>
      <c r="K43" s="227">
        <f>K33+K42</f>
        <v>220751929</v>
      </c>
      <c r="L43" s="115"/>
      <c r="M43" s="108"/>
    </row>
    <row r="44" spans="1:13" ht="29.25" customHeight="1" x14ac:dyDescent="0.3">
      <c r="A44" s="108"/>
      <c r="B44" s="114"/>
      <c r="C44" s="122"/>
      <c r="D44" s="123"/>
      <c r="E44" s="123"/>
      <c r="F44" s="206"/>
      <c r="G44" s="209" t="s">
        <v>167</v>
      </c>
      <c r="H44" s="209"/>
      <c r="I44" s="64"/>
      <c r="J44" s="172">
        <v>0.22</v>
      </c>
      <c r="K44" s="228">
        <f>K43*J44</f>
        <v>48565424.380000003</v>
      </c>
      <c r="L44" s="115"/>
      <c r="M44" s="108"/>
    </row>
    <row r="45" spans="1:13" ht="29.25" customHeight="1" x14ac:dyDescent="0.3">
      <c r="A45" s="108"/>
      <c r="B45" s="114"/>
      <c r="C45" s="122"/>
      <c r="D45" s="123"/>
      <c r="E45" s="123"/>
      <c r="F45" s="206"/>
      <c r="G45" s="209" t="s">
        <v>168</v>
      </c>
      <c r="H45" s="210"/>
      <c r="I45" s="64"/>
      <c r="J45" s="172">
        <v>0.01</v>
      </c>
      <c r="K45" s="228">
        <f>K43*J45</f>
        <v>2207519.29</v>
      </c>
      <c r="L45" s="115"/>
      <c r="M45" s="108"/>
    </row>
    <row r="46" spans="1:13" ht="29.25" customHeight="1" x14ac:dyDescent="0.3">
      <c r="A46" s="108"/>
      <c r="B46" s="114"/>
      <c r="C46" s="122"/>
      <c r="D46" s="123"/>
      <c r="E46" s="123"/>
      <c r="F46" s="206"/>
      <c r="G46" s="211" t="s">
        <v>169</v>
      </c>
      <c r="H46" s="212"/>
      <c r="I46" s="64"/>
      <c r="J46" s="172">
        <v>0.05</v>
      </c>
      <c r="K46" s="228">
        <f>K43*J46</f>
        <v>11037596.450000001</v>
      </c>
      <c r="L46" s="115"/>
      <c r="M46" s="108"/>
    </row>
    <row r="47" spans="1:13" ht="29.25" customHeight="1" x14ac:dyDescent="0.3">
      <c r="A47" s="108"/>
      <c r="B47" s="114"/>
      <c r="C47" s="122"/>
      <c r="D47" s="123"/>
      <c r="E47" s="123"/>
      <c r="F47" s="206"/>
      <c r="G47" s="209" t="s">
        <v>171</v>
      </c>
      <c r="H47" s="209"/>
      <c r="I47" s="64"/>
      <c r="J47" s="172">
        <v>0.19</v>
      </c>
      <c r="K47" s="228">
        <f>K46*J47</f>
        <v>2097143.3255000003</v>
      </c>
      <c r="L47" s="115"/>
      <c r="M47" s="108"/>
    </row>
    <row r="48" spans="1:13" ht="29.25" customHeight="1" x14ac:dyDescent="0.3">
      <c r="A48" s="108"/>
      <c r="B48" s="114"/>
      <c r="C48" s="220"/>
      <c r="D48" s="221"/>
      <c r="E48" s="221"/>
      <c r="F48" s="222"/>
      <c r="G48" s="223" t="s">
        <v>250</v>
      </c>
      <c r="H48" s="217"/>
      <c r="I48" s="419" t="s">
        <v>251</v>
      </c>
      <c r="J48" s="419"/>
      <c r="K48" s="226">
        <f>SUM(K43:K47)</f>
        <v>284659612.44550002</v>
      </c>
      <c r="L48" s="115"/>
      <c r="M48" s="108"/>
    </row>
    <row r="49" spans="1:13" ht="29.25" customHeight="1" x14ac:dyDescent="0.3">
      <c r="A49" s="108"/>
      <c r="B49" s="114"/>
      <c r="C49" s="232"/>
      <c r="D49" s="233"/>
      <c r="E49" s="233"/>
      <c r="F49" s="234"/>
      <c r="G49" s="235"/>
      <c r="H49" s="217"/>
      <c r="I49" s="208"/>
      <c r="J49" s="208"/>
      <c r="K49" s="226"/>
      <c r="L49" s="115"/>
      <c r="M49" s="108"/>
    </row>
    <row r="50" spans="1:13" ht="17.25" customHeight="1" x14ac:dyDescent="0.3">
      <c r="A50" s="108"/>
      <c r="B50" s="114"/>
      <c r="C50" s="397" t="s">
        <v>189</v>
      </c>
      <c r="D50" s="398"/>
      <c r="E50" s="398"/>
      <c r="F50" s="398"/>
      <c r="G50" s="399"/>
      <c r="H50" s="120"/>
      <c r="I50" s="120"/>
      <c r="J50" s="120"/>
      <c r="K50" s="134"/>
      <c r="L50" s="115"/>
      <c r="M50" s="108"/>
    </row>
    <row r="51" spans="1:13" ht="17.25" customHeight="1" x14ac:dyDescent="0.3">
      <c r="A51" s="108"/>
      <c r="B51" s="114"/>
      <c r="C51" s="136"/>
      <c r="D51" s="123">
        <v>23</v>
      </c>
      <c r="E51" s="123"/>
      <c r="F51" s="9"/>
      <c r="G51" s="132" t="s">
        <v>177</v>
      </c>
      <c r="H51" s="126" t="s">
        <v>37</v>
      </c>
      <c r="I51" s="64">
        <v>351</v>
      </c>
      <c r="J51" s="128">
        <v>9555</v>
      </c>
      <c r="K51" s="129">
        <f t="shared" ref="K51:K61" si="2">ROUND(J51*I51,0)</f>
        <v>3353805</v>
      </c>
      <c r="L51" s="115"/>
      <c r="M51" s="108"/>
    </row>
    <row r="52" spans="1:13" ht="44.25" customHeight="1" x14ac:dyDescent="0.3">
      <c r="A52" s="108"/>
      <c r="B52" s="114"/>
      <c r="C52" s="136"/>
      <c r="D52" s="123">
        <v>24</v>
      </c>
      <c r="E52" s="123" t="s">
        <v>231</v>
      </c>
      <c r="F52" s="9"/>
      <c r="G52" s="132" t="s">
        <v>178</v>
      </c>
      <c r="H52" s="126" t="s">
        <v>37</v>
      </c>
      <c r="I52" s="64">
        <v>350</v>
      </c>
      <c r="J52" s="128">
        <v>26871</v>
      </c>
      <c r="K52" s="129">
        <f t="shared" si="2"/>
        <v>9404850</v>
      </c>
      <c r="L52" s="115"/>
      <c r="M52" s="108"/>
    </row>
    <row r="53" spans="1:13" ht="97.5" customHeight="1" x14ac:dyDescent="0.3">
      <c r="A53" s="108"/>
      <c r="B53" s="114"/>
      <c r="C53" s="136"/>
      <c r="D53" s="123">
        <v>25</v>
      </c>
      <c r="E53" s="123" t="s">
        <v>231</v>
      </c>
      <c r="F53" s="9"/>
      <c r="G53" s="132" t="s">
        <v>179</v>
      </c>
      <c r="H53" s="126" t="s">
        <v>37</v>
      </c>
      <c r="I53" s="64">
        <v>166</v>
      </c>
      <c r="J53" s="128">
        <v>26234</v>
      </c>
      <c r="K53" s="129">
        <f t="shared" si="2"/>
        <v>4354844</v>
      </c>
      <c r="L53" s="115"/>
      <c r="M53" s="108"/>
    </row>
    <row r="54" spans="1:13" ht="105" customHeight="1" x14ac:dyDescent="0.3">
      <c r="A54" s="108"/>
      <c r="B54" s="114"/>
      <c r="C54" s="122"/>
      <c r="D54" s="123">
        <v>26</v>
      </c>
      <c r="E54" s="123" t="s">
        <v>231</v>
      </c>
      <c r="F54" s="9"/>
      <c r="G54" s="132" t="s">
        <v>180</v>
      </c>
      <c r="H54" s="126" t="s">
        <v>37</v>
      </c>
      <c r="I54" s="64">
        <v>250</v>
      </c>
      <c r="J54" s="128">
        <v>25581</v>
      </c>
      <c r="K54" s="129">
        <f t="shared" si="2"/>
        <v>6395250</v>
      </c>
      <c r="L54" s="115"/>
      <c r="M54" s="108"/>
    </row>
    <row r="55" spans="1:13" ht="35.25" customHeight="1" x14ac:dyDescent="0.3">
      <c r="A55" s="108"/>
      <c r="B55" s="114"/>
      <c r="C55" s="122"/>
      <c r="D55" s="123">
        <v>27</v>
      </c>
      <c r="E55" s="123" t="s">
        <v>231</v>
      </c>
      <c r="F55" s="9"/>
      <c r="G55" s="132" t="s">
        <v>139</v>
      </c>
      <c r="H55" s="126" t="s">
        <v>37</v>
      </c>
      <c r="I55" s="64">
        <v>50</v>
      </c>
      <c r="J55" s="128">
        <v>15270</v>
      </c>
      <c r="K55" s="129">
        <f t="shared" si="2"/>
        <v>763500</v>
      </c>
      <c r="L55" s="115"/>
      <c r="M55" s="108"/>
    </row>
    <row r="56" spans="1:13" ht="45" customHeight="1" x14ac:dyDescent="0.3">
      <c r="A56" s="108"/>
      <c r="B56" s="114"/>
      <c r="C56" s="122"/>
      <c r="D56" s="123">
        <v>28</v>
      </c>
      <c r="E56" s="123" t="s">
        <v>231</v>
      </c>
      <c r="F56" s="9"/>
      <c r="G56" s="133" t="s">
        <v>157</v>
      </c>
      <c r="H56" s="126" t="s">
        <v>37</v>
      </c>
      <c r="I56" s="64">
        <v>255</v>
      </c>
      <c r="J56" s="128">
        <v>74713</v>
      </c>
      <c r="K56" s="129">
        <f t="shared" si="2"/>
        <v>19051815</v>
      </c>
      <c r="L56" s="115"/>
      <c r="M56" s="108"/>
    </row>
    <row r="57" spans="1:13" ht="17.25" customHeight="1" x14ac:dyDescent="0.3">
      <c r="A57" s="108"/>
      <c r="B57" s="114"/>
      <c r="C57" s="122"/>
      <c r="D57" s="123">
        <v>29</v>
      </c>
      <c r="E57" s="123" t="s">
        <v>231</v>
      </c>
      <c r="F57" s="9"/>
      <c r="G57" s="137" t="s">
        <v>181</v>
      </c>
      <c r="H57" s="46" t="s">
        <v>37</v>
      </c>
      <c r="I57" s="64">
        <v>77</v>
      </c>
      <c r="J57" s="128">
        <v>108879</v>
      </c>
      <c r="K57" s="129">
        <f t="shared" si="2"/>
        <v>8383683</v>
      </c>
      <c r="L57" s="115"/>
      <c r="M57" s="108"/>
    </row>
    <row r="58" spans="1:13" ht="93.75" customHeight="1" x14ac:dyDescent="0.3">
      <c r="A58" s="108"/>
      <c r="B58" s="114"/>
      <c r="C58" s="122"/>
      <c r="D58" s="123">
        <v>30</v>
      </c>
      <c r="E58" s="123" t="s">
        <v>231</v>
      </c>
      <c r="F58" s="9"/>
      <c r="G58" s="138" t="s">
        <v>156</v>
      </c>
      <c r="H58" s="46" t="s">
        <v>37</v>
      </c>
      <c r="I58" s="64">
        <v>220</v>
      </c>
      <c r="J58" s="128">
        <v>107946</v>
      </c>
      <c r="K58" s="129">
        <f t="shared" si="2"/>
        <v>23748120</v>
      </c>
      <c r="L58" s="115"/>
      <c r="M58" s="108"/>
    </row>
    <row r="59" spans="1:13" ht="42" customHeight="1" x14ac:dyDescent="0.3">
      <c r="A59" s="108"/>
      <c r="B59" s="114"/>
      <c r="C59" s="122"/>
      <c r="D59" s="123">
        <v>31</v>
      </c>
      <c r="E59" s="123" t="s">
        <v>231</v>
      </c>
      <c r="F59" s="9"/>
      <c r="G59" s="138" t="s">
        <v>182</v>
      </c>
      <c r="H59" s="46" t="s">
        <v>37</v>
      </c>
      <c r="I59" s="64">
        <v>53</v>
      </c>
      <c r="J59" s="128">
        <v>87123</v>
      </c>
      <c r="K59" s="129">
        <f t="shared" si="2"/>
        <v>4617519</v>
      </c>
      <c r="L59" s="115"/>
      <c r="M59" s="108"/>
    </row>
    <row r="60" spans="1:13" ht="32.25" customHeight="1" x14ac:dyDescent="0.3">
      <c r="A60" s="108"/>
      <c r="B60" s="114"/>
      <c r="C60" s="122"/>
      <c r="D60" s="123">
        <v>32</v>
      </c>
      <c r="E60" s="123" t="s">
        <v>231</v>
      </c>
      <c r="F60" s="9"/>
      <c r="G60" s="139" t="s">
        <v>183</v>
      </c>
      <c r="H60" s="46" t="s">
        <v>37</v>
      </c>
      <c r="I60" s="64">
        <v>50</v>
      </c>
      <c r="J60" s="128">
        <v>109419</v>
      </c>
      <c r="K60" s="129">
        <f t="shared" si="2"/>
        <v>5470950</v>
      </c>
      <c r="L60" s="115"/>
      <c r="M60" s="108"/>
    </row>
    <row r="61" spans="1:13" ht="67.5" customHeight="1" x14ac:dyDescent="0.3">
      <c r="A61" s="108"/>
      <c r="B61" s="114"/>
      <c r="C61" s="122"/>
      <c r="D61" s="123">
        <v>33</v>
      </c>
      <c r="E61" s="123" t="s">
        <v>231</v>
      </c>
      <c r="F61" s="9"/>
      <c r="G61" s="139" t="s">
        <v>184</v>
      </c>
      <c r="H61" s="46" t="s">
        <v>149</v>
      </c>
      <c r="I61" s="64">
        <v>1</v>
      </c>
      <c r="J61" s="128">
        <v>675348</v>
      </c>
      <c r="K61" s="129">
        <f t="shared" si="2"/>
        <v>675348</v>
      </c>
      <c r="L61" s="115"/>
      <c r="M61" s="108"/>
    </row>
    <row r="62" spans="1:13" ht="30.75" customHeight="1" x14ac:dyDescent="0.3">
      <c r="A62" s="108"/>
      <c r="B62" s="114"/>
      <c r="C62" s="130"/>
      <c r="D62" s="124"/>
      <c r="E62" s="124"/>
      <c r="F62" s="207"/>
      <c r="G62" s="203" t="s">
        <v>244</v>
      </c>
      <c r="H62" s="126"/>
      <c r="I62" s="140"/>
      <c r="J62" s="131"/>
      <c r="K62" s="204">
        <f>SUM(K51:K61)</f>
        <v>86219684</v>
      </c>
      <c r="L62" s="115"/>
      <c r="M62" s="108"/>
    </row>
    <row r="63" spans="1:13" ht="17.25" customHeight="1" x14ac:dyDescent="0.3">
      <c r="A63" s="108"/>
      <c r="B63" s="114"/>
      <c r="C63" s="397" t="s">
        <v>189</v>
      </c>
      <c r="D63" s="398"/>
      <c r="E63" s="398"/>
      <c r="F63" s="398"/>
      <c r="G63" s="399"/>
      <c r="H63" s="120"/>
      <c r="I63" s="120"/>
      <c r="J63" s="120"/>
      <c r="K63" s="134"/>
      <c r="L63" s="115"/>
      <c r="M63" s="108"/>
    </row>
    <row r="64" spans="1:13" ht="20.399999999999999" x14ac:dyDescent="0.3">
      <c r="A64" s="141"/>
      <c r="B64" s="142"/>
      <c r="C64" s="122"/>
      <c r="D64" s="123">
        <v>34</v>
      </c>
      <c r="E64" s="123" t="s">
        <v>231</v>
      </c>
      <c r="F64" s="9"/>
      <c r="G64" s="132" t="s">
        <v>20</v>
      </c>
      <c r="H64" s="46" t="s">
        <v>36</v>
      </c>
      <c r="I64" s="69">
        <v>100.32000000000001</v>
      </c>
      <c r="J64" s="128">
        <v>42854</v>
      </c>
      <c r="K64" s="129">
        <f t="shared" ref="K64:K70" si="3">ROUND(J64*I64,0)</f>
        <v>4299113</v>
      </c>
      <c r="L64" s="143"/>
      <c r="M64" s="141"/>
    </row>
    <row r="65" spans="1:13" ht="20.399999999999999" x14ac:dyDescent="0.3">
      <c r="A65" s="141"/>
      <c r="B65" s="142"/>
      <c r="C65" s="122"/>
      <c r="D65" s="123">
        <v>35</v>
      </c>
      <c r="E65" s="123" t="s">
        <v>231</v>
      </c>
      <c r="F65" s="9"/>
      <c r="G65" s="132" t="s">
        <v>21</v>
      </c>
      <c r="H65" s="46" t="s">
        <v>36</v>
      </c>
      <c r="I65" s="69">
        <v>45.6</v>
      </c>
      <c r="J65" s="128">
        <v>682820</v>
      </c>
      <c r="K65" s="129">
        <f t="shared" si="3"/>
        <v>31136592</v>
      </c>
      <c r="L65" s="143"/>
      <c r="M65" s="141"/>
    </row>
    <row r="66" spans="1:13" ht="30" x14ac:dyDescent="0.3">
      <c r="A66" s="141"/>
      <c r="B66" s="142"/>
      <c r="C66" s="122"/>
      <c r="D66" s="123">
        <v>36</v>
      </c>
      <c r="E66" s="123" t="s">
        <v>231</v>
      </c>
      <c r="F66" s="9"/>
      <c r="G66" s="132" t="s">
        <v>22</v>
      </c>
      <c r="H66" s="46" t="s">
        <v>36</v>
      </c>
      <c r="I66" s="69">
        <v>9.120000000000001</v>
      </c>
      <c r="J66" s="128">
        <v>566941</v>
      </c>
      <c r="K66" s="129">
        <f t="shared" si="3"/>
        <v>5170502</v>
      </c>
      <c r="L66" s="143"/>
      <c r="M66" s="141"/>
    </row>
    <row r="67" spans="1:13" ht="20.399999999999999" x14ac:dyDescent="0.3">
      <c r="A67" s="141"/>
      <c r="B67" s="142"/>
      <c r="C67" s="122"/>
      <c r="D67" s="123">
        <v>37</v>
      </c>
      <c r="E67" s="123" t="s">
        <v>231</v>
      </c>
      <c r="F67" s="9"/>
      <c r="G67" s="132" t="s">
        <v>191</v>
      </c>
      <c r="H67" s="46" t="s">
        <v>19</v>
      </c>
      <c r="I67" s="69">
        <v>760</v>
      </c>
      <c r="J67" s="128">
        <v>17589</v>
      </c>
      <c r="K67" s="129">
        <f t="shared" si="3"/>
        <v>13367640</v>
      </c>
      <c r="L67" s="143"/>
      <c r="M67" s="141"/>
    </row>
    <row r="68" spans="1:13" ht="60" x14ac:dyDescent="0.3">
      <c r="A68" s="141"/>
      <c r="B68" s="142"/>
      <c r="C68" s="122"/>
      <c r="D68" s="123">
        <v>38</v>
      </c>
      <c r="E68" s="123" t="s">
        <v>231</v>
      </c>
      <c r="F68" s="9"/>
      <c r="G68" s="132" t="s">
        <v>24</v>
      </c>
      <c r="H68" s="46" t="s">
        <v>174</v>
      </c>
      <c r="I68" s="69">
        <v>760</v>
      </c>
      <c r="J68" s="128">
        <v>187515</v>
      </c>
      <c r="K68" s="129">
        <f t="shared" si="3"/>
        <v>142511400</v>
      </c>
      <c r="L68" s="143"/>
      <c r="M68" s="141"/>
    </row>
    <row r="69" spans="1:13" ht="45" x14ac:dyDescent="0.3">
      <c r="A69" s="141"/>
      <c r="B69" s="142"/>
      <c r="C69" s="122"/>
      <c r="D69" s="123">
        <v>39</v>
      </c>
      <c r="E69" s="123" t="s">
        <v>231</v>
      </c>
      <c r="F69" s="9"/>
      <c r="G69" s="132" t="s">
        <v>192</v>
      </c>
      <c r="H69" s="46" t="s">
        <v>174</v>
      </c>
      <c r="I69" s="69">
        <v>760</v>
      </c>
      <c r="J69" s="128">
        <v>17900</v>
      </c>
      <c r="K69" s="129">
        <f t="shared" si="3"/>
        <v>13604000</v>
      </c>
      <c r="L69" s="143"/>
      <c r="M69" s="141"/>
    </row>
    <row r="70" spans="1:13" ht="20.399999999999999" x14ac:dyDescent="0.3">
      <c r="A70" s="141"/>
      <c r="B70" s="142"/>
      <c r="C70" s="122"/>
      <c r="D70" s="123">
        <v>40</v>
      </c>
      <c r="E70" s="123" t="s">
        <v>231</v>
      </c>
      <c r="F70" s="9"/>
      <c r="G70" s="132" t="s">
        <v>26</v>
      </c>
      <c r="H70" s="46" t="s">
        <v>36</v>
      </c>
      <c r="I70" s="69">
        <v>100.32000000000001</v>
      </c>
      <c r="J70" s="128">
        <v>350218</v>
      </c>
      <c r="K70" s="129">
        <f t="shared" si="3"/>
        <v>35133870</v>
      </c>
      <c r="L70" s="143"/>
      <c r="M70" s="141"/>
    </row>
    <row r="71" spans="1:13" ht="20.399999999999999" x14ac:dyDescent="0.3">
      <c r="A71" s="141"/>
      <c r="B71" s="142"/>
      <c r="C71" s="130"/>
      <c r="D71" s="124"/>
      <c r="E71" s="124"/>
      <c r="F71" s="207"/>
      <c r="G71" s="203" t="s">
        <v>244</v>
      </c>
      <c r="H71" s="126"/>
      <c r="I71" s="140"/>
      <c r="J71" s="131"/>
      <c r="K71" s="204">
        <f>SUM(K64:K70)</f>
        <v>245223117</v>
      </c>
      <c r="L71" s="143"/>
      <c r="M71" s="141"/>
    </row>
    <row r="72" spans="1:13" ht="20.399999999999999" x14ac:dyDescent="0.3">
      <c r="A72" s="141"/>
      <c r="B72" s="142"/>
      <c r="C72" s="213"/>
      <c r="D72" s="214"/>
      <c r="E72" s="214"/>
      <c r="F72" s="215"/>
      <c r="G72" s="216" t="s">
        <v>249</v>
      </c>
      <c r="H72" s="217"/>
      <c r="I72" s="218"/>
      <c r="J72" s="219"/>
      <c r="K72" s="227">
        <f>K62+K71</f>
        <v>331442801</v>
      </c>
      <c r="L72" s="143"/>
      <c r="M72" s="141"/>
    </row>
    <row r="73" spans="1:13" ht="20.399999999999999" x14ac:dyDescent="0.3">
      <c r="A73" s="141"/>
      <c r="B73" s="142"/>
      <c r="C73" s="122"/>
      <c r="D73" s="123"/>
      <c r="E73" s="123"/>
      <c r="F73" s="206"/>
      <c r="G73" s="209" t="s">
        <v>167</v>
      </c>
      <c r="H73" s="209"/>
      <c r="I73" s="64"/>
      <c r="J73" s="172">
        <v>0.22</v>
      </c>
      <c r="K73" s="228">
        <f>K72*J73</f>
        <v>72917416.219999999</v>
      </c>
      <c r="L73" s="143"/>
      <c r="M73" s="141"/>
    </row>
    <row r="74" spans="1:13" ht="20.399999999999999" x14ac:dyDescent="0.3">
      <c r="A74" s="141"/>
      <c r="B74" s="142"/>
      <c r="C74" s="122"/>
      <c r="D74" s="123"/>
      <c r="E74" s="123"/>
      <c r="F74" s="206"/>
      <c r="G74" s="209" t="s">
        <v>168</v>
      </c>
      <c r="H74" s="210"/>
      <c r="I74" s="64"/>
      <c r="J74" s="172">
        <v>0.01</v>
      </c>
      <c r="K74" s="228">
        <f>K72*J74</f>
        <v>3314428.0100000002</v>
      </c>
      <c r="L74" s="143"/>
      <c r="M74" s="141"/>
    </row>
    <row r="75" spans="1:13" ht="31.2" x14ac:dyDescent="0.3">
      <c r="A75" s="141"/>
      <c r="B75" s="142"/>
      <c r="C75" s="122"/>
      <c r="D75" s="123"/>
      <c r="E75" s="123"/>
      <c r="F75" s="206"/>
      <c r="G75" s="211" t="s">
        <v>169</v>
      </c>
      <c r="H75" s="212"/>
      <c r="I75" s="64"/>
      <c r="J75" s="172">
        <v>0.05</v>
      </c>
      <c r="K75" s="228">
        <f>K72*J75</f>
        <v>16572140.050000001</v>
      </c>
      <c r="L75" s="143"/>
      <c r="M75" s="141"/>
    </row>
    <row r="76" spans="1:13" ht="20.399999999999999" x14ac:dyDescent="0.3">
      <c r="A76" s="141"/>
      <c r="B76" s="142"/>
      <c r="C76" s="122"/>
      <c r="D76" s="123"/>
      <c r="E76" s="123"/>
      <c r="F76" s="206"/>
      <c r="G76" s="209" t="s">
        <v>171</v>
      </c>
      <c r="H76" s="209"/>
      <c r="I76" s="64"/>
      <c r="J76" s="172">
        <v>0.19</v>
      </c>
      <c r="K76" s="228">
        <f>K75*J76</f>
        <v>3148706.6095000003</v>
      </c>
      <c r="L76" s="143"/>
      <c r="M76" s="141"/>
    </row>
    <row r="77" spans="1:13" ht="20.399999999999999" x14ac:dyDescent="0.3">
      <c r="A77" s="141"/>
      <c r="B77" s="142"/>
      <c r="C77" s="220"/>
      <c r="D77" s="221"/>
      <c r="E77" s="221"/>
      <c r="F77" s="222"/>
      <c r="G77" s="223" t="s">
        <v>252</v>
      </c>
      <c r="H77" s="217"/>
      <c r="I77" s="224"/>
      <c r="J77" s="225"/>
      <c r="K77" s="226">
        <f>SUM(K72:K76)</f>
        <v>427395491.88950002</v>
      </c>
      <c r="L77" s="157"/>
      <c r="M77" s="141"/>
    </row>
    <row r="78" spans="1:13" ht="15.6" x14ac:dyDescent="0.3">
      <c r="A78" s="141"/>
      <c r="B78" s="142"/>
      <c r="C78" s="145"/>
      <c r="D78" s="146"/>
      <c r="E78" s="145"/>
      <c r="F78" s="145"/>
      <c r="G78" s="158"/>
      <c r="H78" s="151"/>
      <c r="I78" s="152"/>
      <c r="J78" s="155"/>
      <c r="K78" s="159"/>
      <c r="L78" s="160"/>
      <c r="M78" s="141"/>
    </row>
    <row r="79" spans="1:13" ht="16.5" customHeight="1" x14ac:dyDescent="0.3">
      <c r="A79" s="108"/>
      <c r="B79" s="173"/>
      <c r="C79" s="136"/>
      <c r="D79" s="179"/>
      <c r="E79" s="179"/>
      <c r="F79" s="180"/>
      <c r="G79" s="181" t="s">
        <v>193</v>
      </c>
      <c r="H79" s="182"/>
      <c r="I79" s="182"/>
      <c r="J79" s="179"/>
      <c r="K79" s="183"/>
      <c r="L79" s="174"/>
      <c r="M79" s="108"/>
    </row>
    <row r="80" spans="1:13" ht="82.5" customHeight="1" x14ac:dyDescent="0.3">
      <c r="A80" s="108"/>
      <c r="B80" s="173"/>
      <c r="C80" s="122"/>
      <c r="D80" s="123">
        <v>50</v>
      </c>
      <c r="E80" s="123" t="s">
        <v>231</v>
      </c>
      <c r="F80" s="9"/>
      <c r="G80" s="132" t="s">
        <v>213</v>
      </c>
      <c r="H80" s="126" t="s">
        <v>149</v>
      </c>
      <c r="I80" s="140">
        <v>5</v>
      </c>
      <c r="J80" s="128">
        <v>746743</v>
      </c>
      <c r="K80" s="129">
        <f>J80*I80</f>
        <v>3733715</v>
      </c>
      <c r="L80" s="174"/>
      <c r="M80" s="108"/>
    </row>
    <row r="81" spans="1:13" ht="16.5" customHeight="1" x14ac:dyDescent="0.3">
      <c r="A81" s="108"/>
      <c r="B81" s="173"/>
      <c r="C81" s="184"/>
      <c r="D81" s="185"/>
      <c r="E81" s="185"/>
      <c r="F81" s="186"/>
      <c r="G81" s="187"/>
      <c r="H81" s="188"/>
      <c r="I81" s="189"/>
      <c r="J81" s="190"/>
      <c r="K81" s="129"/>
      <c r="L81" s="174"/>
      <c r="M81" s="108"/>
    </row>
    <row r="82" spans="1:13" ht="16.5" customHeight="1" thickBot="1" x14ac:dyDescent="0.35">
      <c r="A82" s="108"/>
      <c r="B82" s="173"/>
      <c r="C82" s="425" t="s">
        <v>248</v>
      </c>
      <c r="D82" s="426"/>
      <c r="E82" s="426"/>
      <c r="F82" s="426"/>
      <c r="G82" s="426"/>
      <c r="H82" s="426"/>
      <c r="I82" s="426"/>
      <c r="J82" s="427"/>
      <c r="K82" s="191">
        <f>SUM(K80)</f>
        <v>3733715</v>
      </c>
      <c r="L82" s="174"/>
      <c r="M82" s="108"/>
    </row>
    <row r="83" spans="1:13" ht="16.5" customHeight="1" thickBot="1" x14ac:dyDescent="0.35">
      <c r="A83" s="108"/>
      <c r="B83" s="173"/>
      <c r="C83" s="428" t="s">
        <v>3</v>
      </c>
      <c r="D83" s="429"/>
      <c r="E83" s="429"/>
      <c r="F83" s="429"/>
      <c r="G83" s="429"/>
      <c r="H83" s="430"/>
      <c r="I83" s="192" t="s">
        <v>35</v>
      </c>
      <c r="J83" s="193"/>
      <c r="K83" s="171">
        <f>K82*I83</f>
        <v>709405.85</v>
      </c>
      <c r="L83" s="174"/>
      <c r="M83" s="108"/>
    </row>
    <row r="84" spans="1:13" ht="16.5" customHeight="1" thickBot="1" x14ac:dyDescent="0.35">
      <c r="A84" s="108"/>
      <c r="B84" s="194"/>
      <c r="C84" s="431" t="s">
        <v>243</v>
      </c>
      <c r="D84" s="432"/>
      <c r="E84" s="432"/>
      <c r="F84" s="432"/>
      <c r="G84" s="432"/>
      <c r="H84" s="432"/>
      <c r="I84" s="432"/>
      <c r="J84" s="432"/>
      <c r="K84" s="165">
        <f>SUM(K82:K83)</f>
        <v>4443120.8499999996</v>
      </c>
      <c r="L84" s="195"/>
      <c r="M84" s="108"/>
    </row>
    <row r="85" spans="1:13" ht="16.5" customHeight="1" thickTop="1" x14ac:dyDescent="0.3">
      <c r="A85" s="108"/>
      <c r="B85" s="145"/>
      <c r="C85" s="229"/>
      <c r="D85" s="229"/>
      <c r="E85" s="229"/>
      <c r="F85" s="229"/>
      <c r="G85" s="229"/>
      <c r="H85" s="229"/>
      <c r="I85" s="229"/>
      <c r="J85" s="229"/>
      <c r="K85" s="230"/>
      <c r="L85" s="104"/>
      <c r="M85" s="108"/>
    </row>
    <row r="86" spans="1:13" ht="16.5" customHeight="1" x14ac:dyDescent="0.3">
      <c r="A86" s="108"/>
      <c r="B86" s="145"/>
      <c r="C86" s="229"/>
      <c r="D86" s="229"/>
      <c r="E86" s="229"/>
      <c r="F86" s="229"/>
      <c r="G86" s="419" t="s">
        <v>253</v>
      </c>
      <c r="H86" s="419"/>
      <c r="I86" s="419"/>
      <c r="J86" s="419"/>
      <c r="K86" s="231">
        <f>K77+K84</f>
        <v>431838612.73950005</v>
      </c>
      <c r="L86" s="104"/>
      <c r="M86" s="108"/>
    </row>
    <row r="87" spans="1:13" ht="16.5" customHeight="1" x14ac:dyDescent="0.3">
      <c r="A87" s="108"/>
      <c r="B87" s="108"/>
      <c r="C87" s="176"/>
      <c r="D87" s="176"/>
      <c r="E87" s="176"/>
      <c r="F87" s="176"/>
      <c r="G87" s="176"/>
      <c r="H87" s="177"/>
      <c r="I87" s="177"/>
      <c r="J87" s="177"/>
      <c r="K87" s="177"/>
      <c r="L87" s="108"/>
      <c r="M87" s="108"/>
    </row>
    <row r="88" spans="1:13" ht="42.75" customHeight="1" x14ac:dyDescent="0.25">
      <c r="C88" s="177"/>
      <c r="D88" s="177"/>
      <c r="E88" s="177"/>
      <c r="F88" s="177"/>
      <c r="G88" s="196"/>
      <c r="H88" s="177"/>
      <c r="I88" s="419" t="s">
        <v>172</v>
      </c>
      <c r="J88" s="419"/>
      <c r="K88" s="205">
        <f>K48+K86</f>
        <v>716498225.18500006</v>
      </c>
    </row>
    <row r="89" spans="1:13" ht="15.6" x14ac:dyDescent="0.25">
      <c r="C89" s="177"/>
      <c r="D89" s="177"/>
      <c r="E89" s="177"/>
      <c r="F89" s="177"/>
      <c r="G89" s="197"/>
      <c r="H89" s="177"/>
      <c r="I89" s="177"/>
      <c r="J89" s="177"/>
      <c r="K89" s="177"/>
    </row>
    <row r="90" spans="1:13" ht="34.5" customHeight="1" thickBot="1" x14ac:dyDescent="0.35">
      <c r="C90" s="198"/>
      <c r="D90" s="198"/>
      <c r="E90" s="199"/>
      <c r="F90" s="198"/>
      <c r="G90" s="200"/>
      <c r="H90" s="198"/>
      <c r="I90" s="198"/>
      <c r="J90" s="198"/>
      <c r="K90" s="198"/>
    </row>
    <row r="91" spans="1:13" ht="16.2" thickTop="1" x14ac:dyDescent="0.3">
      <c r="C91" s="108"/>
      <c r="D91" s="108"/>
      <c r="E91" s="201"/>
      <c r="F91" s="108"/>
      <c r="G91" s="108"/>
      <c r="H91" s="108"/>
      <c r="I91" s="108"/>
      <c r="J91" s="108"/>
      <c r="K91" s="108"/>
    </row>
  </sheetData>
  <mergeCells count="23">
    <mergeCell ref="I48:J48"/>
    <mergeCell ref="G86:J86"/>
    <mergeCell ref="C83:H83"/>
    <mergeCell ref="C84:J84"/>
    <mergeCell ref="I88:J88"/>
    <mergeCell ref="C82:J82"/>
    <mergeCell ref="C63:G63"/>
    <mergeCell ref="C50:G50"/>
    <mergeCell ref="I9:I10"/>
    <mergeCell ref="J9:J10"/>
    <mergeCell ref="K9:K10"/>
    <mergeCell ref="C11:G11"/>
    <mergeCell ref="C34:G34"/>
    <mergeCell ref="C9:C10"/>
    <mergeCell ref="D9:D10"/>
    <mergeCell ref="E9:F9"/>
    <mergeCell ref="G9:G10"/>
    <mergeCell ref="H9:H10"/>
    <mergeCell ref="C3:K3"/>
    <mergeCell ref="C4:K4"/>
    <mergeCell ref="C5:K6"/>
    <mergeCell ref="C7:K7"/>
    <mergeCell ref="C8:K8"/>
  </mergeCells>
  <pageMargins left="0.7" right="0.7" top="0.98" bottom="1.1200000000000001" header="0.3" footer="0.3"/>
  <pageSetup scale="45" fitToHeight="0" orientation="portrait" horizontalDpi="4294967293"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O64"/>
  <sheetViews>
    <sheetView tabSelected="1" topLeftCell="A2" zoomScale="85" zoomScaleNormal="85" workbookViewId="0">
      <selection activeCell="N62" sqref="N62"/>
    </sheetView>
  </sheetViews>
  <sheetFormatPr baseColWidth="10" defaultColWidth="11.44140625" defaultRowHeight="13.2" x14ac:dyDescent="0.25"/>
  <cols>
    <col min="1" max="1" width="1.109375" style="107" customWidth="1"/>
    <col min="2" max="2" width="1.44140625" style="107" customWidth="1"/>
    <col min="3" max="3" width="11.44140625" style="107"/>
    <col min="4" max="4" width="13.5546875" style="107" customWidth="1"/>
    <col min="5" max="5" width="11.44140625" style="107"/>
    <col min="6" max="6" width="13.44140625" style="107" customWidth="1"/>
    <col min="7" max="7" width="78.33203125" style="107" customWidth="1"/>
    <col min="8" max="8" width="8.6640625" style="107" customWidth="1"/>
    <col min="9" max="9" width="11.5546875" style="107" customWidth="1"/>
    <col min="10" max="10" width="17.44140625" style="107" customWidth="1"/>
    <col min="11" max="11" width="26.109375" style="107" customWidth="1"/>
    <col min="12" max="12" width="2" style="107" customWidth="1"/>
    <col min="13" max="13" width="2.44140625" style="107" customWidth="1"/>
    <col min="14" max="14" width="15.109375" style="107" customWidth="1"/>
    <col min="15" max="15" width="17" style="107" bestFit="1" customWidth="1"/>
    <col min="16" max="16384" width="11.44140625" style="107"/>
  </cols>
  <sheetData>
    <row r="1" spans="1:15" ht="22.5" customHeight="1" x14ac:dyDescent="0.3">
      <c r="A1" s="104"/>
      <c r="B1" s="104"/>
      <c r="C1" s="268" t="s">
        <v>256</v>
      </c>
      <c r="D1" s="268"/>
      <c r="E1" s="268"/>
      <c r="F1" s="268"/>
      <c r="G1" s="269"/>
      <c r="H1" s="104"/>
      <c r="I1" s="104"/>
      <c r="J1" s="104"/>
      <c r="K1" s="104"/>
      <c r="L1" s="104"/>
      <c r="M1" s="104"/>
    </row>
    <row r="2" spans="1:15" ht="22.5" customHeight="1" thickBot="1" x14ac:dyDescent="0.35">
      <c r="A2" s="108"/>
      <c r="B2" s="104"/>
      <c r="C2" s="271" t="s">
        <v>217</v>
      </c>
      <c r="D2" s="272" t="s">
        <v>218</v>
      </c>
      <c r="E2" s="271" t="s">
        <v>219</v>
      </c>
      <c r="F2" s="272">
        <v>2</v>
      </c>
      <c r="G2" s="270"/>
      <c r="H2" s="104"/>
      <c r="I2" s="104"/>
      <c r="J2" s="104"/>
      <c r="K2" s="104"/>
      <c r="L2" s="104"/>
      <c r="M2" s="108"/>
    </row>
    <row r="3" spans="1:15" ht="15.6" x14ac:dyDescent="0.3">
      <c r="A3" s="108"/>
      <c r="B3" s="240"/>
      <c r="C3" s="376" t="s">
        <v>220</v>
      </c>
      <c r="D3" s="377"/>
      <c r="E3" s="377"/>
      <c r="F3" s="377"/>
      <c r="G3" s="377"/>
      <c r="H3" s="377"/>
      <c r="I3" s="377"/>
      <c r="J3" s="377"/>
      <c r="K3" s="378"/>
      <c r="L3" s="241"/>
      <c r="M3" s="108"/>
    </row>
    <row r="4" spans="1:15" ht="17.25" customHeight="1" x14ac:dyDescent="0.3">
      <c r="A4" s="108"/>
      <c r="B4" s="242"/>
      <c r="C4" s="379" t="s">
        <v>255</v>
      </c>
      <c r="D4" s="380"/>
      <c r="E4" s="380"/>
      <c r="F4" s="380"/>
      <c r="G4" s="380"/>
      <c r="H4" s="380"/>
      <c r="I4" s="380"/>
      <c r="J4" s="380"/>
      <c r="K4" s="381"/>
      <c r="L4" s="243"/>
      <c r="M4" s="108"/>
    </row>
    <row r="5" spans="1:15" ht="21" customHeight="1" x14ac:dyDescent="0.3">
      <c r="A5" s="116"/>
      <c r="B5" s="244"/>
      <c r="C5" s="441" t="s">
        <v>266</v>
      </c>
      <c r="D5" s="442"/>
      <c r="E5" s="442"/>
      <c r="F5" s="442"/>
      <c r="G5" s="442"/>
      <c r="H5" s="442"/>
      <c r="I5" s="442"/>
      <c r="J5" s="442"/>
      <c r="K5" s="443"/>
      <c r="L5" s="245"/>
      <c r="M5" s="116"/>
    </row>
    <row r="6" spans="1:15" ht="25.5" customHeight="1" x14ac:dyDescent="0.3">
      <c r="A6" s="108"/>
      <c r="B6" s="242"/>
      <c r="C6" s="444"/>
      <c r="D6" s="445"/>
      <c r="E6" s="445"/>
      <c r="F6" s="445"/>
      <c r="G6" s="445"/>
      <c r="H6" s="445"/>
      <c r="I6" s="445"/>
      <c r="J6" s="445"/>
      <c r="K6" s="446"/>
      <c r="L6" s="243"/>
      <c r="M6" s="108"/>
    </row>
    <row r="7" spans="1:15" ht="33" customHeight="1" x14ac:dyDescent="0.3">
      <c r="A7" s="108"/>
      <c r="B7" s="242"/>
      <c r="C7" s="447" t="s">
        <v>246</v>
      </c>
      <c r="D7" s="448"/>
      <c r="E7" s="448"/>
      <c r="F7" s="448"/>
      <c r="G7" s="448"/>
      <c r="H7" s="448"/>
      <c r="I7" s="448"/>
      <c r="J7" s="448"/>
      <c r="K7" s="449"/>
      <c r="L7" s="243"/>
      <c r="M7" s="108"/>
    </row>
    <row r="8" spans="1:15" ht="16.2" thickBot="1" x14ac:dyDescent="0.35">
      <c r="A8" s="108"/>
      <c r="B8" s="242"/>
      <c r="C8" s="386" t="s">
        <v>266</v>
      </c>
      <c r="D8" s="387"/>
      <c r="E8" s="387"/>
      <c r="F8" s="387"/>
      <c r="G8" s="387"/>
      <c r="H8" s="387"/>
      <c r="I8" s="387"/>
      <c r="J8" s="387"/>
      <c r="K8" s="388"/>
      <c r="L8" s="243"/>
      <c r="M8" s="108"/>
    </row>
    <row r="9" spans="1:15" ht="15.6" x14ac:dyDescent="0.3">
      <c r="A9" s="108"/>
      <c r="B9" s="242"/>
      <c r="C9" s="372" t="s">
        <v>223</v>
      </c>
      <c r="D9" s="374" t="s">
        <v>224</v>
      </c>
      <c r="E9" s="371" t="s">
        <v>225</v>
      </c>
      <c r="F9" s="371"/>
      <c r="G9" s="372" t="s">
        <v>226</v>
      </c>
      <c r="H9" s="374" t="s">
        <v>149</v>
      </c>
      <c r="I9" s="374" t="s">
        <v>2</v>
      </c>
      <c r="J9" s="395" t="s">
        <v>6</v>
      </c>
      <c r="K9" s="406" t="s">
        <v>257</v>
      </c>
      <c r="L9" s="243"/>
      <c r="M9" s="108"/>
    </row>
    <row r="10" spans="1:15" ht="35.25" customHeight="1" x14ac:dyDescent="0.3">
      <c r="A10" s="108"/>
      <c r="B10" s="242"/>
      <c r="C10" s="373"/>
      <c r="D10" s="375"/>
      <c r="E10" s="119" t="s">
        <v>229</v>
      </c>
      <c r="F10" s="119" t="s">
        <v>230</v>
      </c>
      <c r="G10" s="373"/>
      <c r="H10" s="375"/>
      <c r="I10" s="375"/>
      <c r="J10" s="396"/>
      <c r="K10" s="407"/>
      <c r="L10" s="243"/>
      <c r="M10" s="108"/>
      <c r="N10" s="461" t="s">
        <v>260</v>
      </c>
      <c r="O10" s="461"/>
    </row>
    <row r="11" spans="1:15" ht="15.6" x14ac:dyDescent="0.3">
      <c r="A11" s="108"/>
      <c r="B11" s="242"/>
      <c r="C11" s="408" t="s">
        <v>267</v>
      </c>
      <c r="D11" s="398"/>
      <c r="E11" s="398"/>
      <c r="F11" s="398"/>
      <c r="G11" s="399"/>
      <c r="H11" s="120"/>
      <c r="I11" s="120"/>
      <c r="J11" s="120"/>
      <c r="K11" s="121"/>
      <c r="L11" s="243"/>
      <c r="M11" s="108"/>
    </row>
    <row r="12" spans="1:15" ht="45" x14ac:dyDescent="0.3">
      <c r="A12" s="108"/>
      <c r="B12" s="242"/>
      <c r="C12" s="274"/>
      <c r="D12" s="276">
        <v>1</v>
      </c>
      <c r="E12" s="477" t="s">
        <v>231</v>
      </c>
      <c r="F12" s="275"/>
      <c r="G12" s="294" t="s">
        <v>292</v>
      </c>
      <c r="H12" s="126" t="s">
        <v>265</v>
      </c>
      <c r="I12" s="478">
        <v>48</v>
      </c>
      <c r="J12" s="279">
        <f t="shared" ref="J12:J42" si="0">N12*128%</f>
        <v>826785.28000000003</v>
      </c>
      <c r="K12" s="280">
        <f>J12*I12</f>
        <v>39685693.439999998</v>
      </c>
      <c r="L12" s="243"/>
      <c r="M12" s="108"/>
      <c r="N12" s="282">
        <v>645926</v>
      </c>
      <c r="O12" s="282">
        <f>N12*I12</f>
        <v>31004448</v>
      </c>
    </row>
    <row r="13" spans="1:15" ht="21.6" customHeight="1" x14ac:dyDescent="0.3">
      <c r="A13" s="108"/>
      <c r="B13" s="242"/>
      <c r="C13" s="274"/>
      <c r="D13" s="276">
        <v>2</v>
      </c>
      <c r="E13" s="124" t="s">
        <v>254</v>
      </c>
      <c r="F13" s="275"/>
      <c r="G13" s="277" t="s">
        <v>261</v>
      </c>
      <c r="H13" s="278" t="s">
        <v>38</v>
      </c>
      <c r="I13" s="295">
        <v>8</v>
      </c>
      <c r="J13" s="279">
        <f t="shared" si="0"/>
        <v>1280000</v>
      </c>
      <c r="K13" s="280">
        <f>J13*I13</f>
        <v>10240000</v>
      </c>
      <c r="L13" s="243"/>
      <c r="M13" s="108"/>
      <c r="N13" s="281">
        <v>1000000</v>
      </c>
      <c r="O13" s="282">
        <f t="shared" ref="O13:O42" si="1">N13*I13</f>
        <v>8000000</v>
      </c>
    </row>
    <row r="14" spans="1:15" ht="29.4" customHeight="1" x14ac:dyDescent="0.3">
      <c r="A14" s="108"/>
      <c r="B14" s="242"/>
      <c r="C14" s="122"/>
      <c r="D14" s="276">
        <v>3</v>
      </c>
      <c r="E14" s="124" t="s">
        <v>254</v>
      </c>
      <c r="F14" s="267"/>
      <c r="G14" s="125" t="s">
        <v>283</v>
      </c>
      <c r="H14" s="126" t="s">
        <v>265</v>
      </c>
      <c r="I14" s="296">
        <v>112</v>
      </c>
      <c r="J14" s="279">
        <f t="shared" si="0"/>
        <v>23184.675200000001</v>
      </c>
      <c r="K14" s="129">
        <f>J14*I14</f>
        <v>2596683.6224000002</v>
      </c>
      <c r="L14" s="243"/>
      <c r="M14" s="259"/>
      <c r="N14" s="281">
        <v>18113.0275</v>
      </c>
      <c r="O14" s="282">
        <f t="shared" si="1"/>
        <v>2028659.08</v>
      </c>
    </row>
    <row r="15" spans="1:15" ht="24.6" customHeight="1" x14ac:dyDescent="0.3">
      <c r="A15" s="108"/>
      <c r="B15" s="242"/>
      <c r="C15" s="122"/>
      <c r="D15" s="276">
        <v>4</v>
      </c>
      <c r="E15" s="124"/>
      <c r="F15" s="289" t="s">
        <v>254</v>
      </c>
      <c r="G15" s="125" t="s">
        <v>268</v>
      </c>
      <c r="H15" s="126" t="s">
        <v>38</v>
      </c>
      <c r="I15" s="296">
        <v>1</v>
      </c>
      <c r="J15" s="279">
        <f t="shared" si="0"/>
        <v>8377600</v>
      </c>
      <c r="K15" s="129">
        <f>J15*I15</f>
        <v>8377600</v>
      </c>
      <c r="L15" s="243"/>
      <c r="M15" s="259"/>
      <c r="N15" s="281">
        <v>6545000</v>
      </c>
      <c r="O15" s="282">
        <f t="shared" si="1"/>
        <v>6545000</v>
      </c>
    </row>
    <row r="16" spans="1:15" ht="77.400000000000006" customHeight="1" x14ac:dyDescent="0.3">
      <c r="A16" s="108"/>
      <c r="B16" s="242"/>
      <c r="C16" s="122"/>
      <c r="D16" s="276">
        <v>5</v>
      </c>
      <c r="E16" s="124" t="s">
        <v>254</v>
      </c>
      <c r="F16" s="267"/>
      <c r="G16" s="125" t="s">
        <v>155</v>
      </c>
      <c r="H16" s="126" t="s">
        <v>265</v>
      </c>
      <c r="I16" s="296">
        <v>1480</v>
      </c>
      <c r="J16" s="279">
        <f t="shared" si="0"/>
        <v>26860.790400000002</v>
      </c>
      <c r="K16" s="129">
        <f t="shared" ref="K16" si="2">J16*I16</f>
        <v>39753969.792000003</v>
      </c>
      <c r="L16" s="243"/>
      <c r="M16" s="259"/>
      <c r="N16" s="281">
        <v>20984.9925</v>
      </c>
      <c r="O16" s="282">
        <f t="shared" si="1"/>
        <v>31057788.900000002</v>
      </c>
    </row>
    <row r="17" spans="1:15" ht="25.2" customHeight="1" x14ac:dyDescent="0.3">
      <c r="A17" s="108"/>
      <c r="B17" s="242"/>
      <c r="C17" s="122"/>
      <c r="D17" s="276">
        <v>6</v>
      </c>
      <c r="E17" s="124" t="s">
        <v>254</v>
      </c>
      <c r="F17" s="273" t="s">
        <v>259</v>
      </c>
      <c r="G17" s="125" t="s">
        <v>262</v>
      </c>
      <c r="H17" s="126" t="s">
        <v>265</v>
      </c>
      <c r="I17" s="296">
        <v>106.31</v>
      </c>
      <c r="J17" s="279">
        <f t="shared" si="0"/>
        <v>51200</v>
      </c>
      <c r="K17" s="129">
        <f t="shared" ref="K17:K42" si="3">J17*I17</f>
        <v>5443072</v>
      </c>
      <c r="L17" s="243"/>
      <c r="M17" s="259"/>
      <c r="N17" s="281">
        <v>40000</v>
      </c>
      <c r="O17" s="282">
        <f t="shared" si="1"/>
        <v>4252400</v>
      </c>
    </row>
    <row r="18" spans="1:15" ht="36.6" customHeight="1" x14ac:dyDescent="0.3">
      <c r="A18" s="108"/>
      <c r="B18" s="242"/>
      <c r="C18" s="291"/>
      <c r="D18" s="276">
        <v>7</v>
      </c>
      <c r="E18" s="124" t="s">
        <v>254</v>
      </c>
      <c r="F18" s="289"/>
      <c r="G18" s="287" t="s">
        <v>263</v>
      </c>
      <c r="H18" s="126" t="s">
        <v>265</v>
      </c>
      <c r="I18" s="297">
        <v>1896</v>
      </c>
      <c r="J18" s="279">
        <f t="shared" si="0"/>
        <v>18232.32</v>
      </c>
      <c r="K18" s="131">
        <f t="shared" si="3"/>
        <v>34568478.719999999</v>
      </c>
      <c r="L18" s="243"/>
      <c r="M18" s="259"/>
      <c r="N18" s="281">
        <v>14244</v>
      </c>
      <c r="O18" s="282">
        <f t="shared" si="1"/>
        <v>27006624</v>
      </c>
    </row>
    <row r="19" spans="1:15" ht="24" customHeight="1" x14ac:dyDescent="0.3">
      <c r="A19" s="108"/>
      <c r="B19" s="242"/>
      <c r="C19" s="291"/>
      <c r="D19" s="276">
        <v>8</v>
      </c>
      <c r="E19" s="124" t="s">
        <v>254</v>
      </c>
      <c r="F19" s="289"/>
      <c r="G19" s="287" t="s">
        <v>264</v>
      </c>
      <c r="H19" s="126" t="s">
        <v>265</v>
      </c>
      <c r="I19" s="297">
        <v>32</v>
      </c>
      <c r="J19" s="279">
        <f t="shared" si="0"/>
        <v>368389.41440000001</v>
      </c>
      <c r="K19" s="131">
        <f t="shared" si="3"/>
        <v>11788461.2608</v>
      </c>
      <c r="L19" s="243"/>
      <c r="M19" s="259"/>
      <c r="N19" s="281">
        <v>287804.23</v>
      </c>
      <c r="O19" s="282">
        <f t="shared" si="1"/>
        <v>9209735.3599999994</v>
      </c>
    </row>
    <row r="20" spans="1:15" ht="24" customHeight="1" x14ac:dyDescent="0.3">
      <c r="A20" s="108"/>
      <c r="B20" s="242"/>
      <c r="C20" s="291"/>
      <c r="D20" s="276">
        <v>9</v>
      </c>
      <c r="E20" s="124" t="s">
        <v>254</v>
      </c>
      <c r="F20" s="289"/>
      <c r="G20" s="287" t="s">
        <v>269</v>
      </c>
      <c r="H20" s="126" t="s">
        <v>265</v>
      </c>
      <c r="I20" s="297">
        <v>28</v>
      </c>
      <c r="J20" s="279">
        <f t="shared" si="0"/>
        <v>23040</v>
      </c>
      <c r="K20" s="131">
        <f t="shared" si="3"/>
        <v>645120</v>
      </c>
      <c r="L20" s="243"/>
      <c r="M20" s="259"/>
      <c r="N20" s="281">
        <v>18000</v>
      </c>
      <c r="O20" s="282">
        <f t="shared" si="1"/>
        <v>504000</v>
      </c>
    </row>
    <row r="21" spans="1:15" ht="24" customHeight="1" x14ac:dyDescent="0.3">
      <c r="A21" s="108"/>
      <c r="B21" s="242"/>
      <c r="C21" s="291"/>
      <c r="D21" s="276">
        <v>10</v>
      </c>
      <c r="E21" s="124" t="s">
        <v>254</v>
      </c>
      <c r="F21" s="289"/>
      <c r="G21" s="287" t="s">
        <v>279</v>
      </c>
      <c r="H21" s="126" t="s">
        <v>38</v>
      </c>
      <c r="I21" s="297">
        <v>1</v>
      </c>
      <c r="J21" s="279">
        <f t="shared" si="0"/>
        <v>1440000</v>
      </c>
      <c r="K21" s="131">
        <f t="shared" si="3"/>
        <v>1440000</v>
      </c>
      <c r="L21" s="243"/>
      <c r="M21" s="259"/>
      <c r="N21" s="281">
        <v>1125000</v>
      </c>
      <c r="O21" s="282">
        <f t="shared" si="1"/>
        <v>1125000</v>
      </c>
    </row>
    <row r="22" spans="1:15" ht="24" customHeight="1" x14ac:dyDescent="0.3">
      <c r="A22" s="108"/>
      <c r="B22" s="242"/>
      <c r="C22" s="291"/>
      <c r="D22" s="276">
        <v>11</v>
      </c>
      <c r="E22" s="124" t="s">
        <v>254</v>
      </c>
      <c r="F22" s="289"/>
      <c r="G22" s="287" t="s">
        <v>280</v>
      </c>
      <c r="H22" s="126" t="s">
        <v>38</v>
      </c>
      <c r="I22" s="297">
        <v>2</v>
      </c>
      <c r="J22" s="279">
        <f t="shared" si="0"/>
        <v>384000</v>
      </c>
      <c r="K22" s="131">
        <f t="shared" si="3"/>
        <v>768000</v>
      </c>
      <c r="L22" s="243"/>
      <c r="M22" s="259"/>
      <c r="N22" s="281">
        <v>300000</v>
      </c>
      <c r="O22" s="282">
        <f t="shared" si="1"/>
        <v>600000</v>
      </c>
    </row>
    <row r="23" spans="1:15" ht="24" customHeight="1" x14ac:dyDescent="0.3">
      <c r="A23" s="108"/>
      <c r="B23" s="242"/>
      <c r="C23" s="291"/>
      <c r="D23" s="276">
        <v>12</v>
      </c>
      <c r="E23" s="124" t="s">
        <v>254</v>
      </c>
      <c r="F23" s="289"/>
      <c r="G23" s="287" t="s">
        <v>271</v>
      </c>
      <c r="H23" s="126" t="s">
        <v>38</v>
      </c>
      <c r="I23" s="297">
        <v>1</v>
      </c>
      <c r="J23" s="279">
        <f t="shared" si="0"/>
        <v>1344000</v>
      </c>
      <c r="K23" s="131">
        <f t="shared" si="3"/>
        <v>1344000</v>
      </c>
      <c r="L23" s="243"/>
      <c r="M23" s="259"/>
      <c r="N23" s="281">
        <v>1050000</v>
      </c>
      <c r="O23" s="282">
        <f t="shared" si="1"/>
        <v>1050000</v>
      </c>
    </row>
    <row r="24" spans="1:15" ht="24" customHeight="1" x14ac:dyDescent="0.3">
      <c r="A24" s="108"/>
      <c r="B24" s="242"/>
      <c r="C24" s="291"/>
      <c r="D24" s="276">
        <v>13</v>
      </c>
      <c r="E24" s="124" t="s">
        <v>254</v>
      </c>
      <c r="F24" s="289"/>
      <c r="G24" s="287" t="s">
        <v>288</v>
      </c>
      <c r="H24" s="126" t="s">
        <v>38</v>
      </c>
      <c r="I24" s="297">
        <v>1</v>
      </c>
      <c r="J24" s="279">
        <f t="shared" si="0"/>
        <v>51200</v>
      </c>
      <c r="K24" s="131">
        <f t="shared" si="3"/>
        <v>51200</v>
      </c>
      <c r="L24" s="243"/>
      <c r="M24" s="259"/>
      <c r="N24" s="281">
        <v>40000</v>
      </c>
      <c r="O24" s="282">
        <f t="shared" si="1"/>
        <v>40000</v>
      </c>
    </row>
    <row r="25" spans="1:15" ht="24" customHeight="1" x14ac:dyDescent="0.3">
      <c r="A25" s="108"/>
      <c r="B25" s="242"/>
      <c r="C25" s="291"/>
      <c r="D25" s="276">
        <v>14</v>
      </c>
      <c r="E25" s="124" t="s">
        <v>254</v>
      </c>
      <c r="F25" s="289"/>
      <c r="G25" s="287" t="s">
        <v>289</v>
      </c>
      <c r="H25" s="126" t="s">
        <v>38</v>
      </c>
      <c r="I25" s="297">
        <v>1</v>
      </c>
      <c r="J25" s="279">
        <f t="shared" si="0"/>
        <v>53760</v>
      </c>
      <c r="K25" s="131">
        <f t="shared" si="3"/>
        <v>53760</v>
      </c>
      <c r="L25" s="243"/>
      <c r="M25" s="259"/>
      <c r="N25" s="281">
        <v>42000</v>
      </c>
      <c r="O25" s="282">
        <f t="shared" si="1"/>
        <v>42000</v>
      </c>
    </row>
    <row r="26" spans="1:15" ht="24" customHeight="1" x14ac:dyDescent="0.3">
      <c r="A26" s="108"/>
      <c r="B26" s="242"/>
      <c r="C26" s="291"/>
      <c r="D26" s="276">
        <v>15</v>
      </c>
      <c r="E26" s="124" t="s">
        <v>254</v>
      </c>
      <c r="F26" s="289"/>
      <c r="G26" s="135" t="s">
        <v>284</v>
      </c>
      <c r="H26" s="126" t="s">
        <v>19</v>
      </c>
      <c r="I26" s="297">
        <v>90</v>
      </c>
      <c r="J26" s="279">
        <f t="shared" si="0"/>
        <v>25600</v>
      </c>
      <c r="K26" s="131">
        <f t="shared" si="3"/>
        <v>2304000</v>
      </c>
      <c r="L26" s="243"/>
      <c r="M26" s="259"/>
      <c r="N26" s="281">
        <v>20000</v>
      </c>
      <c r="O26" s="282">
        <f t="shared" si="1"/>
        <v>1800000</v>
      </c>
    </row>
    <row r="27" spans="1:15" ht="33.6" customHeight="1" x14ac:dyDescent="0.3">
      <c r="A27" s="108"/>
      <c r="B27" s="242"/>
      <c r="C27" s="291"/>
      <c r="D27" s="276">
        <v>16</v>
      </c>
      <c r="E27" s="124" t="s">
        <v>254</v>
      </c>
      <c r="F27" s="289"/>
      <c r="G27" s="287" t="s">
        <v>290</v>
      </c>
      <c r="H27" s="126" t="s">
        <v>38</v>
      </c>
      <c r="I27" s="297">
        <v>1</v>
      </c>
      <c r="J27" s="279">
        <f t="shared" si="0"/>
        <v>18176000</v>
      </c>
      <c r="K27" s="131">
        <f t="shared" si="3"/>
        <v>18176000</v>
      </c>
      <c r="L27" s="243"/>
      <c r="M27" s="259"/>
      <c r="N27" s="281">
        <v>14200000</v>
      </c>
      <c r="O27" s="282">
        <f t="shared" si="1"/>
        <v>14200000</v>
      </c>
    </row>
    <row r="28" spans="1:15" ht="24" customHeight="1" x14ac:dyDescent="0.3">
      <c r="A28" s="108"/>
      <c r="B28" s="242"/>
      <c r="C28" s="291"/>
      <c r="D28" s="276">
        <v>17</v>
      </c>
      <c r="E28" s="124" t="s">
        <v>254</v>
      </c>
      <c r="F28" s="289"/>
      <c r="G28" s="301" t="s">
        <v>276</v>
      </c>
      <c r="H28" s="65" t="s">
        <v>265</v>
      </c>
      <c r="I28" s="303">
        <v>22</v>
      </c>
      <c r="J28" s="279">
        <f t="shared" ref="J28:J29" si="4">N28*128%</f>
        <v>16128</v>
      </c>
      <c r="K28" s="131">
        <f t="shared" si="3"/>
        <v>354816</v>
      </c>
      <c r="L28" s="243"/>
      <c r="M28" s="259"/>
      <c r="N28" s="281">
        <v>12600</v>
      </c>
      <c r="O28" s="282">
        <f t="shared" si="1"/>
        <v>277200</v>
      </c>
    </row>
    <row r="29" spans="1:15" ht="24" customHeight="1" x14ac:dyDescent="0.3">
      <c r="A29" s="108"/>
      <c r="B29" s="242"/>
      <c r="C29" s="291"/>
      <c r="D29" s="276">
        <v>18</v>
      </c>
      <c r="E29" s="124" t="s">
        <v>254</v>
      </c>
      <c r="F29" s="290"/>
      <c r="G29" s="294" t="s">
        <v>277</v>
      </c>
      <c r="H29" s="65" t="s">
        <v>265</v>
      </c>
      <c r="I29" s="298">
        <v>22</v>
      </c>
      <c r="J29" s="279">
        <f t="shared" si="4"/>
        <v>73000.960000000006</v>
      </c>
      <c r="K29" s="131">
        <f t="shared" si="3"/>
        <v>1606021.1200000001</v>
      </c>
      <c r="L29" s="243"/>
      <c r="M29" s="259"/>
      <c r="N29" s="281">
        <v>57032</v>
      </c>
      <c r="O29" s="282">
        <f t="shared" si="1"/>
        <v>1254704</v>
      </c>
    </row>
    <row r="30" spans="1:15" ht="24" customHeight="1" x14ac:dyDescent="0.3">
      <c r="A30" s="108"/>
      <c r="B30" s="242"/>
      <c r="C30" s="291"/>
      <c r="D30" s="276">
        <v>19</v>
      </c>
      <c r="E30" s="124" t="s">
        <v>254</v>
      </c>
      <c r="F30" s="289"/>
      <c r="G30" s="287" t="s">
        <v>281</v>
      </c>
      <c r="H30" s="126" t="s">
        <v>38</v>
      </c>
      <c r="I30" s="297">
        <v>1</v>
      </c>
      <c r="J30" s="279">
        <f t="shared" si="0"/>
        <v>256000</v>
      </c>
      <c r="K30" s="131">
        <f t="shared" si="3"/>
        <v>256000</v>
      </c>
      <c r="L30" s="243"/>
      <c r="M30" s="259"/>
      <c r="N30" s="281">
        <v>200000</v>
      </c>
      <c r="O30" s="282">
        <f t="shared" si="1"/>
        <v>200000</v>
      </c>
    </row>
    <row r="31" spans="1:15" ht="24" customHeight="1" x14ac:dyDescent="0.3">
      <c r="A31" s="108"/>
      <c r="B31" s="242"/>
      <c r="C31" s="291"/>
      <c r="D31" s="276">
        <v>20</v>
      </c>
      <c r="E31" s="124" t="s">
        <v>254</v>
      </c>
      <c r="F31" s="289"/>
      <c r="G31" s="292" t="s">
        <v>282</v>
      </c>
      <c r="H31" s="126" t="s">
        <v>265</v>
      </c>
      <c r="I31" s="296">
        <v>22</v>
      </c>
      <c r="J31" s="279">
        <f t="shared" si="0"/>
        <v>74240</v>
      </c>
      <c r="K31" s="131">
        <f t="shared" si="3"/>
        <v>1633280</v>
      </c>
      <c r="L31" s="243"/>
      <c r="M31" s="259"/>
      <c r="N31" s="281">
        <v>58000</v>
      </c>
      <c r="O31" s="282">
        <f t="shared" si="1"/>
        <v>1276000</v>
      </c>
    </row>
    <row r="32" spans="1:15" ht="24" customHeight="1" x14ac:dyDescent="0.3">
      <c r="A32" s="108"/>
      <c r="B32" s="242"/>
      <c r="C32" s="291"/>
      <c r="D32" s="276">
        <v>21</v>
      </c>
      <c r="E32" s="124" t="s">
        <v>254</v>
      </c>
      <c r="F32" s="289"/>
      <c r="G32" s="287" t="s">
        <v>270</v>
      </c>
      <c r="H32" s="126" t="s">
        <v>38</v>
      </c>
      <c r="I32" s="297">
        <v>6</v>
      </c>
      <c r="J32" s="279">
        <f t="shared" si="0"/>
        <v>76800</v>
      </c>
      <c r="K32" s="131">
        <f t="shared" si="3"/>
        <v>460800</v>
      </c>
      <c r="L32" s="243"/>
      <c r="M32" s="259"/>
      <c r="N32" s="281">
        <v>60000</v>
      </c>
      <c r="O32" s="282">
        <f t="shared" si="1"/>
        <v>360000</v>
      </c>
    </row>
    <row r="33" spans="1:15" ht="30" customHeight="1" x14ac:dyDescent="0.3">
      <c r="A33" s="108"/>
      <c r="B33" s="242"/>
      <c r="C33" s="291"/>
      <c r="D33" s="276">
        <v>22</v>
      </c>
      <c r="E33" s="124" t="s">
        <v>254</v>
      </c>
      <c r="F33" s="289"/>
      <c r="G33" s="294" t="s">
        <v>285</v>
      </c>
      <c r="H33" s="278" t="s">
        <v>37</v>
      </c>
      <c r="I33" s="298">
        <v>20</v>
      </c>
      <c r="J33" s="279">
        <f t="shared" si="0"/>
        <v>75207.680000000008</v>
      </c>
      <c r="K33" s="131">
        <f t="shared" si="3"/>
        <v>1504153.6000000001</v>
      </c>
      <c r="L33" s="243"/>
      <c r="M33" s="259"/>
      <c r="N33" s="281">
        <v>58756</v>
      </c>
      <c r="O33" s="282">
        <f t="shared" si="1"/>
        <v>1175120</v>
      </c>
    </row>
    <row r="34" spans="1:15" ht="31.2" customHeight="1" x14ac:dyDescent="0.3">
      <c r="A34" s="108"/>
      <c r="B34" s="242"/>
      <c r="C34" s="291"/>
      <c r="D34" s="276">
        <v>23</v>
      </c>
      <c r="E34" s="124" t="s">
        <v>254</v>
      </c>
      <c r="F34" s="289"/>
      <c r="G34" s="294" t="s">
        <v>272</v>
      </c>
      <c r="H34" s="278" t="s">
        <v>38</v>
      </c>
      <c r="I34" s="298">
        <v>12</v>
      </c>
      <c r="J34" s="279">
        <f t="shared" si="0"/>
        <v>33280</v>
      </c>
      <c r="K34" s="131">
        <f t="shared" si="3"/>
        <v>399360</v>
      </c>
      <c r="L34" s="243"/>
      <c r="M34" s="259"/>
      <c r="N34" s="281">
        <v>26000</v>
      </c>
      <c r="O34" s="282">
        <f t="shared" si="1"/>
        <v>312000</v>
      </c>
    </row>
    <row r="35" spans="1:15" ht="17.399999999999999" customHeight="1" x14ac:dyDescent="0.3">
      <c r="A35" s="108"/>
      <c r="B35" s="242"/>
      <c r="C35" s="291"/>
      <c r="D35" s="276">
        <v>24</v>
      </c>
      <c r="E35" s="124" t="s">
        <v>254</v>
      </c>
      <c r="F35" s="289"/>
      <c r="G35" s="287" t="s">
        <v>286</v>
      </c>
      <c r="H35" s="278" t="s">
        <v>38</v>
      </c>
      <c r="I35" s="297">
        <v>2</v>
      </c>
      <c r="J35" s="279">
        <f t="shared" si="0"/>
        <v>279040</v>
      </c>
      <c r="K35" s="131">
        <f t="shared" si="3"/>
        <v>558080</v>
      </c>
      <c r="L35" s="243"/>
      <c r="M35" s="259"/>
      <c r="N35" s="281">
        <v>218000</v>
      </c>
      <c r="O35" s="282">
        <f t="shared" si="1"/>
        <v>436000</v>
      </c>
    </row>
    <row r="36" spans="1:15" ht="33.6" customHeight="1" x14ac:dyDescent="0.3">
      <c r="A36" s="108"/>
      <c r="B36" s="242"/>
      <c r="C36" s="291"/>
      <c r="D36" s="276">
        <v>25</v>
      </c>
      <c r="E36" s="124" t="s">
        <v>254</v>
      </c>
      <c r="F36" s="289"/>
      <c r="G36" s="299" t="s">
        <v>273</v>
      </c>
      <c r="H36" s="278" t="s">
        <v>37</v>
      </c>
      <c r="I36" s="298">
        <v>68</v>
      </c>
      <c r="J36" s="279">
        <f t="shared" si="0"/>
        <v>1135360</v>
      </c>
      <c r="K36" s="131">
        <f t="shared" si="3"/>
        <v>77204480</v>
      </c>
      <c r="L36" s="243"/>
      <c r="M36" s="259"/>
      <c r="N36" s="281">
        <v>887000</v>
      </c>
      <c r="O36" s="282">
        <f t="shared" si="1"/>
        <v>60316000</v>
      </c>
    </row>
    <row r="37" spans="1:15" ht="19.2" customHeight="1" x14ac:dyDescent="0.3">
      <c r="A37" s="108"/>
      <c r="B37" s="242"/>
      <c r="C37" s="291"/>
      <c r="D37" s="276">
        <v>26</v>
      </c>
      <c r="E37" s="124" t="s">
        <v>254</v>
      </c>
      <c r="F37" s="289"/>
      <c r="G37" s="294" t="s">
        <v>274</v>
      </c>
      <c r="H37" s="300" t="s">
        <v>37</v>
      </c>
      <c r="I37" s="304">
        <v>2.2000000000000002</v>
      </c>
      <c r="J37" s="279">
        <f t="shared" si="0"/>
        <v>34560</v>
      </c>
      <c r="K37" s="131">
        <f t="shared" si="3"/>
        <v>76032</v>
      </c>
      <c r="L37" s="243"/>
      <c r="M37" s="259"/>
      <c r="N37" s="281">
        <v>27000</v>
      </c>
      <c r="O37" s="282">
        <f t="shared" si="1"/>
        <v>59400.000000000007</v>
      </c>
    </row>
    <row r="38" spans="1:15" ht="36" customHeight="1" x14ac:dyDescent="0.3">
      <c r="A38" s="108"/>
      <c r="B38" s="242"/>
      <c r="C38" s="291"/>
      <c r="D38" s="276">
        <v>27</v>
      </c>
      <c r="E38" s="124" t="s">
        <v>254</v>
      </c>
      <c r="F38" s="289"/>
      <c r="G38" s="294" t="s">
        <v>275</v>
      </c>
      <c r="H38" s="278" t="s">
        <v>38</v>
      </c>
      <c r="I38" s="305">
        <v>2</v>
      </c>
      <c r="J38" s="279">
        <f t="shared" si="0"/>
        <v>204800</v>
      </c>
      <c r="K38" s="131">
        <f t="shared" si="3"/>
        <v>409600</v>
      </c>
      <c r="L38" s="243"/>
      <c r="M38" s="259"/>
      <c r="N38" s="281">
        <v>160000</v>
      </c>
      <c r="O38" s="282">
        <f t="shared" si="1"/>
        <v>320000</v>
      </c>
    </row>
    <row r="39" spans="1:15" ht="15.6" customHeight="1" x14ac:dyDescent="0.3">
      <c r="A39" s="108"/>
      <c r="B39" s="242"/>
      <c r="C39" s="291"/>
      <c r="D39" s="276">
        <v>28</v>
      </c>
      <c r="E39" s="124" t="s">
        <v>254</v>
      </c>
      <c r="F39" s="289"/>
      <c r="G39" s="302" t="s">
        <v>278</v>
      </c>
      <c r="H39" s="65" t="s">
        <v>19</v>
      </c>
      <c r="I39" s="306">
        <v>68</v>
      </c>
      <c r="J39" s="279">
        <f t="shared" si="0"/>
        <v>9980.16</v>
      </c>
      <c r="K39" s="131">
        <f t="shared" si="3"/>
        <v>678650.88</v>
      </c>
      <c r="L39" s="243"/>
      <c r="M39" s="259"/>
      <c r="N39" s="281">
        <v>7797</v>
      </c>
      <c r="O39" s="282">
        <f t="shared" si="1"/>
        <v>530196</v>
      </c>
    </row>
    <row r="40" spans="1:15" ht="31.2" customHeight="1" x14ac:dyDescent="0.3">
      <c r="A40" s="108"/>
      <c r="B40" s="242"/>
      <c r="C40" s="291"/>
      <c r="D40" s="276">
        <v>29</v>
      </c>
      <c r="E40" s="124" t="s">
        <v>254</v>
      </c>
      <c r="F40" s="289"/>
      <c r="G40" s="287" t="s">
        <v>291</v>
      </c>
      <c r="H40" s="278" t="s">
        <v>38</v>
      </c>
      <c r="I40" s="288">
        <v>2</v>
      </c>
      <c r="J40" s="279">
        <f t="shared" si="0"/>
        <v>1344000</v>
      </c>
      <c r="K40" s="131">
        <f t="shared" si="3"/>
        <v>2688000</v>
      </c>
      <c r="L40" s="243"/>
      <c r="M40" s="259"/>
      <c r="N40" s="281">
        <v>1050000</v>
      </c>
      <c r="O40" s="282">
        <f t="shared" si="1"/>
        <v>2100000</v>
      </c>
    </row>
    <row r="41" spans="1:15" ht="34.799999999999997" customHeight="1" x14ac:dyDescent="0.3">
      <c r="A41" s="108"/>
      <c r="B41" s="242"/>
      <c r="C41" s="291"/>
      <c r="D41" s="276">
        <v>30</v>
      </c>
      <c r="E41" s="124" t="s">
        <v>254</v>
      </c>
      <c r="F41" s="289"/>
      <c r="G41" s="287" t="s">
        <v>287</v>
      </c>
      <c r="H41" s="278" t="s">
        <v>38</v>
      </c>
      <c r="I41" s="288">
        <v>2</v>
      </c>
      <c r="J41" s="279">
        <f t="shared" si="0"/>
        <v>2304000</v>
      </c>
      <c r="K41" s="131">
        <f t="shared" si="3"/>
        <v>4608000</v>
      </c>
      <c r="L41" s="243"/>
      <c r="M41" s="259"/>
      <c r="N41" s="281">
        <v>1800000</v>
      </c>
      <c r="O41" s="282">
        <f t="shared" si="1"/>
        <v>3600000</v>
      </c>
    </row>
    <row r="42" spans="1:15" ht="20.399999999999999" customHeight="1" x14ac:dyDescent="0.3">
      <c r="A42" s="108"/>
      <c r="B42" s="242"/>
      <c r="C42" s="291"/>
      <c r="D42" s="276">
        <v>31</v>
      </c>
      <c r="E42" s="124" t="s">
        <v>254</v>
      </c>
      <c r="F42" s="293"/>
      <c r="G42" s="287" t="s">
        <v>293</v>
      </c>
      <c r="H42" s="278" t="s">
        <v>19</v>
      </c>
      <c r="I42" s="288">
        <v>52</v>
      </c>
      <c r="J42" s="279">
        <f t="shared" si="0"/>
        <v>8448</v>
      </c>
      <c r="K42" s="131">
        <f t="shared" si="3"/>
        <v>439296</v>
      </c>
      <c r="L42" s="243"/>
      <c r="M42" s="259"/>
      <c r="N42" s="281">
        <v>6600</v>
      </c>
      <c r="O42" s="282">
        <f t="shared" si="1"/>
        <v>343200</v>
      </c>
    </row>
    <row r="43" spans="1:15" ht="18.600000000000001" thickBot="1" x14ac:dyDescent="0.35">
      <c r="A43" s="141"/>
      <c r="B43" s="246"/>
      <c r="C43" s="462" t="s">
        <v>245</v>
      </c>
      <c r="D43" s="463"/>
      <c r="E43" s="463"/>
      <c r="F43" s="463"/>
      <c r="G43" s="463"/>
      <c r="H43" s="463"/>
      <c r="I43" s="463"/>
      <c r="J43" s="464"/>
      <c r="K43" s="262">
        <f>SUM(K12:K42)</f>
        <v>270112608.43519998</v>
      </c>
      <c r="L43" s="247"/>
      <c r="M43" s="260"/>
      <c r="O43" s="258">
        <f>SUM(O12:O42)</f>
        <v>211025475.34</v>
      </c>
    </row>
    <row r="44" spans="1:15" ht="15.6" x14ac:dyDescent="0.3">
      <c r="A44" s="141"/>
      <c r="B44" s="246"/>
      <c r="C44" s="145"/>
      <c r="D44" s="146"/>
      <c r="E44" s="145"/>
      <c r="F44" s="145"/>
      <c r="G44" s="147"/>
      <c r="H44" s="148"/>
      <c r="I44" s="236"/>
      <c r="J44" s="237"/>
      <c r="K44" s="263"/>
      <c r="L44" s="247"/>
      <c r="M44" s="260"/>
    </row>
    <row r="45" spans="1:15" ht="16.2" thickBot="1" x14ac:dyDescent="0.35">
      <c r="A45" s="141"/>
      <c r="B45" s="246"/>
      <c r="C45" s="145"/>
      <c r="D45" s="150"/>
      <c r="E45" s="150"/>
      <c r="F45" s="150"/>
      <c r="G45" s="147"/>
      <c r="H45" s="151"/>
      <c r="I45" s="152"/>
      <c r="J45" s="153"/>
      <c r="K45" s="263"/>
      <c r="L45" s="247"/>
      <c r="M45" s="260"/>
    </row>
    <row r="46" spans="1:15" ht="18" thickBot="1" x14ac:dyDescent="0.35">
      <c r="A46" s="141"/>
      <c r="B46" s="246"/>
      <c r="C46" s="145"/>
      <c r="D46" s="150">
        <v>3160104923</v>
      </c>
      <c r="E46" s="150"/>
      <c r="F46" s="150"/>
      <c r="G46" s="154" t="s">
        <v>258</v>
      </c>
      <c r="H46" s="151"/>
      <c r="I46" s="152"/>
      <c r="J46" s="153"/>
      <c r="K46" s="264">
        <f>J56*19%</f>
        <v>2004742.0157300001</v>
      </c>
      <c r="L46" s="247"/>
      <c r="M46" s="260"/>
      <c r="O46" s="286">
        <f>K46</f>
        <v>2004742.0157300001</v>
      </c>
    </row>
    <row r="47" spans="1:15" ht="15.6" x14ac:dyDescent="0.3">
      <c r="A47" s="141"/>
      <c r="B47" s="246"/>
      <c r="C47" s="145"/>
      <c r="D47" s="146"/>
      <c r="E47" s="145"/>
      <c r="F47" s="145"/>
      <c r="G47" s="156"/>
      <c r="H47" s="151"/>
      <c r="I47" s="152"/>
      <c r="J47" s="155"/>
      <c r="K47" s="263"/>
      <c r="L47" s="247"/>
      <c r="M47" s="260"/>
    </row>
    <row r="48" spans="1:15" ht="15.6" x14ac:dyDescent="0.3">
      <c r="A48" s="141"/>
      <c r="B48" s="246"/>
      <c r="C48" s="145"/>
      <c r="D48" s="146"/>
      <c r="E48" s="145"/>
      <c r="F48" s="145"/>
      <c r="G48" s="156"/>
      <c r="H48" s="151"/>
      <c r="I48" s="152"/>
      <c r="J48" s="155"/>
      <c r="K48" s="263"/>
      <c r="L48" s="248"/>
      <c r="M48" s="260"/>
    </row>
    <row r="49" spans="1:15" ht="16.2" thickBot="1" x14ac:dyDescent="0.35">
      <c r="A49" s="141"/>
      <c r="B49" s="246"/>
      <c r="C49" s="145"/>
      <c r="D49" s="146"/>
      <c r="E49" s="145"/>
      <c r="F49" s="145"/>
      <c r="G49" s="158"/>
      <c r="H49" s="151"/>
      <c r="I49" s="152"/>
      <c r="J49" s="155"/>
      <c r="K49" s="265"/>
      <c r="L49" s="249"/>
      <c r="M49" s="260"/>
    </row>
    <row r="50" spans="1:15" ht="18.600000000000001" thickBot="1" x14ac:dyDescent="0.35">
      <c r="A50" s="141"/>
      <c r="B50" s="246"/>
      <c r="C50" s="145"/>
      <c r="D50" s="146"/>
      <c r="E50" s="145"/>
      <c r="F50" s="145"/>
      <c r="G50" s="161" t="s">
        <v>234</v>
      </c>
      <c r="H50" s="162"/>
      <c r="I50" s="163"/>
      <c r="J50" s="164"/>
      <c r="K50" s="266">
        <f>SUM(K43:K49)</f>
        <v>272117350.45093</v>
      </c>
      <c r="L50" s="249"/>
      <c r="M50" s="261"/>
      <c r="O50" s="285">
        <f>O43+J57+O46</f>
        <v>272117350.45093</v>
      </c>
    </row>
    <row r="51" spans="1:15" ht="50.25" customHeight="1" thickBot="1" x14ac:dyDescent="0.35">
      <c r="A51" s="141"/>
      <c r="B51" s="246"/>
      <c r="C51" s="145"/>
      <c r="D51" s="146"/>
      <c r="E51" s="146"/>
      <c r="F51" s="146"/>
      <c r="G51" s="145"/>
      <c r="H51" s="145"/>
      <c r="I51" s="166"/>
      <c r="J51" s="167"/>
      <c r="K51" s="168"/>
      <c r="L51" s="249"/>
      <c r="M51" s="261"/>
    </row>
    <row r="52" spans="1:15" ht="15.6" x14ac:dyDescent="0.25">
      <c r="B52" s="250"/>
      <c r="C52" s="169"/>
      <c r="D52" s="403"/>
      <c r="E52" s="403"/>
      <c r="F52" s="403"/>
      <c r="G52" s="403"/>
      <c r="H52" s="403"/>
      <c r="I52" s="403"/>
      <c r="J52" s="403"/>
      <c r="K52" s="404"/>
      <c r="L52" s="251"/>
    </row>
    <row r="53" spans="1:15" ht="34.5" customHeight="1" x14ac:dyDescent="0.25">
      <c r="B53" s="250"/>
      <c r="C53" s="452" t="s">
        <v>235</v>
      </c>
      <c r="D53" s="453"/>
      <c r="E53" s="453"/>
      <c r="F53" s="453"/>
      <c r="G53" s="453"/>
      <c r="H53" s="454" t="s">
        <v>226</v>
      </c>
      <c r="I53" s="454"/>
      <c r="J53" s="454"/>
      <c r="K53" s="170" t="s">
        <v>236</v>
      </c>
      <c r="L53" s="251"/>
    </row>
    <row r="54" spans="1:15" ht="15.75" customHeight="1" x14ac:dyDescent="0.25">
      <c r="B54" s="250"/>
      <c r="C54" s="452" t="s">
        <v>237</v>
      </c>
      <c r="D54" s="453"/>
      <c r="E54" s="453"/>
      <c r="F54" s="453"/>
      <c r="G54" s="453"/>
      <c r="H54" s="455" t="s">
        <v>167</v>
      </c>
      <c r="I54" s="456"/>
      <c r="J54" s="283">
        <f>O43*K54</f>
        <v>46425604.5748</v>
      </c>
      <c r="K54" s="172">
        <v>0.22</v>
      </c>
      <c r="L54" s="251"/>
    </row>
    <row r="55" spans="1:15" ht="15.75" customHeight="1" x14ac:dyDescent="0.25">
      <c r="B55" s="250"/>
      <c r="C55" s="452" t="s">
        <v>238</v>
      </c>
      <c r="D55" s="453"/>
      <c r="E55" s="453"/>
      <c r="F55" s="453"/>
      <c r="G55" s="453"/>
      <c r="H55" s="457" t="s">
        <v>168</v>
      </c>
      <c r="I55" s="458"/>
      <c r="J55" s="283">
        <f>O43*K55</f>
        <v>2110254.7534000003</v>
      </c>
      <c r="K55" s="172">
        <v>0.01</v>
      </c>
      <c r="L55" s="251"/>
    </row>
    <row r="56" spans="1:15" ht="15.75" customHeight="1" x14ac:dyDescent="0.25">
      <c r="B56" s="250"/>
      <c r="C56" s="450" t="s">
        <v>239</v>
      </c>
      <c r="D56" s="451"/>
      <c r="E56" s="451"/>
      <c r="F56" s="451"/>
      <c r="G56" s="451"/>
      <c r="H56" s="459" t="s">
        <v>169</v>
      </c>
      <c r="I56" s="460"/>
      <c r="J56" s="283">
        <f>O43*K56</f>
        <v>10551273.767000001</v>
      </c>
      <c r="K56" s="172">
        <v>0.05</v>
      </c>
      <c r="L56" s="251"/>
    </row>
    <row r="57" spans="1:15" ht="15.75" customHeight="1" x14ac:dyDescent="0.25">
      <c r="B57" s="250"/>
      <c r="C57" s="436" t="s">
        <v>240</v>
      </c>
      <c r="D57" s="437"/>
      <c r="E57" s="437"/>
      <c r="F57" s="437"/>
      <c r="G57" s="437"/>
      <c r="H57" s="310" t="s">
        <v>241</v>
      </c>
      <c r="I57" s="311"/>
      <c r="J57" s="284">
        <f>SUM(J54:J56)</f>
        <v>59087133.095200002</v>
      </c>
      <c r="K57" s="172">
        <f>SUM(K54:K56)</f>
        <v>0.28000000000000003</v>
      </c>
      <c r="L57" s="251"/>
      <c r="N57" s="257"/>
    </row>
    <row r="58" spans="1:15" ht="15.75" customHeight="1" x14ac:dyDescent="0.25">
      <c r="B58" s="250"/>
      <c r="C58" s="438" t="s">
        <v>242</v>
      </c>
      <c r="D58" s="437"/>
      <c r="E58" s="437"/>
      <c r="F58" s="437"/>
      <c r="G58" s="437"/>
      <c r="H58" s="439"/>
      <c r="I58" s="439"/>
      <c r="J58" s="439"/>
      <c r="K58" s="440"/>
      <c r="L58" s="251"/>
    </row>
    <row r="59" spans="1:15" ht="44.25" customHeight="1" x14ac:dyDescent="0.25">
      <c r="B59" s="250"/>
      <c r="C59" s="238"/>
      <c r="D59" s="238"/>
      <c r="E59" s="238"/>
      <c r="F59" s="238"/>
      <c r="G59" s="238"/>
      <c r="H59" s="238"/>
      <c r="I59" s="238"/>
      <c r="J59" s="238"/>
      <c r="K59" s="238"/>
      <c r="L59" s="251"/>
    </row>
    <row r="60" spans="1:15" ht="15.6" x14ac:dyDescent="0.25">
      <c r="B60" s="250"/>
      <c r="C60" s="238"/>
      <c r="D60" s="238"/>
      <c r="E60" s="238"/>
      <c r="F60" s="238"/>
      <c r="G60" s="239"/>
      <c r="H60" s="238"/>
      <c r="I60" s="238"/>
      <c r="J60" s="238"/>
      <c r="K60" s="238"/>
      <c r="L60" s="251"/>
    </row>
    <row r="61" spans="1:15" ht="16.2" thickBot="1" x14ac:dyDescent="0.35">
      <c r="B61" s="252"/>
      <c r="C61" s="253"/>
      <c r="D61" s="253"/>
      <c r="E61" s="254"/>
      <c r="F61" s="253"/>
      <c r="G61" s="255"/>
      <c r="H61" s="253"/>
      <c r="I61" s="253"/>
      <c r="J61" s="253"/>
      <c r="K61" s="253"/>
      <c r="L61" s="256"/>
    </row>
    <row r="63" spans="1:15" x14ac:dyDescent="0.25">
      <c r="K63" s="307"/>
    </row>
    <row r="64" spans="1:15" x14ac:dyDescent="0.25">
      <c r="K64" s="286"/>
    </row>
  </sheetData>
  <mergeCells count="29">
    <mergeCell ref="N10:O10"/>
    <mergeCell ref="K9:K10"/>
    <mergeCell ref="C11:G11"/>
    <mergeCell ref="C43:J43"/>
    <mergeCell ref="D52:K52"/>
    <mergeCell ref="C56:G56"/>
    <mergeCell ref="C53:G53"/>
    <mergeCell ref="H53:J53"/>
    <mergeCell ref="C54:G54"/>
    <mergeCell ref="C55:G55"/>
    <mergeCell ref="H54:I54"/>
    <mergeCell ref="H55:I55"/>
    <mergeCell ref="H56:I56"/>
    <mergeCell ref="H57:I57"/>
    <mergeCell ref="C57:G57"/>
    <mergeCell ref="C58:G58"/>
    <mergeCell ref="H58:K58"/>
    <mergeCell ref="C3:K3"/>
    <mergeCell ref="C4:K4"/>
    <mergeCell ref="C5:K6"/>
    <mergeCell ref="C7:K7"/>
    <mergeCell ref="C8:K8"/>
    <mergeCell ref="C9:C10"/>
    <mergeCell ref="D9:D10"/>
    <mergeCell ref="E9:F9"/>
    <mergeCell ref="G9:G10"/>
    <mergeCell ref="H9:H10"/>
    <mergeCell ref="I9:I10"/>
    <mergeCell ref="J9:J10"/>
  </mergeCells>
  <phoneticPr fontId="10" type="noConversion"/>
  <pageMargins left="0.7" right="0.7" top="0.98" bottom="1.1200000000000001" header="0.3" footer="0.3"/>
  <pageSetup scale="43" fitToHeight="0" orientation="portrait" horizontalDpi="4294967293"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1">
    <tabColor rgb="FFFFC000"/>
    <pageSetUpPr fitToPage="1"/>
  </sheetPr>
  <dimension ref="A1:AK87"/>
  <sheetViews>
    <sheetView view="pageBreakPreview" topLeftCell="B4" zoomScale="60" zoomScaleNormal="85" workbookViewId="0">
      <selection activeCell="I6" sqref="I6:P8"/>
    </sheetView>
  </sheetViews>
  <sheetFormatPr baseColWidth="10" defaultColWidth="11.44140625" defaultRowHeight="15" x14ac:dyDescent="0.25"/>
  <cols>
    <col min="1" max="1" width="3.6640625" style="1" hidden="1" customWidth="1"/>
    <col min="2" max="2" width="3.5546875" style="1" customWidth="1"/>
    <col min="3" max="3" width="9.88671875" style="1" customWidth="1"/>
    <col min="4" max="4" width="9.5546875" style="1" customWidth="1"/>
    <col min="5" max="5" width="11.44140625" style="1" customWidth="1"/>
    <col min="6" max="6" width="65.5546875" style="1" customWidth="1"/>
    <col min="7" max="7" width="9" style="1" customWidth="1"/>
    <col min="8" max="8" width="11.6640625" style="1" customWidth="1"/>
    <col min="9" max="9" width="17.44140625" style="1" customWidth="1"/>
    <col min="10" max="10" width="18.44140625" style="3" customWidth="1"/>
    <col min="11" max="11" width="15.88671875" style="3" customWidth="1"/>
    <col min="12" max="12" width="20.33203125" style="3" customWidth="1"/>
    <col min="13" max="16" width="18.44140625" style="3" customWidth="1"/>
    <col min="17" max="17" width="3.44140625" style="1" customWidth="1"/>
    <col min="18" max="16384" width="11.44140625" style="1"/>
  </cols>
  <sheetData>
    <row r="1" spans="3:37" ht="15.6" thickBot="1" x14ac:dyDescent="0.3"/>
    <row r="2" spans="3:37" ht="33.75" customHeight="1" thickTop="1" x14ac:dyDescent="0.25">
      <c r="C2" s="320"/>
      <c r="D2" s="321"/>
      <c r="E2" s="321"/>
      <c r="F2" s="324" t="s">
        <v>0</v>
      </c>
      <c r="G2" s="325"/>
      <c r="H2" s="325"/>
      <c r="I2" s="325"/>
      <c r="J2" s="326"/>
      <c r="K2" s="36"/>
      <c r="L2" s="36"/>
      <c r="M2" s="36"/>
      <c r="N2" s="36"/>
      <c r="O2" s="36"/>
      <c r="P2" s="36"/>
    </row>
    <row r="3" spans="3:37" ht="52.5" customHeight="1" x14ac:dyDescent="0.25">
      <c r="C3" s="322"/>
      <c r="D3" s="323"/>
      <c r="E3" s="323"/>
      <c r="F3" s="327" t="s">
        <v>13</v>
      </c>
      <c r="G3" s="328"/>
      <c r="H3" s="328"/>
      <c r="I3" s="328"/>
      <c r="J3" s="329"/>
      <c r="K3" s="37"/>
      <c r="L3" s="37"/>
      <c r="M3" s="37"/>
      <c r="N3" s="37"/>
      <c r="O3" s="37"/>
      <c r="P3" s="37"/>
    </row>
    <row r="4" spans="3:37" s="4" customFormat="1" ht="30" customHeight="1" thickBot="1" x14ac:dyDescent="0.3">
      <c r="C4" s="330" t="s">
        <v>15</v>
      </c>
      <c r="D4" s="331"/>
      <c r="E4" s="332"/>
      <c r="F4" s="26" t="s">
        <v>11</v>
      </c>
      <c r="G4" s="333" t="s">
        <v>10</v>
      </c>
      <c r="H4" s="333"/>
      <c r="I4" s="5" t="s">
        <v>14</v>
      </c>
      <c r="J4" s="6" t="s">
        <v>12</v>
      </c>
      <c r="K4" s="38"/>
      <c r="L4" s="38"/>
      <c r="M4" s="38"/>
      <c r="N4" s="38"/>
      <c r="O4" s="38"/>
      <c r="P4" s="38"/>
      <c r="Q4" s="1"/>
      <c r="R4" s="1"/>
      <c r="S4" s="1"/>
      <c r="X4" s="1"/>
      <c r="Y4" s="1"/>
      <c r="Z4" s="1"/>
      <c r="AA4" s="1"/>
      <c r="AB4" s="1"/>
      <c r="AC4" s="1"/>
      <c r="AD4" s="1"/>
      <c r="AE4" s="1"/>
      <c r="AF4" s="1"/>
      <c r="AG4" s="1"/>
      <c r="AH4" s="1"/>
      <c r="AI4" s="1"/>
      <c r="AJ4" s="1"/>
      <c r="AK4" s="1"/>
    </row>
    <row r="5" spans="3:37" s="4" customFormat="1" ht="30" customHeight="1" thickTop="1" thickBot="1" x14ac:dyDescent="0.3">
      <c r="C5" s="7"/>
      <c r="D5" s="7"/>
      <c r="E5" s="7"/>
      <c r="F5" s="8"/>
      <c r="G5" s="7"/>
      <c r="H5" s="7"/>
      <c r="I5" s="7"/>
      <c r="J5" s="7"/>
      <c r="K5" s="7"/>
      <c r="L5" s="7"/>
      <c r="M5" s="7"/>
      <c r="N5" s="7"/>
      <c r="O5" s="7"/>
      <c r="P5" s="7"/>
      <c r="Q5" s="1"/>
      <c r="R5" s="1"/>
      <c r="S5" s="1"/>
      <c r="X5" s="1"/>
      <c r="Y5" s="1"/>
      <c r="Z5" s="1"/>
      <c r="AA5" s="1"/>
      <c r="AB5" s="1"/>
      <c r="AC5" s="1"/>
      <c r="AD5" s="1"/>
      <c r="AE5" s="1"/>
      <c r="AF5" s="1"/>
      <c r="AG5" s="1"/>
      <c r="AH5" s="1"/>
      <c r="AI5" s="1"/>
      <c r="AJ5" s="1"/>
      <c r="AK5" s="1"/>
    </row>
    <row r="6" spans="3:37" ht="37.5" customHeight="1" x14ac:dyDescent="0.25">
      <c r="C6" s="318" t="s">
        <v>128</v>
      </c>
      <c r="D6" s="334"/>
      <c r="E6" s="334"/>
      <c r="F6" s="334"/>
      <c r="G6" s="334"/>
      <c r="H6" s="334"/>
      <c r="I6" s="354" t="s">
        <v>120</v>
      </c>
      <c r="J6" s="355"/>
      <c r="K6" s="354" t="s">
        <v>125</v>
      </c>
      <c r="L6" s="355"/>
      <c r="M6" s="354" t="s">
        <v>126</v>
      </c>
      <c r="N6" s="355"/>
      <c r="O6" s="354" t="s">
        <v>127</v>
      </c>
      <c r="P6" s="355"/>
    </row>
    <row r="7" spans="3:37" s="2" customFormat="1" ht="32.25" customHeight="1" x14ac:dyDescent="0.25">
      <c r="C7" s="9" t="s">
        <v>9</v>
      </c>
      <c r="D7" s="315" t="s">
        <v>8</v>
      </c>
      <c r="E7" s="315"/>
      <c r="F7" s="315"/>
      <c r="G7" s="44" t="s">
        <v>1</v>
      </c>
      <c r="H7" s="48" t="s">
        <v>2</v>
      </c>
      <c r="I7" s="44" t="s">
        <v>6</v>
      </c>
      <c r="J7" s="10" t="s">
        <v>5</v>
      </c>
      <c r="K7" s="44" t="s">
        <v>6</v>
      </c>
      <c r="L7" s="10" t="s">
        <v>5</v>
      </c>
      <c r="M7" s="44" t="s">
        <v>6</v>
      </c>
      <c r="N7" s="10" t="s">
        <v>5</v>
      </c>
      <c r="O7" s="44" t="s">
        <v>6</v>
      </c>
      <c r="P7" s="10" t="s">
        <v>5</v>
      </c>
      <c r="Q7" s="1"/>
      <c r="R7" s="1"/>
      <c r="S7" s="1"/>
      <c r="X7" s="1"/>
      <c r="Y7" s="1"/>
      <c r="Z7" s="1"/>
      <c r="AA7" s="1"/>
      <c r="AB7" s="1"/>
      <c r="AC7" s="1"/>
      <c r="AD7" s="1"/>
      <c r="AE7" s="1"/>
      <c r="AF7" s="1"/>
      <c r="AG7" s="1"/>
      <c r="AH7" s="1"/>
      <c r="AI7" s="1"/>
      <c r="AJ7" s="1"/>
      <c r="AK7" s="1"/>
    </row>
    <row r="8" spans="3:37" ht="139.94999999999999" customHeight="1" x14ac:dyDescent="0.25">
      <c r="C8" s="9">
        <v>1</v>
      </c>
      <c r="D8" s="316" t="s">
        <v>16</v>
      </c>
      <c r="E8" s="317"/>
      <c r="F8" s="317"/>
      <c r="G8" s="46" t="s">
        <v>18</v>
      </c>
      <c r="H8" s="47">
        <f>+(9*5)+50</f>
        <v>95</v>
      </c>
      <c r="I8" s="21">
        <v>580000</v>
      </c>
      <c r="J8" s="22">
        <f>I8*H8</f>
        <v>55100000</v>
      </c>
      <c r="K8" s="21">
        <v>900000</v>
      </c>
      <c r="L8" s="22">
        <f>K8*H8</f>
        <v>85500000</v>
      </c>
      <c r="M8" s="21">
        <v>650000</v>
      </c>
      <c r="N8" s="22">
        <f>M8*H8</f>
        <v>61750000</v>
      </c>
      <c r="O8" s="21">
        <f>AVERAGE(I8,K8,M8)</f>
        <v>710000</v>
      </c>
      <c r="P8" s="22">
        <f>O8*H8</f>
        <v>67450000</v>
      </c>
    </row>
    <row r="9" spans="3:37" ht="15.6" x14ac:dyDescent="0.25">
      <c r="C9" s="9">
        <v>2</v>
      </c>
      <c r="D9" s="356" t="s">
        <v>27</v>
      </c>
      <c r="E9" s="357"/>
      <c r="F9" s="357"/>
      <c r="G9" s="46" t="s">
        <v>37</v>
      </c>
      <c r="H9" s="45">
        <v>100</v>
      </c>
      <c r="I9" s="21">
        <v>20000</v>
      </c>
      <c r="J9" s="22">
        <f>H9*I9</f>
        <v>2000000</v>
      </c>
      <c r="K9" s="21">
        <v>16800</v>
      </c>
      <c r="L9" s="22">
        <f t="shared" ref="L9:L13" si="0">K9*H9</f>
        <v>1680000</v>
      </c>
      <c r="M9" s="21">
        <v>25000</v>
      </c>
      <c r="N9" s="22">
        <f t="shared" ref="N9:N13" si="1">M9*H9</f>
        <v>2500000</v>
      </c>
      <c r="O9" s="21">
        <f t="shared" ref="O9:O13" si="2">AVERAGE(I9,K9,M9)</f>
        <v>20600</v>
      </c>
      <c r="P9" s="22">
        <f t="shared" ref="P9:P13" si="3">O9*H9</f>
        <v>2060000</v>
      </c>
    </row>
    <row r="10" spans="3:37" ht="15.6" x14ac:dyDescent="0.25">
      <c r="C10" s="9">
        <v>3</v>
      </c>
      <c r="D10" s="356" t="s">
        <v>28</v>
      </c>
      <c r="E10" s="357"/>
      <c r="F10" s="357"/>
      <c r="G10" s="46" t="s">
        <v>37</v>
      </c>
      <c r="H10" s="45">
        <v>200</v>
      </c>
      <c r="I10" s="21">
        <v>22000</v>
      </c>
      <c r="J10" s="22">
        <f>H10*I10</f>
        <v>4400000</v>
      </c>
      <c r="K10" s="21">
        <v>16800</v>
      </c>
      <c r="L10" s="22">
        <f t="shared" si="0"/>
        <v>3360000</v>
      </c>
      <c r="M10" s="21">
        <v>30000</v>
      </c>
      <c r="N10" s="22">
        <f t="shared" si="1"/>
        <v>6000000</v>
      </c>
      <c r="O10" s="21">
        <f t="shared" si="2"/>
        <v>22933.333333333332</v>
      </c>
      <c r="P10" s="22">
        <f t="shared" si="3"/>
        <v>4586666.666666666</v>
      </c>
    </row>
    <row r="11" spans="3:37" ht="15.6" x14ac:dyDescent="0.25">
      <c r="C11" s="9">
        <v>4</v>
      </c>
      <c r="D11" s="356" t="s">
        <v>115</v>
      </c>
      <c r="E11" s="357"/>
      <c r="F11" s="357"/>
      <c r="G11" s="46" t="s">
        <v>38</v>
      </c>
      <c r="H11" s="45">
        <v>1</v>
      </c>
      <c r="I11" s="21">
        <v>400000</v>
      </c>
      <c r="J11" s="22">
        <f>H11*I11</f>
        <v>400000</v>
      </c>
      <c r="K11" s="21">
        <v>250000</v>
      </c>
      <c r="L11" s="22">
        <f t="shared" si="0"/>
        <v>250000</v>
      </c>
      <c r="M11" s="21">
        <v>300000</v>
      </c>
      <c r="N11" s="22">
        <f t="shared" si="1"/>
        <v>300000</v>
      </c>
      <c r="O11" s="21">
        <f t="shared" si="2"/>
        <v>316666.66666666669</v>
      </c>
      <c r="P11" s="22">
        <f t="shared" si="3"/>
        <v>316666.66666666669</v>
      </c>
      <c r="U11" s="1">
        <f>300*0.4*0.4</f>
        <v>48</v>
      </c>
    </row>
    <row r="12" spans="3:37" ht="47.25" customHeight="1" x14ac:dyDescent="0.25">
      <c r="C12" s="9">
        <v>5</v>
      </c>
      <c r="D12" s="356" t="s">
        <v>106</v>
      </c>
      <c r="E12" s="357"/>
      <c r="F12" s="357"/>
      <c r="G12" s="46" t="s">
        <v>38</v>
      </c>
      <c r="H12" s="45">
        <v>1</v>
      </c>
      <c r="I12" s="23">
        <v>120000</v>
      </c>
      <c r="J12" s="22">
        <f>H12*I12</f>
        <v>120000</v>
      </c>
      <c r="K12" s="21">
        <v>86700</v>
      </c>
      <c r="L12" s="22">
        <f t="shared" si="0"/>
        <v>86700</v>
      </c>
      <c r="M12" s="21">
        <v>200000</v>
      </c>
      <c r="N12" s="22">
        <f t="shared" si="1"/>
        <v>200000</v>
      </c>
      <c r="O12" s="21">
        <f t="shared" si="2"/>
        <v>135566.66666666666</v>
      </c>
      <c r="P12" s="22">
        <f t="shared" si="3"/>
        <v>135566.66666666666</v>
      </c>
    </row>
    <row r="13" spans="3:37" ht="15.6" x14ac:dyDescent="0.25">
      <c r="C13" s="9">
        <v>6</v>
      </c>
      <c r="D13" s="316" t="s">
        <v>107</v>
      </c>
      <c r="E13" s="316"/>
      <c r="F13" s="316"/>
      <c r="G13" s="46" t="s">
        <v>104</v>
      </c>
      <c r="H13" s="45">
        <v>1</v>
      </c>
      <c r="I13" s="23">
        <v>2000000</v>
      </c>
      <c r="J13" s="22">
        <f>H13*I13</f>
        <v>2000000</v>
      </c>
      <c r="K13" s="21">
        <v>459790</v>
      </c>
      <c r="L13" s="22">
        <f t="shared" si="0"/>
        <v>459790</v>
      </c>
      <c r="M13" s="21">
        <v>400000</v>
      </c>
      <c r="N13" s="22">
        <f t="shared" si="1"/>
        <v>400000</v>
      </c>
      <c r="O13" s="21">
        <f t="shared" si="2"/>
        <v>953263.33333333337</v>
      </c>
      <c r="P13" s="22">
        <f t="shared" si="3"/>
        <v>953263.33333333337</v>
      </c>
    </row>
    <row r="14" spans="3:37" ht="45" customHeight="1" thickBot="1" x14ac:dyDescent="0.3">
      <c r="C14" s="360" t="s">
        <v>7</v>
      </c>
      <c r="D14" s="361"/>
      <c r="E14" s="361"/>
      <c r="F14" s="361"/>
      <c r="G14" s="361"/>
      <c r="H14" s="361"/>
      <c r="I14" s="41"/>
      <c r="J14" s="24">
        <f>SUM(J8:J13)</f>
        <v>64020000</v>
      </c>
      <c r="K14" s="41"/>
      <c r="L14" s="24">
        <f>SUM(L8:L13)</f>
        <v>91336490</v>
      </c>
      <c r="M14" s="41"/>
      <c r="N14" s="24">
        <f>SUM(N8:N13)</f>
        <v>71150000</v>
      </c>
      <c r="O14" s="41"/>
      <c r="P14" s="24">
        <f>SUM(P8:P13)</f>
        <v>75502163.333333343</v>
      </c>
    </row>
    <row r="15" spans="3:37" ht="33.75" customHeight="1" thickBot="1" x14ac:dyDescent="0.3">
      <c r="C15" s="465" t="s">
        <v>29</v>
      </c>
      <c r="D15" s="466"/>
      <c r="E15" s="466"/>
      <c r="F15" s="466"/>
      <c r="G15" s="466"/>
      <c r="H15" s="466"/>
      <c r="I15" s="11" t="s">
        <v>32</v>
      </c>
      <c r="J15" s="12">
        <f>+J14*I15</f>
        <v>12804000</v>
      </c>
      <c r="K15" s="11" t="s">
        <v>32</v>
      </c>
      <c r="L15" s="12">
        <f>+L14*K15</f>
        <v>18267298</v>
      </c>
      <c r="M15" s="11" t="s">
        <v>32</v>
      </c>
      <c r="N15" s="12">
        <f>+N14*M15</f>
        <v>14230000</v>
      </c>
      <c r="O15" s="11" t="s">
        <v>32</v>
      </c>
      <c r="P15" s="12">
        <f>+P14*O15</f>
        <v>15100432.66666667</v>
      </c>
    </row>
    <row r="16" spans="3:37" ht="33.75" customHeight="1" thickBot="1" x14ac:dyDescent="0.3">
      <c r="C16" s="465" t="s">
        <v>30</v>
      </c>
      <c r="D16" s="466"/>
      <c r="E16" s="466"/>
      <c r="F16" s="466"/>
      <c r="G16" s="466"/>
      <c r="H16" s="466"/>
      <c r="I16" s="11" t="s">
        <v>33</v>
      </c>
      <c r="J16" s="12">
        <f>+J14*I16</f>
        <v>640200</v>
      </c>
      <c r="K16" s="11" t="s">
        <v>33</v>
      </c>
      <c r="L16" s="12">
        <f>+L14*K16</f>
        <v>913364.9</v>
      </c>
      <c r="M16" s="11" t="s">
        <v>33</v>
      </c>
      <c r="N16" s="12">
        <f>+N14*M16</f>
        <v>711500</v>
      </c>
      <c r="O16" s="11" t="s">
        <v>33</v>
      </c>
      <c r="P16" s="12">
        <f>+P14*O16</f>
        <v>755021.63333333342</v>
      </c>
    </row>
    <row r="17" spans="3:16" ht="33.75" customHeight="1" thickBot="1" x14ac:dyDescent="0.3">
      <c r="C17" s="465" t="s">
        <v>31</v>
      </c>
      <c r="D17" s="466"/>
      <c r="E17" s="466"/>
      <c r="F17" s="466"/>
      <c r="G17" s="466"/>
      <c r="H17" s="466"/>
      <c r="I17" s="11" t="s">
        <v>34</v>
      </c>
      <c r="J17" s="12">
        <f>+J14*I17</f>
        <v>3201000</v>
      </c>
      <c r="K17" s="11" t="s">
        <v>34</v>
      </c>
      <c r="L17" s="12">
        <f>+L14*K17</f>
        <v>4566824.5</v>
      </c>
      <c r="M17" s="11" t="s">
        <v>34</v>
      </c>
      <c r="N17" s="12">
        <f>+N14*M17</f>
        <v>3557500</v>
      </c>
      <c r="O17" s="11" t="s">
        <v>34</v>
      </c>
      <c r="P17" s="12">
        <f>+P14*O17</f>
        <v>3775108.1666666674</v>
      </c>
    </row>
    <row r="18" spans="3:16" ht="33.75" customHeight="1" thickBot="1" x14ac:dyDescent="0.3">
      <c r="C18" s="465" t="s">
        <v>3</v>
      </c>
      <c r="D18" s="466"/>
      <c r="E18" s="466"/>
      <c r="F18" s="466"/>
      <c r="G18" s="466"/>
      <c r="H18" s="466"/>
      <c r="I18" s="11" t="s">
        <v>35</v>
      </c>
      <c r="J18" s="12">
        <f>+J17*I18</f>
        <v>608190</v>
      </c>
      <c r="K18" s="11" t="s">
        <v>35</v>
      </c>
      <c r="L18" s="12">
        <f>+L17*K18</f>
        <v>867696.65500000003</v>
      </c>
      <c r="M18" s="11" t="s">
        <v>35</v>
      </c>
      <c r="N18" s="12">
        <f>+N17*M18</f>
        <v>675925</v>
      </c>
      <c r="O18" s="11" t="s">
        <v>35</v>
      </c>
      <c r="P18" s="12">
        <f>+P17*O18</f>
        <v>717270.55166666687</v>
      </c>
    </row>
    <row r="19" spans="3:16" ht="35.25" customHeight="1" thickBot="1" x14ac:dyDescent="0.3">
      <c r="C19" s="364" t="s">
        <v>4</v>
      </c>
      <c r="D19" s="365"/>
      <c r="E19" s="365"/>
      <c r="F19" s="365"/>
      <c r="G19" s="365"/>
      <c r="H19" s="365"/>
      <c r="I19" s="43"/>
      <c r="J19" s="13">
        <f>+SUM(J14:J18)</f>
        <v>81273390</v>
      </c>
      <c r="K19" s="43"/>
      <c r="L19" s="13">
        <f>+SUM(L14:L18)</f>
        <v>115951674.05500001</v>
      </c>
      <c r="M19" s="43"/>
      <c r="N19" s="13">
        <f>+SUM(N14:N18)</f>
        <v>90324925</v>
      </c>
      <c r="O19" s="43"/>
      <c r="P19" s="13">
        <f>+SUM(P14:P18)</f>
        <v>95849996.351666689</v>
      </c>
    </row>
    <row r="20" spans="3:16" ht="35.25" customHeight="1" thickBot="1" x14ac:dyDescent="0.3">
      <c r="C20" s="19"/>
      <c r="D20" s="19"/>
      <c r="E20" s="19"/>
      <c r="F20" s="19"/>
      <c r="G20" s="19"/>
      <c r="H20" s="19"/>
      <c r="I20" s="19"/>
      <c r="J20" s="20"/>
      <c r="K20" s="20"/>
      <c r="L20" s="20"/>
      <c r="M20" s="20"/>
      <c r="N20" s="20"/>
      <c r="O20" s="20"/>
      <c r="P20" s="20"/>
    </row>
    <row r="21" spans="3:16" ht="40.5" customHeight="1" x14ac:dyDescent="0.25">
      <c r="C21" s="313"/>
      <c r="D21" s="313"/>
      <c r="E21" s="313"/>
      <c r="F21" s="313"/>
      <c r="G21" s="313"/>
      <c r="H21" s="313"/>
      <c r="I21" s="313"/>
      <c r="J21" s="313"/>
      <c r="K21" s="32"/>
      <c r="L21" s="32"/>
      <c r="M21" s="32"/>
      <c r="N21" s="32"/>
      <c r="O21" s="32"/>
      <c r="P21" s="32"/>
    </row>
    <row r="22" spans="3:16" x14ac:dyDescent="0.25">
      <c r="C22" s="14"/>
      <c r="D22" s="15"/>
      <c r="E22" s="15"/>
      <c r="F22" s="15"/>
      <c r="G22" s="15"/>
      <c r="H22" s="15"/>
      <c r="I22" s="16"/>
      <c r="J22" s="17"/>
      <c r="K22" s="15"/>
      <c r="L22" s="15"/>
      <c r="M22" s="15"/>
      <c r="N22" s="15"/>
      <c r="O22" s="15"/>
      <c r="P22" s="15"/>
    </row>
    <row r="23" spans="3:16" x14ac:dyDescent="0.25">
      <c r="C23" s="15"/>
      <c r="D23" s="15"/>
      <c r="E23" s="15"/>
      <c r="F23" s="15"/>
      <c r="G23" s="15"/>
      <c r="H23" s="15"/>
      <c r="I23" s="16"/>
      <c r="J23" s="17"/>
      <c r="K23" s="15"/>
      <c r="L23" s="15"/>
      <c r="M23" s="15"/>
      <c r="N23" s="15"/>
      <c r="O23" s="15"/>
      <c r="P23" s="15"/>
    </row>
    <row r="24" spans="3:16" x14ac:dyDescent="0.25">
      <c r="C24" s="16"/>
      <c r="D24" s="15"/>
      <c r="E24" s="15"/>
      <c r="F24" s="15"/>
      <c r="G24" s="15"/>
      <c r="H24" s="15"/>
      <c r="I24" s="16"/>
      <c r="J24" s="17"/>
      <c r="K24" s="15"/>
      <c r="L24" s="15"/>
      <c r="M24" s="15"/>
      <c r="N24" s="15"/>
      <c r="O24" s="15"/>
      <c r="P24" s="15"/>
    </row>
    <row r="25" spans="3:16" x14ac:dyDescent="0.25">
      <c r="C25" s="15"/>
      <c r="D25" s="15"/>
      <c r="E25" s="15"/>
      <c r="F25" s="15"/>
      <c r="G25" s="15"/>
      <c r="H25" s="15"/>
      <c r="I25" s="16"/>
      <c r="J25" s="17"/>
      <c r="K25" s="15"/>
      <c r="L25" s="15"/>
      <c r="M25" s="15"/>
      <c r="N25" s="15"/>
      <c r="O25" s="15"/>
      <c r="P25" s="15"/>
    </row>
    <row r="26" spans="3:16" ht="15" customHeight="1" x14ac:dyDescent="0.25">
      <c r="C26" s="16"/>
      <c r="D26" s="15"/>
      <c r="E26" s="15"/>
      <c r="F26" s="15"/>
      <c r="G26" s="15"/>
      <c r="H26" s="15"/>
      <c r="I26" s="16"/>
      <c r="J26" s="17"/>
      <c r="K26" s="15"/>
      <c r="L26" s="15"/>
      <c r="M26" s="15"/>
      <c r="N26" s="15"/>
      <c r="O26" s="15"/>
      <c r="P26" s="15"/>
    </row>
    <row r="27" spans="3:16" ht="15" customHeight="1" x14ac:dyDescent="0.25">
      <c r="C27" s="16"/>
      <c r="D27" s="15"/>
      <c r="E27" s="15"/>
      <c r="F27" s="15"/>
      <c r="G27" s="15"/>
      <c r="H27" s="15"/>
      <c r="I27" s="16"/>
      <c r="J27" s="34"/>
      <c r="K27" s="39"/>
      <c r="L27" s="39"/>
      <c r="M27" s="39"/>
      <c r="N27" s="39"/>
      <c r="O27" s="39"/>
      <c r="P27" s="39"/>
    </row>
    <row r="28" spans="3:16" x14ac:dyDescent="0.25">
      <c r="C28" s="15"/>
      <c r="D28" s="15"/>
      <c r="E28" s="15"/>
      <c r="F28" s="15"/>
      <c r="G28" s="15"/>
      <c r="H28" s="15"/>
      <c r="I28" s="16"/>
      <c r="J28" s="17"/>
      <c r="K28" s="15"/>
      <c r="L28" s="15"/>
      <c r="M28" s="15"/>
      <c r="N28" s="15"/>
      <c r="O28" s="15"/>
      <c r="P28" s="15"/>
    </row>
    <row r="29" spans="3:16" ht="15" customHeight="1" x14ac:dyDescent="0.25">
      <c r="C29" s="16"/>
      <c r="D29" s="15"/>
      <c r="E29" s="15"/>
      <c r="F29" s="15"/>
      <c r="G29" s="15"/>
      <c r="H29" s="15"/>
      <c r="I29" s="16"/>
      <c r="J29" s="17"/>
      <c r="K29" s="15"/>
      <c r="L29" s="15"/>
      <c r="M29" s="15"/>
      <c r="N29" s="15"/>
      <c r="O29" s="15"/>
      <c r="P29" s="15"/>
    </row>
    <row r="30" spans="3:16" x14ac:dyDescent="0.25">
      <c r="C30" s="14"/>
      <c r="D30" s="14"/>
      <c r="E30" s="14"/>
      <c r="F30" s="14"/>
      <c r="G30" s="14"/>
      <c r="H30" s="14"/>
      <c r="I30" s="14"/>
      <c r="J30" s="18"/>
      <c r="K30" s="18"/>
      <c r="L30" s="18"/>
      <c r="M30" s="18"/>
      <c r="N30" s="18"/>
      <c r="O30" s="18"/>
      <c r="P30" s="18"/>
    </row>
    <row r="31" spans="3:16" x14ac:dyDescent="0.25">
      <c r="C31" s="14"/>
      <c r="D31" s="14"/>
      <c r="E31" s="14"/>
      <c r="F31" s="14"/>
      <c r="G31" s="14"/>
      <c r="H31" s="14"/>
      <c r="I31" s="14"/>
      <c r="J31" s="18"/>
      <c r="K31" s="18"/>
      <c r="L31" s="18"/>
      <c r="M31" s="18"/>
      <c r="N31" s="18"/>
      <c r="O31" s="18"/>
      <c r="P31" s="18"/>
    </row>
    <row r="32" spans="3:16" x14ac:dyDescent="0.25">
      <c r="C32" s="14"/>
      <c r="D32" s="14"/>
      <c r="E32" s="14"/>
      <c r="F32" s="14"/>
      <c r="G32" s="14"/>
      <c r="H32" s="14"/>
      <c r="I32" s="14"/>
      <c r="J32" s="18"/>
      <c r="K32" s="18"/>
      <c r="L32" s="18"/>
      <c r="M32" s="18"/>
      <c r="N32" s="18"/>
      <c r="O32" s="18"/>
      <c r="P32" s="18"/>
    </row>
    <row r="33" spans="3:16" x14ac:dyDescent="0.25">
      <c r="C33" s="14"/>
      <c r="D33" s="14"/>
      <c r="E33" s="14"/>
      <c r="F33" s="14"/>
      <c r="G33" s="14"/>
      <c r="H33" s="14"/>
      <c r="I33" s="14"/>
      <c r="J33" s="18"/>
      <c r="K33" s="18"/>
      <c r="L33" s="18"/>
      <c r="M33" s="18"/>
      <c r="N33" s="18"/>
      <c r="O33" s="18"/>
      <c r="P33" s="18"/>
    </row>
    <row r="34" spans="3:16" x14ac:dyDescent="0.25">
      <c r="C34" s="14"/>
      <c r="D34" s="14"/>
      <c r="E34" s="14"/>
      <c r="F34" s="14"/>
      <c r="G34" s="14"/>
      <c r="H34" s="14"/>
      <c r="I34" s="14"/>
      <c r="J34" s="18"/>
      <c r="K34" s="18"/>
      <c r="L34" s="18"/>
      <c r="M34" s="18"/>
      <c r="N34" s="18"/>
      <c r="O34" s="18"/>
      <c r="P34" s="18"/>
    </row>
    <row r="35" spans="3:16" x14ac:dyDescent="0.25">
      <c r="C35" s="14"/>
      <c r="D35" s="14"/>
      <c r="E35" s="14"/>
      <c r="F35" s="14"/>
      <c r="G35" s="14"/>
      <c r="H35" s="14"/>
      <c r="I35" s="14"/>
      <c r="J35" s="18"/>
      <c r="K35" s="18"/>
      <c r="L35" s="18"/>
      <c r="M35" s="18"/>
      <c r="N35" s="18"/>
      <c r="O35" s="18"/>
      <c r="P35" s="18"/>
    </row>
    <row r="36" spans="3:16" x14ac:dyDescent="0.25">
      <c r="C36" s="14"/>
      <c r="D36" s="14"/>
      <c r="E36" s="14"/>
      <c r="F36" s="14"/>
      <c r="G36" s="14"/>
      <c r="H36" s="14"/>
      <c r="I36" s="14"/>
      <c r="J36" s="18"/>
      <c r="K36" s="18"/>
      <c r="L36" s="18"/>
      <c r="M36" s="18"/>
      <c r="N36" s="18"/>
      <c r="O36" s="18"/>
      <c r="P36" s="18"/>
    </row>
    <row r="37" spans="3:16" ht="13.5" customHeight="1" x14ac:dyDescent="0.25">
      <c r="C37" s="14"/>
      <c r="D37" s="14"/>
      <c r="E37" s="14"/>
      <c r="F37" s="14"/>
      <c r="G37" s="14"/>
      <c r="H37" s="14"/>
      <c r="I37" s="14"/>
      <c r="J37" s="18"/>
      <c r="K37" s="18"/>
      <c r="L37" s="18"/>
      <c r="M37" s="18"/>
      <c r="N37" s="18"/>
      <c r="O37" s="18"/>
      <c r="P37" s="18"/>
    </row>
    <row r="38" spans="3:16" x14ac:dyDescent="0.25">
      <c r="C38" s="14"/>
      <c r="D38" s="14"/>
      <c r="E38" s="14"/>
      <c r="F38" s="14"/>
      <c r="G38" s="14"/>
      <c r="H38" s="14"/>
      <c r="I38" s="14"/>
      <c r="J38" s="18"/>
      <c r="K38" s="18"/>
      <c r="L38" s="18"/>
      <c r="M38" s="18"/>
      <c r="N38" s="18"/>
      <c r="O38" s="18"/>
      <c r="P38" s="18"/>
    </row>
    <row r="39" spans="3:16" x14ac:dyDescent="0.25">
      <c r="C39" s="14"/>
      <c r="D39" s="14"/>
      <c r="E39" s="14"/>
      <c r="F39" s="14"/>
      <c r="G39" s="14"/>
      <c r="H39" s="14"/>
      <c r="I39" s="14"/>
      <c r="J39" s="18"/>
      <c r="K39" s="18"/>
      <c r="L39" s="18"/>
      <c r="M39" s="18"/>
      <c r="N39" s="18"/>
      <c r="O39" s="18"/>
      <c r="P39" s="18"/>
    </row>
    <row r="40" spans="3:16" x14ac:dyDescent="0.25">
      <c r="C40" s="14"/>
      <c r="D40" s="14"/>
      <c r="E40" s="14"/>
      <c r="F40" s="14"/>
      <c r="G40" s="14"/>
      <c r="H40" s="14"/>
      <c r="I40" s="14"/>
      <c r="J40" s="18"/>
      <c r="K40" s="18"/>
      <c r="L40" s="18"/>
      <c r="M40" s="18"/>
      <c r="N40" s="18"/>
      <c r="O40" s="18"/>
      <c r="P40" s="18"/>
    </row>
    <row r="41" spans="3:16" x14ac:dyDescent="0.25">
      <c r="C41" s="14"/>
      <c r="D41" s="14"/>
      <c r="E41" s="14"/>
      <c r="F41" s="14"/>
      <c r="G41" s="14"/>
      <c r="H41" s="14"/>
      <c r="I41" s="14"/>
      <c r="J41" s="18"/>
      <c r="K41" s="18"/>
      <c r="L41" s="18"/>
      <c r="M41" s="18"/>
      <c r="N41" s="18"/>
      <c r="O41" s="18"/>
      <c r="P41" s="18"/>
    </row>
    <row r="42" spans="3:16" x14ac:dyDescent="0.25">
      <c r="C42" s="14"/>
      <c r="D42" s="14"/>
      <c r="E42" s="14"/>
      <c r="F42" s="14"/>
      <c r="G42" s="14"/>
      <c r="H42" s="14"/>
      <c r="I42" s="14"/>
      <c r="J42" s="18"/>
      <c r="K42" s="18"/>
      <c r="L42" s="18"/>
      <c r="M42" s="18"/>
      <c r="N42" s="18"/>
      <c r="O42" s="18"/>
      <c r="P42" s="18"/>
    </row>
    <row r="43" spans="3:16" x14ac:dyDescent="0.25">
      <c r="C43" s="14"/>
      <c r="D43" s="14"/>
      <c r="E43" s="14"/>
      <c r="F43" s="14"/>
      <c r="G43" s="14"/>
      <c r="H43" s="14"/>
      <c r="I43" s="14"/>
      <c r="J43" s="18"/>
      <c r="K43" s="18"/>
      <c r="L43" s="18"/>
      <c r="M43" s="18"/>
      <c r="N43" s="18"/>
      <c r="O43" s="18"/>
      <c r="P43" s="18"/>
    </row>
    <row r="44" spans="3:16" x14ac:dyDescent="0.25">
      <c r="C44" s="14"/>
      <c r="D44" s="14"/>
      <c r="E44" s="14"/>
      <c r="F44" s="14"/>
      <c r="G44" s="14"/>
      <c r="H44" s="14"/>
      <c r="I44" s="14"/>
      <c r="J44" s="18"/>
      <c r="K44" s="18"/>
      <c r="L44" s="18"/>
      <c r="M44" s="18"/>
      <c r="N44" s="18"/>
      <c r="O44" s="18"/>
      <c r="P44" s="18"/>
    </row>
    <row r="45" spans="3:16" x14ac:dyDescent="0.25">
      <c r="C45" s="14"/>
      <c r="D45" s="14"/>
      <c r="E45" s="14"/>
      <c r="F45" s="14"/>
      <c r="G45" s="14"/>
      <c r="H45" s="14"/>
      <c r="I45" s="14"/>
      <c r="J45" s="18"/>
      <c r="K45" s="18"/>
      <c r="L45" s="18"/>
      <c r="M45" s="18"/>
      <c r="N45" s="18"/>
      <c r="O45" s="18"/>
      <c r="P45" s="18"/>
    </row>
    <row r="46" spans="3:16" x14ac:dyDescent="0.25">
      <c r="C46" s="14"/>
      <c r="D46" s="14"/>
      <c r="E46" s="14"/>
      <c r="F46" s="14"/>
      <c r="G46" s="14"/>
      <c r="H46" s="14"/>
      <c r="I46" s="14"/>
      <c r="J46" s="18"/>
      <c r="K46" s="18"/>
      <c r="L46" s="18"/>
      <c r="M46" s="18"/>
      <c r="N46" s="18"/>
      <c r="O46" s="18"/>
      <c r="P46" s="18"/>
    </row>
    <row r="47" spans="3:16" x14ac:dyDescent="0.25">
      <c r="C47" s="14"/>
      <c r="D47" s="14"/>
      <c r="E47" s="14"/>
      <c r="F47" s="14"/>
      <c r="G47" s="14"/>
      <c r="H47" s="14"/>
      <c r="I47" s="14"/>
      <c r="J47" s="18"/>
      <c r="K47" s="18"/>
      <c r="L47" s="18"/>
      <c r="M47" s="18"/>
      <c r="N47" s="18"/>
      <c r="O47" s="18"/>
      <c r="P47" s="18"/>
    </row>
    <row r="48" spans="3:16" x14ac:dyDescent="0.25">
      <c r="C48" s="14"/>
      <c r="D48" s="14"/>
      <c r="E48" s="14"/>
      <c r="F48" s="14"/>
      <c r="G48" s="14"/>
      <c r="H48" s="14"/>
      <c r="I48" s="14"/>
      <c r="J48" s="18"/>
      <c r="K48" s="18"/>
      <c r="L48" s="18"/>
      <c r="M48" s="18"/>
      <c r="N48" s="18"/>
      <c r="O48" s="18"/>
      <c r="P48" s="18"/>
    </row>
    <row r="49" spans="3:16" x14ac:dyDescent="0.25">
      <c r="C49" s="14"/>
      <c r="D49" s="14"/>
      <c r="E49" s="14"/>
      <c r="F49" s="14"/>
      <c r="G49" s="14"/>
      <c r="H49" s="14"/>
      <c r="I49" s="14"/>
      <c r="J49" s="18"/>
      <c r="K49" s="18"/>
      <c r="L49" s="18"/>
      <c r="M49" s="18"/>
      <c r="N49" s="18"/>
      <c r="O49" s="18"/>
      <c r="P49" s="18"/>
    </row>
    <row r="50" spans="3:16" x14ac:dyDescent="0.25">
      <c r="C50" s="14"/>
      <c r="D50" s="14"/>
      <c r="E50" s="14"/>
      <c r="F50" s="14"/>
      <c r="G50" s="14"/>
      <c r="H50" s="14"/>
      <c r="I50" s="14"/>
      <c r="J50" s="18"/>
      <c r="K50" s="18"/>
      <c r="L50" s="18"/>
      <c r="M50" s="18"/>
      <c r="N50" s="18"/>
      <c r="O50" s="18"/>
      <c r="P50" s="18"/>
    </row>
    <row r="51" spans="3:16" x14ac:dyDescent="0.25">
      <c r="C51" s="14"/>
      <c r="D51" s="14"/>
      <c r="E51" s="14"/>
      <c r="F51" s="14"/>
      <c r="G51" s="14"/>
      <c r="H51" s="14"/>
      <c r="I51" s="14"/>
      <c r="J51" s="18"/>
      <c r="K51" s="18"/>
      <c r="L51" s="18"/>
      <c r="M51" s="18"/>
      <c r="N51" s="18"/>
      <c r="O51" s="18"/>
      <c r="P51" s="18"/>
    </row>
    <row r="52" spans="3:16" x14ac:dyDescent="0.25">
      <c r="C52" s="14"/>
      <c r="D52" s="14"/>
      <c r="E52" s="14"/>
      <c r="F52" s="14"/>
      <c r="G52" s="14"/>
      <c r="H52" s="14"/>
      <c r="I52" s="14"/>
      <c r="J52" s="18"/>
      <c r="K52" s="18"/>
      <c r="L52" s="18"/>
      <c r="M52" s="18"/>
      <c r="N52" s="18"/>
      <c r="O52" s="18"/>
      <c r="P52" s="18"/>
    </row>
    <row r="53" spans="3:16" x14ac:dyDescent="0.25">
      <c r="C53" s="14"/>
      <c r="D53" s="14"/>
      <c r="E53" s="14"/>
      <c r="F53" s="14"/>
      <c r="G53" s="14"/>
      <c r="H53" s="14"/>
      <c r="I53" s="14"/>
      <c r="J53" s="18"/>
      <c r="K53" s="18"/>
      <c r="L53" s="18"/>
      <c r="M53" s="18"/>
      <c r="N53" s="18"/>
      <c r="O53" s="18"/>
      <c r="P53" s="18"/>
    </row>
    <row r="54" spans="3:16" x14ac:dyDescent="0.25">
      <c r="C54" s="14"/>
      <c r="D54" s="14"/>
      <c r="E54" s="14"/>
      <c r="F54" s="14"/>
      <c r="G54" s="14"/>
      <c r="H54" s="14"/>
      <c r="I54" s="14"/>
      <c r="J54" s="18"/>
      <c r="K54" s="18"/>
      <c r="L54" s="18"/>
      <c r="M54" s="18"/>
      <c r="N54" s="18"/>
      <c r="O54" s="18"/>
      <c r="P54" s="18"/>
    </row>
    <row r="55" spans="3:16" x14ac:dyDescent="0.25">
      <c r="C55" s="14"/>
      <c r="D55" s="14"/>
      <c r="E55" s="14"/>
      <c r="F55" s="14"/>
      <c r="G55" s="14"/>
      <c r="H55" s="14"/>
      <c r="I55" s="14"/>
      <c r="J55" s="18"/>
      <c r="K55" s="18"/>
      <c r="L55" s="18"/>
      <c r="M55" s="18"/>
      <c r="N55" s="18"/>
      <c r="O55" s="18"/>
      <c r="P55" s="18"/>
    </row>
    <row r="56" spans="3:16" x14ac:dyDescent="0.25">
      <c r="C56" s="14"/>
      <c r="D56" s="14"/>
      <c r="E56" s="14"/>
      <c r="F56" s="14"/>
      <c r="G56" s="14"/>
      <c r="H56" s="14"/>
      <c r="I56" s="14"/>
      <c r="J56" s="18"/>
      <c r="K56" s="18"/>
      <c r="L56" s="18"/>
      <c r="M56" s="18"/>
      <c r="N56" s="18"/>
      <c r="O56" s="18"/>
      <c r="P56" s="18"/>
    </row>
    <row r="57" spans="3:16" x14ac:dyDescent="0.25">
      <c r="C57" s="14"/>
      <c r="D57" s="14"/>
      <c r="E57" s="14"/>
      <c r="F57" s="14"/>
      <c r="G57" s="14"/>
      <c r="H57" s="14"/>
      <c r="I57" s="14"/>
      <c r="J57" s="18"/>
      <c r="K57" s="18"/>
      <c r="L57" s="18"/>
      <c r="M57" s="18"/>
      <c r="N57" s="18"/>
      <c r="O57" s="18"/>
      <c r="P57" s="18"/>
    </row>
    <row r="58" spans="3:16" x14ac:dyDescent="0.25">
      <c r="C58" s="14"/>
      <c r="D58" s="14"/>
      <c r="E58" s="14"/>
      <c r="F58" s="14"/>
      <c r="G58" s="14"/>
      <c r="H58" s="14"/>
      <c r="I58" s="14"/>
      <c r="J58" s="18"/>
      <c r="K58" s="18"/>
      <c r="L58" s="18"/>
      <c r="M58" s="18"/>
      <c r="N58" s="18"/>
      <c r="O58" s="18"/>
      <c r="P58" s="18"/>
    </row>
    <row r="59" spans="3:16" x14ac:dyDescent="0.25">
      <c r="C59" s="14"/>
      <c r="D59" s="14"/>
      <c r="E59" s="14"/>
      <c r="F59" s="14"/>
      <c r="G59" s="14"/>
      <c r="H59" s="14"/>
      <c r="I59" s="14"/>
      <c r="J59" s="18"/>
      <c r="K59" s="18"/>
      <c r="L59" s="18"/>
      <c r="M59" s="18"/>
      <c r="N59" s="18"/>
      <c r="O59" s="18"/>
      <c r="P59" s="18"/>
    </row>
    <row r="60" spans="3:16" x14ac:dyDescent="0.25">
      <c r="C60" s="14"/>
      <c r="D60" s="14"/>
      <c r="E60" s="14"/>
      <c r="F60" s="14"/>
      <c r="G60" s="14"/>
      <c r="H60" s="14"/>
      <c r="I60" s="14"/>
      <c r="J60" s="18"/>
      <c r="K60" s="18"/>
      <c r="L60" s="18"/>
      <c r="M60" s="18"/>
      <c r="N60" s="18"/>
      <c r="O60" s="18"/>
      <c r="P60" s="18"/>
    </row>
    <row r="61" spans="3:16" x14ac:dyDescent="0.25">
      <c r="C61" s="14"/>
      <c r="D61" s="14"/>
      <c r="E61" s="14"/>
      <c r="F61" s="14"/>
      <c r="G61" s="14"/>
      <c r="H61" s="14"/>
      <c r="I61" s="14"/>
      <c r="J61" s="18"/>
      <c r="K61" s="18"/>
      <c r="L61" s="18"/>
      <c r="M61" s="18"/>
      <c r="N61" s="18"/>
      <c r="O61" s="18"/>
      <c r="P61" s="18"/>
    </row>
    <row r="62" spans="3:16" x14ac:dyDescent="0.25">
      <c r="C62" s="14"/>
      <c r="D62" s="14"/>
      <c r="E62" s="14"/>
      <c r="F62" s="14"/>
      <c r="G62" s="14"/>
      <c r="H62" s="14"/>
      <c r="I62" s="14"/>
      <c r="J62" s="18"/>
      <c r="K62" s="18"/>
      <c r="L62" s="18"/>
      <c r="M62" s="18"/>
      <c r="N62" s="18"/>
      <c r="O62" s="18"/>
      <c r="P62" s="18"/>
    </row>
    <row r="63" spans="3:16" x14ac:dyDescent="0.25">
      <c r="C63" s="14"/>
      <c r="D63" s="14"/>
      <c r="E63" s="14"/>
      <c r="F63" s="14"/>
      <c r="G63" s="14"/>
      <c r="H63" s="14"/>
      <c r="I63" s="14"/>
      <c r="J63" s="18"/>
      <c r="K63" s="18"/>
      <c r="L63" s="18"/>
      <c r="M63" s="18"/>
      <c r="N63" s="18"/>
      <c r="O63" s="18"/>
      <c r="P63" s="18"/>
    </row>
    <row r="64" spans="3:16" x14ac:dyDescent="0.25">
      <c r="C64" s="14"/>
      <c r="D64" s="14"/>
      <c r="E64" s="14"/>
      <c r="F64" s="14"/>
      <c r="G64" s="14"/>
      <c r="H64" s="14"/>
      <c r="I64" s="14"/>
      <c r="J64" s="18"/>
      <c r="K64" s="18"/>
      <c r="L64" s="18"/>
      <c r="M64" s="18"/>
      <c r="N64" s="18"/>
      <c r="O64" s="18"/>
      <c r="P64" s="18"/>
    </row>
    <row r="65" spans="3:16" x14ac:dyDescent="0.25">
      <c r="C65" s="14"/>
      <c r="D65" s="14"/>
      <c r="E65" s="14"/>
      <c r="F65" s="14"/>
      <c r="G65" s="14"/>
      <c r="H65" s="14"/>
      <c r="I65" s="14"/>
      <c r="J65" s="18"/>
      <c r="K65" s="18"/>
      <c r="L65" s="18"/>
      <c r="M65" s="18"/>
      <c r="N65" s="18"/>
      <c r="O65" s="18"/>
      <c r="P65" s="18"/>
    </row>
    <row r="66" spans="3:16" x14ac:dyDescent="0.25">
      <c r="C66" s="14"/>
      <c r="D66" s="14"/>
      <c r="E66" s="14"/>
      <c r="F66" s="14"/>
      <c r="G66" s="14"/>
      <c r="H66" s="14"/>
      <c r="I66" s="14"/>
      <c r="J66" s="18"/>
      <c r="K66" s="18"/>
      <c r="L66" s="18"/>
      <c r="M66" s="18"/>
      <c r="N66" s="18"/>
      <c r="O66" s="18"/>
      <c r="P66" s="18"/>
    </row>
    <row r="67" spans="3:16" x14ac:dyDescent="0.25">
      <c r="C67" s="14"/>
      <c r="D67" s="14"/>
      <c r="E67" s="14"/>
      <c r="F67" s="14"/>
      <c r="G67" s="14"/>
      <c r="H67" s="14"/>
      <c r="I67" s="14"/>
      <c r="J67" s="18"/>
      <c r="K67" s="18"/>
      <c r="L67" s="18"/>
      <c r="M67" s="18"/>
      <c r="N67" s="18"/>
      <c r="O67" s="18"/>
      <c r="P67" s="18"/>
    </row>
    <row r="68" spans="3:16" x14ac:dyDescent="0.25">
      <c r="C68" s="14"/>
      <c r="D68" s="14"/>
      <c r="E68" s="14"/>
      <c r="F68" s="14"/>
      <c r="G68" s="14"/>
      <c r="H68" s="14"/>
      <c r="I68" s="14"/>
      <c r="J68" s="18"/>
      <c r="K68" s="18"/>
      <c r="L68" s="18"/>
      <c r="M68" s="18"/>
      <c r="N68" s="18"/>
      <c r="O68" s="18"/>
      <c r="P68" s="18"/>
    </row>
    <row r="69" spans="3:16" x14ac:dyDescent="0.25">
      <c r="C69" s="14"/>
      <c r="D69" s="14"/>
      <c r="E69" s="14"/>
      <c r="F69" s="14"/>
      <c r="G69" s="14"/>
      <c r="H69" s="14"/>
      <c r="I69" s="14"/>
      <c r="J69" s="18"/>
      <c r="K69" s="18"/>
      <c r="L69" s="18"/>
      <c r="M69" s="18"/>
      <c r="N69" s="18"/>
      <c r="O69" s="18"/>
      <c r="P69" s="18"/>
    </row>
    <row r="70" spans="3:16" x14ac:dyDescent="0.25">
      <c r="C70" s="14"/>
      <c r="D70" s="14"/>
      <c r="E70" s="14"/>
      <c r="F70" s="14"/>
      <c r="G70" s="14"/>
      <c r="H70" s="14"/>
      <c r="I70" s="14"/>
      <c r="J70" s="18"/>
      <c r="K70" s="18"/>
      <c r="L70" s="18"/>
      <c r="M70" s="18"/>
      <c r="N70" s="18"/>
      <c r="O70" s="18"/>
      <c r="P70" s="18"/>
    </row>
    <row r="71" spans="3:16" x14ac:dyDescent="0.25">
      <c r="C71" s="14"/>
      <c r="D71" s="14"/>
      <c r="E71" s="14"/>
      <c r="F71" s="14"/>
      <c r="G71" s="14"/>
      <c r="H71" s="14"/>
      <c r="I71" s="14"/>
      <c r="J71" s="18"/>
      <c r="K71" s="18"/>
      <c r="L71" s="18"/>
      <c r="M71" s="18"/>
      <c r="N71" s="18"/>
      <c r="O71" s="18"/>
      <c r="P71" s="18"/>
    </row>
    <row r="72" spans="3:16" x14ac:dyDescent="0.25">
      <c r="C72" s="14"/>
      <c r="D72" s="14"/>
      <c r="E72" s="14"/>
      <c r="F72" s="14"/>
      <c r="G72" s="14"/>
      <c r="H72" s="14"/>
      <c r="I72" s="14"/>
      <c r="J72" s="18"/>
      <c r="K72" s="18"/>
      <c r="L72" s="18"/>
      <c r="M72" s="18"/>
      <c r="N72" s="18"/>
      <c r="O72" s="18"/>
      <c r="P72" s="18"/>
    </row>
    <row r="73" spans="3:16" x14ac:dyDescent="0.25">
      <c r="C73" s="14"/>
      <c r="D73" s="14"/>
      <c r="E73" s="14"/>
      <c r="F73" s="14"/>
      <c r="G73" s="14"/>
      <c r="H73" s="14"/>
      <c r="I73" s="14"/>
      <c r="J73" s="18"/>
      <c r="K73" s="18"/>
      <c r="L73" s="18"/>
      <c r="M73" s="18"/>
      <c r="N73" s="18"/>
      <c r="O73" s="18"/>
      <c r="P73" s="18"/>
    </row>
    <row r="74" spans="3:16" x14ac:dyDescent="0.25">
      <c r="C74" s="14"/>
      <c r="D74" s="14"/>
      <c r="E74" s="14"/>
      <c r="F74" s="14"/>
      <c r="G74" s="14"/>
      <c r="H74" s="14"/>
      <c r="I74" s="14"/>
      <c r="J74" s="18"/>
      <c r="K74" s="18"/>
      <c r="L74" s="18"/>
      <c r="M74" s="18"/>
      <c r="N74" s="18"/>
      <c r="O74" s="18"/>
      <c r="P74" s="18"/>
    </row>
    <row r="75" spans="3:16" x14ac:dyDescent="0.25">
      <c r="C75" s="14"/>
      <c r="D75" s="14"/>
      <c r="E75" s="14"/>
      <c r="F75" s="14"/>
      <c r="G75" s="14"/>
      <c r="H75" s="14"/>
      <c r="I75" s="14"/>
      <c r="J75" s="18"/>
      <c r="K75" s="18"/>
      <c r="L75" s="18"/>
      <c r="M75" s="18"/>
      <c r="N75" s="18"/>
      <c r="O75" s="18"/>
      <c r="P75" s="18"/>
    </row>
    <row r="76" spans="3:16" x14ac:dyDescent="0.25">
      <c r="C76" s="14"/>
      <c r="D76" s="14"/>
      <c r="E76" s="14"/>
      <c r="F76" s="14"/>
      <c r="G76" s="14"/>
      <c r="H76" s="14"/>
      <c r="I76" s="14"/>
      <c r="J76" s="18"/>
      <c r="K76" s="18"/>
      <c r="L76" s="18"/>
      <c r="M76" s="18"/>
      <c r="N76" s="18"/>
      <c r="O76" s="18"/>
      <c r="P76" s="18"/>
    </row>
    <row r="77" spans="3:16" x14ac:dyDescent="0.25">
      <c r="C77" s="14"/>
      <c r="D77" s="14"/>
      <c r="E77" s="14"/>
      <c r="F77" s="14"/>
      <c r="G77" s="14"/>
      <c r="H77" s="14"/>
      <c r="I77" s="14"/>
      <c r="J77" s="18"/>
      <c r="K77" s="18"/>
      <c r="L77" s="18"/>
      <c r="M77" s="18"/>
      <c r="N77" s="18"/>
      <c r="O77" s="18"/>
      <c r="P77" s="18"/>
    </row>
    <row r="78" spans="3:16" x14ac:dyDescent="0.25">
      <c r="C78" s="14"/>
      <c r="D78" s="14"/>
      <c r="E78" s="14"/>
      <c r="F78" s="14"/>
      <c r="G78" s="14"/>
      <c r="H78" s="14"/>
      <c r="I78" s="14"/>
      <c r="J78" s="18"/>
      <c r="K78" s="18"/>
      <c r="L78" s="18"/>
      <c r="M78" s="18"/>
      <c r="N78" s="18"/>
      <c r="O78" s="18"/>
      <c r="P78" s="18"/>
    </row>
    <row r="79" spans="3:16" x14ac:dyDescent="0.25">
      <c r="C79" s="14"/>
      <c r="D79" s="14"/>
      <c r="E79" s="14"/>
      <c r="F79" s="14"/>
      <c r="G79" s="14"/>
      <c r="H79" s="14"/>
      <c r="I79" s="14"/>
      <c r="J79" s="18"/>
      <c r="K79" s="18"/>
      <c r="L79" s="18"/>
      <c r="M79" s="18"/>
      <c r="N79" s="18"/>
      <c r="O79" s="18"/>
      <c r="P79" s="18"/>
    </row>
    <row r="80" spans="3:16" x14ac:dyDescent="0.25">
      <c r="C80" s="14"/>
      <c r="D80" s="14"/>
      <c r="E80" s="14"/>
      <c r="F80" s="14"/>
      <c r="G80" s="14"/>
      <c r="H80" s="14"/>
      <c r="I80" s="14"/>
      <c r="J80" s="18"/>
      <c r="K80" s="18"/>
      <c r="L80" s="18"/>
      <c r="M80" s="18"/>
      <c r="N80" s="18"/>
      <c r="O80" s="18"/>
      <c r="P80" s="18"/>
    </row>
    <row r="81" spans="3:16" x14ac:dyDescent="0.25">
      <c r="C81" s="14"/>
      <c r="D81" s="14"/>
      <c r="E81" s="14"/>
      <c r="F81" s="14"/>
      <c r="G81" s="14"/>
      <c r="H81" s="14"/>
      <c r="I81" s="14"/>
      <c r="J81" s="18"/>
      <c r="K81" s="18"/>
      <c r="L81" s="18"/>
      <c r="M81" s="18"/>
      <c r="N81" s="18"/>
      <c r="O81" s="18"/>
      <c r="P81" s="18"/>
    </row>
    <row r="82" spans="3:16" x14ac:dyDescent="0.25">
      <c r="C82" s="14"/>
      <c r="D82" s="14"/>
      <c r="E82" s="14"/>
      <c r="F82" s="14"/>
      <c r="G82" s="14"/>
      <c r="H82" s="14"/>
      <c r="I82" s="14"/>
      <c r="J82" s="18"/>
      <c r="K82" s="18"/>
      <c r="L82" s="18"/>
      <c r="M82" s="18"/>
      <c r="N82" s="18"/>
      <c r="O82" s="18"/>
      <c r="P82" s="18"/>
    </row>
    <row r="83" spans="3:16" x14ac:dyDescent="0.25">
      <c r="C83" s="14"/>
      <c r="D83" s="14"/>
      <c r="E83" s="14"/>
      <c r="F83" s="14"/>
      <c r="G83" s="14"/>
      <c r="H83" s="14"/>
      <c r="I83" s="14"/>
      <c r="J83" s="18"/>
      <c r="K83" s="18"/>
      <c r="L83" s="18"/>
      <c r="M83" s="18"/>
      <c r="N83" s="18"/>
      <c r="O83" s="18"/>
      <c r="P83" s="18"/>
    </row>
    <row r="84" spans="3:16" x14ac:dyDescent="0.25">
      <c r="C84" s="14"/>
      <c r="D84" s="14"/>
      <c r="E84" s="14"/>
      <c r="F84" s="14"/>
      <c r="G84" s="14"/>
      <c r="H84" s="14"/>
      <c r="I84" s="14"/>
      <c r="J84" s="18"/>
      <c r="K84" s="18"/>
      <c r="L84" s="18"/>
      <c r="M84" s="18"/>
      <c r="N84" s="18"/>
      <c r="O84" s="18"/>
      <c r="P84" s="18"/>
    </row>
    <row r="85" spans="3:16" x14ac:dyDescent="0.25">
      <c r="C85" s="14"/>
      <c r="D85" s="14"/>
      <c r="E85" s="14"/>
      <c r="F85" s="14"/>
      <c r="G85" s="14"/>
      <c r="H85" s="14"/>
      <c r="I85" s="14"/>
      <c r="J85" s="18"/>
      <c r="K85" s="18"/>
      <c r="L85" s="18"/>
      <c r="M85" s="18"/>
      <c r="N85" s="18"/>
      <c r="O85" s="18"/>
      <c r="P85" s="18"/>
    </row>
    <row r="86" spans="3:16" x14ac:dyDescent="0.25">
      <c r="C86" s="14"/>
      <c r="D86" s="14"/>
      <c r="E86" s="14"/>
      <c r="F86" s="14"/>
      <c r="G86" s="14"/>
      <c r="H86" s="14"/>
      <c r="I86" s="14"/>
      <c r="J86" s="18"/>
      <c r="K86" s="18"/>
      <c r="L86" s="18"/>
      <c r="M86" s="18"/>
      <c r="N86" s="18"/>
      <c r="O86" s="18"/>
      <c r="P86" s="18"/>
    </row>
    <row r="87" spans="3:16" x14ac:dyDescent="0.25">
      <c r="C87" s="14"/>
      <c r="D87" s="14"/>
      <c r="E87" s="14"/>
      <c r="F87" s="14"/>
      <c r="G87" s="14"/>
      <c r="H87" s="14"/>
      <c r="I87" s="14"/>
      <c r="J87" s="18"/>
      <c r="K87" s="18"/>
      <c r="L87" s="18"/>
      <c r="M87" s="18"/>
      <c r="N87" s="18"/>
      <c r="O87" s="18"/>
      <c r="P87" s="18"/>
    </row>
  </sheetData>
  <mergeCells count="24">
    <mergeCell ref="C6:H6"/>
    <mergeCell ref="I6:J6"/>
    <mergeCell ref="K6:L6"/>
    <mergeCell ref="C2:E3"/>
    <mergeCell ref="F2:J2"/>
    <mergeCell ref="F3:J3"/>
    <mergeCell ref="C4:E4"/>
    <mergeCell ref="G4:H4"/>
    <mergeCell ref="M6:N6"/>
    <mergeCell ref="O6:P6"/>
    <mergeCell ref="D13:F13"/>
    <mergeCell ref="C21:J21"/>
    <mergeCell ref="C15:H15"/>
    <mergeCell ref="C16:H16"/>
    <mergeCell ref="C17:H17"/>
    <mergeCell ref="C18:H18"/>
    <mergeCell ref="C14:H14"/>
    <mergeCell ref="C19:H19"/>
    <mergeCell ref="D11:F11"/>
    <mergeCell ref="D12:F12"/>
    <mergeCell ref="D9:F9"/>
    <mergeCell ref="D10:F10"/>
    <mergeCell ref="D7:F7"/>
    <mergeCell ref="D8:F8"/>
  </mergeCells>
  <pageMargins left="0.17" right="0.16" top="0.82" bottom="0.39370078740157483" header="0.15748031496062992" footer="0"/>
  <pageSetup scale="48" fitToHeight="0" orientation="landscape" r:id="rId1"/>
  <headerFooter scaleWithDoc="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2">
    <tabColor rgb="FFFFC000"/>
  </sheetPr>
  <dimension ref="A1:AK98"/>
  <sheetViews>
    <sheetView view="pageBreakPreview" topLeftCell="B1" zoomScale="60" zoomScaleNormal="85" workbookViewId="0">
      <selection activeCell="I6" sqref="I6:P8"/>
    </sheetView>
  </sheetViews>
  <sheetFormatPr baseColWidth="10" defaultColWidth="11.44140625" defaultRowHeight="15" x14ac:dyDescent="0.25"/>
  <cols>
    <col min="1" max="1" width="3.6640625" style="1" hidden="1" customWidth="1"/>
    <col min="2" max="2" width="3.5546875" style="1" customWidth="1"/>
    <col min="3" max="3" width="9.88671875" style="1" customWidth="1"/>
    <col min="4" max="4" width="9.5546875" style="1" customWidth="1"/>
    <col min="5" max="5" width="11.44140625" style="1" customWidth="1"/>
    <col min="6" max="6" width="74.109375" style="1" customWidth="1"/>
    <col min="7" max="7" width="11.44140625" style="1" customWidth="1"/>
    <col min="8" max="8" width="11.6640625" style="1" customWidth="1"/>
    <col min="9" max="9" width="17.44140625" style="1" customWidth="1"/>
    <col min="10" max="10" width="18.5546875" style="3" customWidth="1"/>
    <col min="11" max="11" width="18.44140625" style="3" customWidth="1"/>
    <col min="12" max="12" width="18.5546875" style="3" customWidth="1"/>
    <col min="13" max="13" width="18.44140625" style="3" customWidth="1"/>
    <col min="14" max="14" width="21.33203125" style="3" customWidth="1"/>
    <col min="15" max="15" width="18.33203125" style="3" customWidth="1"/>
    <col min="16" max="16" width="18.5546875" style="3" customWidth="1"/>
    <col min="17" max="17" width="3.44140625" style="1" customWidth="1"/>
    <col min="18" max="16384" width="11.44140625" style="1"/>
  </cols>
  <sheetData>
    <row r="1" spans="3:37" ht="15.6" thickBot="1" x14ac:dyDescent="0.3"/>
    <row r="2" spans="3:37" ht="33.75" customHeight="1" thickTop="1" x14ac:dyDescent="0.25">
      <c r="C2" s="320"/>
      <c r="D2" s="321"/>
      <c r="E2" s="321"/>
      <c r="F2" s="324" t="s">
        <v>0</v>
      </c>
      <c r="G2" s="325"/>
      <c r="H2" s="325"/>
      <c r="I2" s="325"/>
      <c r="J2" s="326"/>
      <c r="K2" s="36"/>
      <c r="L2" s="36"/>
      <c r="M2" s="36"/>
      <c r="N2" s="36"/>
      <c r="O2" s="36"/>
      <c r="P2" s="36"/>
    </row>
    <row r="3" spans="3:37" ht="29.25" customHeight="1" x14ac:dyDescent="0.25">
      <c r="C3" s="322"/>
      <c r="D3" s="323"/>
      <c r="E3" s="323"/>
      <c r="F3" s="327" t="s">
        <v>13</v>
      </c>
      <c r="G3" s="328"/>
      <c r="H3" s="328"/>
      <c r="I3" s="328"/>
      <c r="J3" s="329"/>
      <c r="K3" s="37"/>
      <c r="L3" s="37"/>
      <c r="M3" s="37"/>
      <c r="N3" s="37"/>
      <c r="O3" s="37"/>
      <c r="P3" s="37"/>
    </row>
    <row r="4" spans="3:37" s="4" customFormat="1" ht="30" customHeight="1" thickBot="1" x14ac:dyDescent="0.3">
      <c r="C4" s="330" t="s">
        <v>15</v>
      </c>
      <c r="D4" s="331"/>
      <c r="E4" s="332"/>
      <c r="F4" s="26" t="s">
        <v>11</v>
      </c>
      <c r="G4" s="333" t="s">
        <v>10</v>
      </c>
      <c r="H4" s="333"/>
      <c r="I4" s="5" t="s">
        <v>14</v>
      </c>
      <c r="J4" s="6" t="s">
        <v>12</v>
      </c>
      <c r="K4" s="38"/>
      <c r="L4" s="38"/>
      <c r="M4" s="38"/>
      <c r="N4" s="38"/>
      <c r="O4" s="38"/>
      <c r="P4" s="38"/>
      <c r="Q4" s="1"/>
      <c r="R4" s="1"/>
      <c r="S4" s="1"/>
      <c r="X4" s="1"/>
      <c r="Y4" s="1"/>
      <c r="Z4" s="1"/>
      <c r="AA4" s="1"/>
      <c r="AB4" s="1"/>
      <c r="AC4" s="1"/>
      <c r="AD4" s="1"/>
      <c r="AE4" s="1"/>
      <c r="AF4" s="1"/>
      <c r="AG4" s="1"/>
      <c r="AH4" s="1"/>
      <c r="AI4" s="1"/>
      <c r="AJ4" s="1"/>
      <c r="AK4" s="1"/>
    </row>
    <row r="5" spans="3:37" s="4" customFormat="1" ht="30" customHeight="1" thickTop="1" thickBot="1" x14ac:dyDescent="0.3">
      <c r="C5" s="7"/>
      <c r="D5" s="7"/>
      <c r="E5" s="7"/>
      <c r="F5" s="8"/>
      <c r="G5" s="7"/>
      <c r="H5" s="7"/>
      <c r="I5" s="7"/>
      <c r="J5" s="7"/>
      <c r="K5" s="7"/>
      <c r="L5" s="7"/>
      <c r="M5" s="7"/>
      <c r="N5" s="7"/>
      <c r="O5" s="7"/>
      <c r="P5" s="7"/>
      <c r="Q5" s="1"/>
      <c r="R5" s="1"/>
      <c r="S5" s="1"/>
      <c r="X5" s="1"/>
      <c r="Y5" s="1"/>
      <c r="Z5" s="1"/>
      <c r="AA5" s="1"/>
      <c r="AB5" s="1"/>
      <c r="AC5" s="1"/>
      <c r="AD5" s="1"/>
      <c r="AE5" s="1"/>
      <c r="AF5" s="1"/>
      <c r="AG5" s="1"/>
      <c r="AH5" s="1"/>
      <c r="AI5" s="1"/>
      <c r="AJ5" s="1"/>
      <c r="AK5" s="1"/>
    </row>
    <row r="6" spans="3:37" ht="37.5" customHeight="1" x14ac:dyDescent="0.25">
      <c r="C6" s="318" t="s">
        <v>123</v>
      </c>
      <c r="D6" s="334"/>
      <c r="E6" s="334"/>
      <c r="F6" s="334"/>
      <c r="G6" s="35"/>
      <c r="H6" s="35"/>
      <c r="I6" s="354" t="s">
        <v>120</v>
      </c>
      <c r="J6" s="355"/>
      <c r="K6" s="354" t="s">
        <v>125</v>
      </c>
      <c r="L6" s="355"/>
      <c r="M6" s="354" t="s">
        <v>126</v>
      </c>
      <c r="N6" s="355"/>
      <c r="O6" s="354" t="s">
        <v>127</v>
      </c>
      <c r="P6" s="355"/>
    </row>
    <row r="7" spans="3:37" s="2" customFormat="1" ht="32.25" customHeight="1" x14ac:dyDescent="0.25">
      <c r="C7" s="9" t="s">
        <v>9</v>
      </c>
      <c r="D7" s="315" t="s">
        <v>8</v>
      </c>
      <c r="E7" s="315"/>
      <c r="F7" s="315"/>
      <c r="G7" s="44" t="s">
        <v>1</v>
      </c>
      <c r="H7" s="48" t="s">
        <v>2</v>
      </c>
      <c r="I7" s="44" t="s">
        <v>6</v>
      </c>
      <c r="J7" s="10" t="s">
        <v>5</v>
      </c>
      <c r="K7" s="44" t="s">
        <v>6</v>
      </c>
      <c r="L7" s="10" t="s">
        <v>5</v>
      </c>
      <c r="M7" s="44" t="s">
        <v>6</v>
      </c>
      <c r="N7" s="10" t="s">
        <v>5</v>
      </c>
      <c r="O7" s="44" t="s">
        <v>6</v>
      </c>
      <c r="P7" s="10" t="s">
        <v>5</v>
      </c>
      <c r="Q7" s="1"/>
      <c r="R7" s="1"/>
      <c r="S7" s="1"/>
      <c r="X7" s="1"/>
      <c r="Y7" s="1"/>
      <c r="Z7" s="1"/>
      <c r="AA7" s="1"/>
      <c r="AB7" s="1"/>
      <c r="AC7" s="1"/>
      <c r="AD7" s="1"/>
      <c r="AE7" s="1"/>
      <c r="AF7" s="1"/>
      <c r="AG7" s="1"/>
      <c r="AH7" s="1"/>
      <c r="AI7" s="1"/>
      <c r="AJ7" s="1"/>
      <c r="AK7" s="1"/>
    </row>
    <row r="8" spans="3:37" ht="129" customHeight="1" x14ac:dyDescent="0.25">
      <c r="C8" s="9">
        <v>1</v>
      </c>
      <c r="D8" s="316" t="s">
        <v>16</v>
      </c>
      <c r="E8" s="317"/>
      <c r="F8" s="317"/>
      <c r="G8" s="46" t="s">
        <v>18</v>
      </c>
      <c r="H8" s="47">
        <f>4*5</f>
        <v>20</v>
      </c>
      <c r="I8" s="21">
        <v>580000</v>
      </c>
      <c r="J8" s="22">
        <f>I8*H8</f>
        <v>11600000</v>
      </c>
      <c r="K8" s="21">
        <v>900000</v>
      </c>
      <c r="L8" s="22">
        <f>K8*H8</f>
        <v>18000000</v>
      </c>
      <c r="M8" s="21">
        <v>650000</v>
      </c>
      <c r="N8" s="22">
        <f>M8*H8</f>
        <v>13000000</v>
      </c>
      <c r="O8" s="21">
        <f>AVERAGE(I8,K8,M8)</f>
        <v>710000</v>
      </c>
      <c r="P8" s="22">
        <f>O8*H8</f>
        <v>14200000</v>
      </c>
    </row>
    <row r="9" spans="3:37" ht="15.6" x14ac:dyDescent="0.25">
      <c r="C9" s="9">
        <v>2</v>
      </c>
      <c r="D9" s="356" t="s">
        <v>108</v>
      </c>
      <c r="E9" s="357"/>
      <c r="F9" s="357"/>
      <c r="G9" s="46" t="s">
        <v>38</v>
      </c>
      <c r="H9" s="45">
        <v>1</v>
      </c>
      <c r="I9" s="21">
        <v>250000</v>
      </c>
      <c r="J9" s="22">
        <f>H9*I9</f>
        <v>250000</v>
      </c>
      <c r="K9" s="21">
        <v>540000</v>
      </c>
      <c r="L9" s="22">
        <f t="shared" ref="L9:L24" si="0">K9*H9</f>
        <v>540000</v>
      </c>
      <c r="M9" s="21">
        <v>120000</v>
      </c>
      <c r="N9" s="22">
        <f t="shared" ref="N9:N24" si="1">M9*H9</f>
        <v>120000</v>
      </c>
      <c r="O9" s="21">
        <f t="shared" ref="O9:O24" si="2">AVERAGE(I9,K9,M9)</f>
        <v>303333.33333333331</v>
      </c>
      <c r="P9" s="22">
        <f t="shared" ref="P9:P24" si="3">O9*H9</f>
        <v>303333.33333333331</v>
      </c>
    </row>
    <row r="10" spans="3:37" ht="15.6" x14ac:dyDescent="0.25">
      <c r="C10" s="9">
        <v>3</v>
      </c>
      <c r="D10" s="356" t="s">
        <v>109</v>
      </c>
      <c r="E10" s="356"/>
      <c r="F10" s="356"/>
      <c r="G10" s="46" t="s">
        <v>37</v>
      </c>
      <c r="H10" s="45">
        <v>40</v>
      </c>
      <c r="I10" s="23">
        <v>65000</v>
      </c>
      <c r="J10" s="22">
        <f>H10*I10</f>
        <v>2600000</v>
      </c>
      <c r="K10" s="21">
        <v>113200</v>
      </c>
      <c r="L10" s="22">
        <f t="shared" si="0"/>
        <v>4528000</v>
      </c>
      <c r="M10" s="21">
        <v>75000</v>
      </c>
      <c r="N10" s="22">
        <f t="shared" si="1"/>
        <v>3000000</v>
      </c>
      <c r="O10" s="21">
        <f t="shared" si="2"/>
        <v>84400</v>
      </c>
      <c r="P10" s="22">
        <f t="shared" si="3"/>
        <v>3376000</v>
      </c>
    </row>
    <row r="11" spans="3:37" ht="58.95" customHeight="1" x14ac:dyDescent="0.25">
      <c r="C11" s="9">
        <v>4</v>
      </c>
      <c r="D11" s="356" t="s">
        <v>111</v>
      </c>
      <c r="E11" s="357"/>
      <c r="F11" s="357"/>
      <c r="G11" s="46" t="s">
        <v>37</v>
      </c>
      <c r="H11" s="45">
        <v>140</v>
      </c>
      <c r="I11" s="21">
        <v>165000</v>
      </c>
      <c r="J11" s="22">
        <f>H11*I11</f>
        <v>23100000</v>
      </c>
      <c r="K11" s="21">
        <v>132000</v>
      </c>
      <c r="L11" s="22">
        <f t="shared" si="0"/>
        <v>18480000</v>
      </c>
      <c r="M11" s="21">
        <v>180000</v>
      </c>
      <c r="N11" s="22">
        <f t="shared" si="1"/>
        <v>25200000</v>
      </c>
      <c r="O11" s="21">
        <f t="shared" si="2"/>
        <v>159000</v>
      </c>
      <c r="P11" s="22">
        <f t="shared" si="3"/>
        <v>22260000</v>
      </c>
    </row>
    <row r="12" spans="3:37" ht="37.200000000000003" customHeight="1" x14ac:dyDescent="0.25">
      <c r="C12" s="9">
        <v>5</v>
      </c>
      <c r="D12" s="356" t="s">
        <v>110</v>
      </c>
      <c r="E12" s="356"/>
      <c r="F12" s="356"/>
      <c r="G12" s="46" t="s">
        <v>37</v>
      </c>
      <c r="H12" s="45">
        <v>140</v>
      </c>
      <c r="I12" s="23">
        <v>25000</v>
      </c>
      <c r="J12" s="22">
        <f>H12*I12</f>
        <v>3500000</v>
      </c>
      <c r="K12" s="21">
        <v>15600</v>
      </c>
      <c r="L12" s="22">
        <f t="shared" si="0"/>
        <v>2184000</v>
      </c>
      <c r="M12" s="21">
        <v>30000</v>
      </c>
      <c r="N12" s="22">
        <f t="shared" si="1"/>
        <v>4200000</v>
      </c>
      <c r="O12" s="21">
        <f t="shared" si="2"/>
        <v>23533.333333333332</v>
      </c>
      <c r="P12" s="22">
        <f t="shared" si="3"/>
        <v>3294666.6666666665</v>
      </c>
    </row>
    <row r="13" spans="3:37" ht="15.6" x14ac:dyDescent="0.25">
      <c r="C13" s="9">
        <v>6</v>
      </c>
      <c r="D13" s="316" t="s">
        <v>105</v>
      </c>
      <c r="E13" s="316"/>
      <c r="F13" s="316"/>
      <c r="G13" s="46" t="s">
        <v>38</v>
      </c>
      <c r="H13" s="45">
        <v>1</v>
      </c>
      <c r="I13" s="21">
        <v>5000000</v>
      </c>
      <c r="J13" s="22">
        <f>H13*I13</f>
        <v>5000000</v>
      </c>
      <c r="K13" s="21">
        <v>2500000</v>
      </c>
      <c r="L13" s="22">
        <f t="shared" si="0"/>
        <v>2500000</v>
      </c>
      <c r="M13" s="21">
        <v>5000000</v>
      </c>
      <c r="N13" s="22">
        <f t="shared" si="1"/>
        <v>5000000</v>
      </c>
      <c r="O13" s="21">
        <f t="shared" si="2"/>
        <v>4166666.6666666665</v>
      </c>
      <c r="P13" s="22">
        <f t="shared" si="3"/>
        <v>4166666.6666666665</v>
      </c>
    </row>
    <row r="14" spans="3:37" ht="15.6" x14ac:dyDescent="0.25">
      <c r="C14" s="9">
        <v>7</v>
      </c>
      <c r="D14" s="316" t="s">
        <v>81</v>
      </c>
      <c r="E14" s="316"/>
      <c r="F14" s="316"/>
      <c r="G14" s="46" t="s">
        <v>38</v>
      </c>
      <c r="H14" s="45">
        <v>2</v>
      </c>
      <c r="I14" s="23">
        <v>25000</v>
      </c>
      <c r="J14" s="22">
        <f t="shared" ref="J14:J19" si="4">I14*H14</f>
        <v>50000</v>
      </c>
      <c r="K14" s="21">
        <v>50000</v>
      </c>
      <c r="L14" s="22">
        <f t="shared" si="0"/>
        <v>100000</v>
      </c>
      <c r="M14" s="21">
        <v>25000</v>
      </c>
      <c r="N14" s="22">
        <f t="shared" si="1"/>
        <v>50000</v>
      </c>
      <c r="O14" s="21">
        <f t="shared" si="2"/>
        <v>33333.333333333336</v>
      </c>
      <c r="P14" s="22">
        <f t="shared" si="3"/>
        <v>66666.666666666672</v>
      </c>
    </row>
    <row r="15" spans="3:37" ht="15.6" x14ac:dyDescent="0.25">
      <c r="C15" s="9">
        <v>8</v>
      </c>
      <c r="D15" s="316" t="s">
        <v>82</v>
      </c>
      <c r="E15" s="316"/>
      <c r="F15" s="316"/>
      <c r="G15" s="46" t="s">
        <v>37</v>
      </c>
      <c r="H15" s="45">
        <f>+H16+H17</f>
        <v>37.600000000000009</v>
      </c>
      <c r="I15" s="25">
        <v>15000</v>
      </c>
      <c r="J15" s="22">
        <f t="shared" si="4"/>
        <v>564000.00000000012</v>
      </c>
      <c r="K15" s="21">
        <v>24000</v>
      </c>
      <c r="L15" s="22">
        <f t="shared" si="0"/>
        <v>902400.00000000023</v>
      </c>
      <c r="M15" s="21">
        <v>25000</v>
      </c>
      <c r="N15" s="22">
        <f t="shared" si="1"/>
        <v>940000.00000000023</v>
      </c>
      <c r="O15" s="21">
        <f t="shared" si="2"/>
        <v>21333.333333333332</v>
      </c>
      <c r="P15" s="22">
        <f t="shared" si="3"/>
        <v>802133.33333333349</v>
      </c>
    </row>
    <row r="16" spans="3:37" ht="15.6" x14ac:dyDescent="0.25">
      <c r="C16" s="9">
        <v>9</v>
      </c>
      <c r="D16" s="356" t="s">
        <v>76</v>
      </c>
      <c r="E16" s="357"/>
      <c r="F16" s="357"/>
      <c r="G16" s="46" t="s">
        <v>37</v>
      </c>
      <c r="H16" s="45">
        <f>4*1.8</f>
        <v>7.2</v>
      </c>
      <c r="I16" s="23">
        <v>70000</v>
      </c>
      <c r="J16" s="22">
        <f t="shared" si="4"/>
        <v>504000</v>
      </c>
      <c r="K16" s="21">
        <v>86500</v>
      </c>
      <c r="L16" s="22">
        <f t="shared" si="0"/>
        <v>622800</v>
      </c>
      <c r="M16" s="21">
        <v>65000</v>
      </c>
      <c r="N16" s="22">
        <f t="shared" si="1"/>
        <v>468000</v>
      </c>
      <c r="O16" s="21">
        <f t="shared" si="2"/>
        <v>73833.333333333328</v>
      </c>
      <c r="P16" s="22">
        <f t="shared" si="3"/>
        <v>531600</v>
      </c>
    </row>
    <row r="17" spans="3:16" ht="15.6" x14ac:dyDescent="0.25">
      <c r="C17" s="9">
        <v>10</v>
      </c>
      <c r="D17" s="356" t="s">
        <v>77</v>
      </c>
      <c r="E17" s="357"/>
      <c r="F17" s="357"/>
      <c r="G17" s="46" t="s">
        <v>37</v>
      </c>
      <c r="H17" s="45">
        <f>+(4+4+1.8+1.8+1.8+1.8)*2</f>
        <v>30.400000000000006</v>
      </c>
      <c r="I17" s="23">
        <v>70000</v>
      </c>
      <c r="J17" s="22">
        <f t="shared" si="4"/>
        <v>2128000.0000000005</v>
      </c>
      <c r="K17" s="21">
        <v>86500</v>
      </c>
      <c r="L17" s="22">
        <f t="shared" si="0"/>
        <v>2629600.0000000005</v>
      </c>
      <c r="M17" s="21">
        <v>65000</v>
      </c>
      <c r="N17" s="22">
        <f t="shared" si="1"/>
        <v>1976000.0000000005</v>
      </c>
      <c r="O17" s="21">
        <f t="shared" si="2"/>
        <v>73833.333333333328</v>
      </c>
      <c r="P17" s="22">
        <f t="shared" si="3"/>
        <v>2244533.3333333335</v>
      </c>
    </row>
    <row r="18" spans="3:16" ht="15.6" x14ac:dyDescent="0.25">
      <c r="C18" s="9">
        <v>11</v>
      </c>
      <c r="D18" s="344" t="s">
        <v>112</v>
      </c>
      <c r="E18" s="345"/>
      <c r="F18" s="346"/>
      <c r="G18" s="46" t="s">
        <v>38</v>
      </c>
      <c r="H18" s="45">
        <v>2</v>
      </c>
      <c r="I18" s="23">
        <v>420000</v>
      </c>
      <c r="J18" s="22">
        <f t="shared" si="4"/>
        <v>840000</v>
      </c>
      <c r="K18" s="21">
        <v>265000</v>
      </c>
      <c r="L18" s="22">
        <f t="shared" si="0"/>
        <v>530000</v>
      </c>
      <c r="M18" s="21">
        <v>400000</v>
      </c>
      <c r="N18" s="22">
        <f t="shared" si="1"/>
        <v>800000</v>
      </c>
      <c r="O18" s="21">
        <f t="shared" si="2"/>
        <v>361666.66666666669</v>
      </c>
      <c r="P18" s="22">
        <f t="shared" si="3"/>
        <v>723333.33333333337</v>
      </c>
    </row>
    <row r="19" spans="3:16" ht="15.6" x14ac:dyDescent="0.25">
      <c r="C19" s="9">
        <v>12</v>
      </c>
      <c r="D19" s="356" t="s">
        <v>113</v>
      </c>
      <c r="E19" s="357"/>
      <c r="F19" s="357"/>
      <c r="G19" s="46" t="s">
        <v>38</v>
      </c>
      <c r="H19" s="45">
        <v>2</v>
      </c>
      <c r="I19" s="23">
        <v>500000</v>
      </c>
      <c r="J19" s="22">
        <f t="shared" si="4"/>
        <v>1000000</v>
      </c>
      <c r="K19" s="21">
        <v>315000</v>
      </c>
      <c r="L19" s="22">
        <f t="shared" si="0"/>
        <v>630000</v>
      </c>
      <c r="M19" s="21">
        <v>400000</v>
      </c>
      <c r="N19" s="22">
        <f t="shared" si="1"/>
        <v>800000</v>
      </c>
      <c r="O19" s="21">
        <f t="shared" si="2"/>
        <v>405000</v>
      </c>
      <c r="P19" s="22">
        <f t="shared" si="3"/>
        <v>810000</v>
      </c>
    </row>
    <row r="20" spans="3:16" ht="15.6" x14ac:dyDescent="0.25">
      <c r="C20" s="9">
        <v>13</v>
      </c>
      <c r="D20" s="344" t="s">
        <v>95</v>
      </c>
      <c r="E20" s="345"/>
      <c r="F20" s="346"/>
      <c r="G20" s="46" t="s">
        <v>38</v>
      </c>
      <c r="H20" s="45">
        <v>2</v>
      </c>
      <c r="I20" s="23">
        <v>150000</v>
      </c>
      <c r="J20" s="22">
        <f>H20*I20</f>
        <v>300000</v>
      </c>
      <c r="K20" s="21">
        <v>165000</v>
      </c>
      <c r="L20" s="22">
        <f t="shared" si="0"/>
        <v>330000</v>
      </c>
      <c r="M20" s="21">
        <v>250000</v>
      </c>
      <c r="N20" s="22">
        <f t="shared" si="1"/>
        <v>500000</v>
      </c>
      <c r="O20" s="21">
        <f t="shared" si="2"/>
        <v>188333.33333333334</v>
      </c>
      <c r="P20" s="22">
        <f t="shared" si="3"/>
        <v>376666.66666666669</v>
      </c>
    </row>
    <row r="21" spans="3:16" ht="15.6" x14ac:dyDescent="0.25">
      <c r="C21" s="9">
        <v>14</v>
      </c>
      <c r="D21" s="366" t="s">
        <v>71</v>
      </c>
      <c r="E21" s="367"/>
      <c r="F21" s="367"/>
      <c r="G21" s="46" t="s">
        <v>38</v>
      </c>
      <c r="H21" s="45">
        <v>2</v>
      </c>
      <c r="I21" s="23">
        <v>800000</v>
      </c>
      <c r="J21" s="22">
        <f>I21*H21</f>
        <v>1600000</v>
      </c>
      <c r="K21" s="21">
        <v>486000</v>
      </c>
      <c r="L21" s="22">
        <f t="shared" si="0"/>
        <v>972000</v>
      </c>
      <c r="M21" s="21">
        <v>900000</v>
      </c>
      <c r="N21" s="22">
        <f t="shared" si="1"/>
        <v>1800000</v>
      </c>
      <c r="O21" s="21">
        <f t="shared" si="2"/>
        <v>728666.66666666663</v>
      </c>
      <c r="P21" s="22">
        <f t="shared" si="3"/>
        <v>1457333.3333333333</v>
      </c>
    </row>
    <row r="22" spans="3:16" ht="15.6" x14ac:dyDescent="0.25">
      <c r="C22" s="9">
        <v>16</v>
      </c>
      <c r="D22" s="356" t="s">
        <v>27</v>
      </c>
      <c r="E22" s="357"/>
      <c r="F22" s="357"/>
      <c r="G22" s="46" t="s">
        <v>37</v>
      </c>
      <c r="H22" s="45">
        <v>100</v>
      </c>
      <c r="I22" s="21">
        <v>18000</v>
      </c>
      <c r="J22" s="22">
        <f>H22*I22</f>
        <v>1800000</v>
      </c>
      <c r="K22" s="21">
        <v>16800</v>
      </c>
      <c r="L22" s="22">
        <f t="shared" si="0"/>
        <v>1680000</v>
      </c>
      <c r="M22" s="21">
        <v>25000</v>
      </c>
      <c r="N22" s="22">
        <f t="shared" si="1"/>
        <v>2500000</v>
      </c>
      <c r="O22" s="21">
        <f t="shared" si="2"/>
        <v>19933.333333333332</v>
      </c>
      <c r="P22" s="22">
        <f t="shared" si="3"/>
        <v>1993333.3333333333</v>
      </c>
    </row>
    <row r="23" spans="3:16" ht="15.6" x14ac:dyDescent="0.25">
      <c r="C23" s="9">
        <v>17</v>
      </c>
      <c r="D23" s="356" t="s">
        <v>28</v>
      </c>
      <c r="E23" s="357"/>
      <c r="F23" s="357"/>
      <c r="G23" s="46" t="s">
        <v>37</v>
      </c>
      <c r="H23" s="45">
        <v>200</v>
      </c>
      <c r="I23" s="21">
        <v>22000</v>
      </c>
      <c r="J23" s="22">
        <f>H23*I23</f>
        <v>4400000</v>
      </c>
      <c r="K23" s="21">
        <v>16800</v>
      </c>
      <c r="L23" s="22">
        <f t="shared" si="0"/>
        <v>3360000</v>
      </c>
      <c r="M23" s="21">
        <v>30000</v>
      </c>
      <c r="N23" s="22">
        <f t="shared" si="1"/>
        <v>6000000</v>
      </c>
      <c r="O23" s="21">
        <f t="shared" si="2"/>
        <v>22933.333333333332</v>
      </c>
      <c r="P23" s="22">
        <f t="shared" si="3"/>
        <v>4586666.666666666</v>
      </c>
    </row>
    <row r="24" spans="3:16" ht="104.4" customHeight="1" x14ac:dyDescent="0.25">
      <c r="C24" s="9">
        <v>18</v>
      </c>
      <c r="D24" s="356" t="s">
        <v>114</v>
      </c>
      <c r="E24" s="357"/>
      <c r="F24" s="357"/>
      <c r="G24" s="46" t="s">
        <v>38</v>
      </c>
      <c r="H24" s="45">
        <v>1</v>
      </c>
      <c r="I24" s="21">
        <v>6500000</v>
      </c>
      <c r="J24" s="22">
        <f>H24*I24</f>
        <v>6500000</v>
      </c>
      <c r="K24" s="21">
        <v>6500000</v>
      </c>
      <c r="L24" s="22">
        <f t="shared" si="0"/>
        <v>6500000</v>
      </c>
      <c r="M24" s="21">
        <v>15000000</v>
      </c>
      <c r="N24" s="22">
        <f t="shared" si="1"/>
        <v>15000000</v>
      </c>
      <c r="O24" s="21">
        <f t="shared" si="2"/>
        <v>9333333.333333334</v>
      </c>
      <c r="P24" s="22">
        <f t="shared" si="3"/>
        <v>9333333.333333334</v>
      </c>
    </row>
    <row r="25" spans="3:16" ht="29.25" customHeight="1" thickBot="1" x14ac:dyDescent="0.3">
      <c r="C25" s="360" t="s">
        <v>7</v>
      </c>
      <c r="D25" s="361"/>
      <c r="E25" s="361"/>
      <c r="F25" s="361"/>
      <c r="G25" s="40"/>
      <c r="H25" s="40"/>
      <c r="I25" s="41"/>
      <c r="J25" s="24">
        <f>SUM(J8:J24)</f>
        <v>65736000</v>
      </c>
      <c r="K25" s="41"/>
      <c r="L25" s="24">
        <f>SUM(L8:L24)</f>
        <v>64488800</v>
      </c>
      <c r="M25" s="41"/>
      <c r="N25" s="24">
        <f>SUM(N8:N24)</f>
        <v>81354000</v>
      </c>
      <c r="O25" s="41"/>
      <c r="P25" s="24">
        <f>SUM(P8:P24)</f>
        <v>70526266.666666672</v>
      </c>
    </row>
    <row r="26" spans="3:16" ht="33.75" customHeight="1" thickBot="1" x14ac:dyDescent="0.3">
      <c r="C26" s="465" t="s">
        <v>29</v>
      </c>
      <c r="D26" s="466"/>
      <c r="E26" s="466"/>
      <c r="F26" s="466"/>
      <c r="G26" s="466"/>
      <c r="H26" s="466"/>
      <c r="I26" s="11" t="s">
        <v>32</v>
      </c>
      <c r="J26" s="12">
        <f>+J25*I26</f>
        <v>13147200</v>
      </c>
      <c r="K26" s="11" t="s">
        <v>32</v>
      </c>
      <c r="L26" s="12">
        <f>+L25*K26</f>
        <v>12897760</v>
      </c>
      <c r="M26" s="11" t="s">
        <v>32</v>
      </c>
      <c r="N26" s="12">
        <f>+N25*M26</f>
        <v>16270800</v>
      </c>
      <c r="O26" s="11" t="s">
        <v>32</v>
      </c>
      <c r="P26" s="12">
        <f>+P25*O26</f>
        <v>14105253.333333336</v>
      </c>
    </row>
    <row r="27" spans="3:16" ht="33.75" customHeight="1" thickBot="1" x14ac:dyDescent="0.3">
      <c r="C27" s="465" t="s">
        <v>30</v>
      </c>
      <c r="D27" s="466"/>
      <c r="E27" s="466"/>
      <c r="F27" s="466"/>
      <c r="G27" s="466"/>
      <c r="H27" s="466"/>
      <c r="I27" s="11" t="s">
        <v>33</v>
      </c>
      <c r="J27" s="12">
        <f>+J25*I27</f>
        <v>657360</v>
      </c>
      <c r="K27" s="11" t="s">
        <v>33</v>
      </c>
      <c r="L27" s="12">
        <f>+L25*K27</f>
        <v>644888</v>
      </c>
      <c r="M27" s="11" t="s">
        <v>33</v>
      </c>
      <c r="N27" s="12">
        <f>+N25*M27</f>
        <v>813540</v>
      </c>
      <c r="O27" s="11" t="s">
        <v>33</v>
      </c>
      <c r="P27" s="12">
        <f>+P25*O27</f>
        <v>705262.66666666674</v>
      </c>
    </row>
    <row r="28" spans="3:16" ht="33.75" customHeight="1" thickBot="1" x14ac:dyDescent="0.3">
      <c r="C28" s="465" t="s">
        <v>31</v>
      </c>
      <c r="D28" s="466"/>
      <c r="E28" s="466"/>
      <c r="F28" s="466"/>
      <c r="G28" s="466"/>
      <c r="H28" s="466"/>
      <c r="I28" s="11" t="s">
        <v>34</v>
      </c>
      <c r="J28" s="12">
        <f>+J25*I28</f>
        <v>3286800</v>
      </c>
      <c r="K28" s="11" t="s">
        <v>34</v>
      </c>
      <c r="L28" s="12">
        <f>+L25*K28</f>
        <v>3224440</v>
      </c>
      <c r="M28" s="11" t="s">
        <v>34</v>
      </c>
      <c r="N28" s="12">
        <f>+N25*M28</f>
        <v>4067700</v>
      </c>
      <c r="O28" s="11" t="s">
        <v>34</v>
      </c>
      <c r="P28" s="12">
        <f>+P25*O28</f>
        <v>3526313.333333334</v>
      </c>
    </row>
    <row r="29" spans="3:16" ht="33.75" customHeight="1" thickBot="1" x14ac:dyDescent="0.3">
      <c r="C29" s="465" t="s">
        <v>3</v>
      </c>
      <c r="D29" s="466"/>
      <c r="E29" s="466"/>
      <c r="F29" s="466"/>
      <c r="G29" s="466"/>
      <c r="H29" s="466"/>
      <c r="I29" s="11" t="s">
        <v>35</v>
      </c>
      <c r="J29" s="12">
        <f>+J28*I29</f>
        <v>624492</v>
      </c>
      <c r="K29" s="11" t="s">
        <v>35</v>
      </c>
      <c r="L29" s="12">
        <f>+L28*K29</f>
        <v>612643.6</v>
      </c>
      <c r="M29" s="11" t="s">
        <v>35</v>
      </c>
      <c r="N29" s="12">
        <f>+N28*M29</f>
        <v>772863</v>
      </c>
      <c r="O29" s="11" t="s">
        <v>35</v>
      </c>
      <c r="P29" s="12">
        <f>+P28*O29</f>
        <v>669999.53333333344</v>
      </c>
    </row>
    <row r="30" spans="3:16" ht="35.25" customHeight="1" thickBot="1" x14ac:dyDescent="0.3">
      <c r="C30" s="364" t="s">
        <v>4</v>
      </c>
      <c r="D30" s="365"/>
      <c r="E30" s="365"/>
      <c r="F30" s="365"/>
      <c r="G30" s="42"/>
      <c r="H30" s="42"/>
      <c r="I30" s="43"/>
      <c r="J30" s="13">
        <f>+SUM(J25:J29)</f>
        <v>83451852</v>
      </c>
      <c r="K30" s="43"/>
      <c r="L30" s="13">
        <f>+SUM(L25:L29)</f>
        <v>81868531.599999994</v>
      </c>
      <c r="M30" s="43"/>
      <c r="N30" s="13">
        <f>+SUM(N25:N29)</f>
        <v>103278903</v>
      </c>
      <c r="O30" s="43"/>
      <c r="P30" s="13">
        <f>+SUM(P25:P29)</f>
        <v>89533095.533333331</v>
      </c>
    </row>
    <row r="31" spans="3:16" ht="15.75" customHeight="1" thickBot="1" x14ac:dyDescent="0.3">
      <c r="C31" s="19"/>
      <c r="D31" s="19"/>
      <c r="E31" s="19"/>
      <c r="F31" s="19"/>
      <c r="G31" s="19"/>
      <c r="H31" s="19"/>
      <c r="I31" s="19"/>
      <c r="J31" s="20"/>
      <c r="K31" s="20"/>
      <c r="L31" s="20"/>
      <c r="M31" s="20"/>
      <c r="N31" s="20"/>
      <c r="O31" s="20"/>
      <c r="P31" s="20"/>
    </row>
    <row r="32" spans="3:16" ht="25.5" customHeight="1" x14ac:dyDescent="0.25">
      <c r="C32" s="313"/>
      <c r="D32" s="313"/>
      <c r="E32" s="313"/>
      <c r="F32" s="313"/>
      <c r="G32" s="313"/>
      <c r="H32" s="313"/>
      <c r="I32" s="313"/>
      <c r="J32" s="313"/>
      <c r="K32" s="32"/>
      <c r="L32" s="32"/>
      <c r="M32" s="32"/>
      <c r="N32" s="32"/>
      <c r="O32" s="32"/>
      <c r="P32" s="32"/>
    </row>
    <row r="33" spans="3:16" x14ac:dyDescent="0.25">
      <c r="C33" s="14"/>
      <c r="D33" s="15"/>
      <c r="E33" s="15"/>
      <c r="F33" s="15"/>
      <c r="G33" s="15"/>
      <c r="H33" s="15"/>
      <c r="I33" s="16"/>
      <c r="J33" s="17"/>
      <c r="K33" s="15"/>
      <c r="L33" s="15"/>
      <c r="M33" s="15"/>
      <c r="N33" s="15"/>
      <c r="O33" s="15"/>
      <c r="P33" s="15"/>
    </row>
    <row r="34" spans="3:16" x14ac:dyDescent="0.25">
      <c r="C34" s="15"/>
      <c r="D34" s="15"/>
      <c r="E34" s="15"/>
      <c r="F34" s="15"/>
      <c r="G34" s="15"/>
      <c r="H34" s="15"/>
      <c r="I34" s="16"/>
      <c r="J34" s="17"/>
      <c r="K34" s="15"/>
      <c r="L34" s="15"/>
      <c r="M34" s="15"/>
      <c r="N34" s="15"/>
      <c r="O34" s="15"/>
      <c r="P34" s="15"/>
    </row>
    <row r="35" spans="3:16" x14ac:dyDescent="0.25">
      <c r="C35" s="16"/>
      <c r="D35" s="15"/>
      <c r="E35" s="15"/>
      <c r="F35" s="15"/>
      <c r="G35" s="15"/>
      <c r="H35" s="15"/>
      <c r="I35" s="16"/>
      <c r="J35" s="17"/>
      <c r="K35" s="15"/>
      <c r="L35" s="15"/>
      <c r="M35" s="15"/>
      <c r="N35" s="15"/>
      <c r="O35" s="15"/>
      <c r="P35" s="15"/>
    </row>
    <row r="36" spans="3:16" x14ac:dyDescent="0.25">
      <c r="C36" s="15"/>
      <c r="D36" s="15"/>
      <c r="E36" s="15"/>
      <c r="F36" s="15"/>
      <c r="G36" s="15"/>
      <c r="H36" s="15"/>
      <c r="I36" s="16"/>
      <c r="J36" s="17"/>
      <c r="K36" s="15"/>
      <c r="L36" s="15"/>
      <c r="M36" s="15"/>
      <c r="N36" s="15"/>
      <c r="O36" s="15"/>
      <c r="P36" s="15"/>
    </row>
    <row r="37" spans="3:16" ht="15" customHeight="1" x14ac:dyDescent="0.25">
      <c r="C37" s="16"/>
      <c r="D37" s="15"/>
      <c r="E37" s="15"/>
      <c r="F37" s="15"/>
      <c r="G37" s="15"/>
      <c r="H37" s="15"/>
      <c r="I37" s="16"/>
      <c r="J37" s="17"/>
      <c r="K37" s="15"/>
      <c r="L37" s="15"/>
      <c r="M37" s="15"/>
      <c r="N37" s="15"/>
      <c r="O37" s="15"/>
      <c r="P37" s="15"/>
    </row>
    <row r="38" spans="3:16" ht="15" customHeight="1" x14ac:dyDescent="0.25">
      <c r="C38" s="16"/>
      <c r="D38" s="15"/>
      <c r="E38" s="15"/>
      <c r="F38" s="15"/>
      <c r="G38" s="15"/>
      <c r="H38" s="15"/>
      <c r="I38" s="16"/>
      <c r="J38" s="34"/>
      <c r="K38" s="39"/>
      <c r="L38" s="39"/>
      <c r="M38" s="39"/>
      <c r="N38" s="39"/>
      <c r="O38" s="39"/>
      <c r="P38" s="39"/>
    </row>
    <row r="39" spans="3:16" x14ac:dyDescent="0.25">
      <c r="C39" s="15"/>
      <c r="D39" s="15"/>
      <c r="E39" s="15"/>
      <c r="F39" s="15"/>
      <c r="G39" s="15"/>
      <c r="H39" s="15"/>
      <c r="I39" s="16"/>
      <c r="J39" s="17"/>
      <c r="K39" s="15"/>
      <c r="L39" s="15"/>
      <c r="M39" s="15"/>
      <c r="N39" s="15"/>
      <c r="O39" s="15"/>
      <c r="P39" s="15"/>
    </row>
    <row r="40" spans="3:16" ht="15" customHeight="1" x14ac:dyDescent="0.25">
      <c r="C40" s="16"/>
      <c r="D40" s="15"/>
      <c r="E40" s="15"/>
      <c r="F40" s="15"/>
      <c r="G40" s="15"/>
      <c r="H40" s="15"/>
      <c r="I40" s="16"/>
      <c r="J40" s="17"/>
      <c r="K40" s="15"/>
      <c r="L40" s="15"/>
      <c r="M40" s="15"/>
      <c r="N40" s="15"/>
      <c r="O40" s="15"/>
      <c r="P40" s="15"/>
    </row>
    <row r="41" spans="3:16" x14ac:dyDescent="0.25">
      <c r="C41" s="14"/>
      <c r="D41" s="14"/>
      <c r="E41" s="14"/>
      <c r="F41" s="14"/>
      <c r="G41" s="14"/>
      <c r="H41" s="14"/>
      <c r="I41" s="14"/>
      <c r="J41" s="18"/>
      <c r="K41" s="18"/>
      <c r="L41" s="18"/>
      <c r="M41" s="18"/>
      <c r="N41" s="18"/>
      <c r="O41" s="18"/>
      <c r="P41" s="18"/>
    </row>
    <row r="42" spans="3:16" x14ac:dyDescent="0.25">
      <c r="C42" s="14"/>
      <c r="D42" s="14"/>
      <c r="E42" s="14"/>
      <c r="F42" s="14"/>
      <c r="G42" s="14"/>
      <c r="H42" s="14"/>
      <c r="I42" s="14"/>
      <c r="J42" s="18"/>
      <c r="K42" s="18"/>
      <c r="L42" s="18"/>
      <c r="M42" s="18"/>
      <c r="N42" s="18"/>
      <c r="O42" s="18"/>
      <c r="P42" s="18"/>
    </row>
    <row r="43" spans="3:16" x14ac:dyDescent="0.25">
      <c r="C43" s="14"/>
      <c r="D43" s="14"/>
      <c r="E43" s="14"/>
      <c r="F43" s="14"/>
      <c r="G43" s="14"/>
      <c r="H43" s="14"/>
      <c r="I43" s="14"/>
      <c r="J43" s="18"/>
      <c r="K43" s="18"/>
      <c r="L43" s="18"/>
      <c r="M43" s="18"/>
      <c r="N43" s="18"/>
      <c r="O43" s="18"/>
      <c r="P43" s="18"/>
    </row>
    <row r="44" spans="3:16" x14ac:dyDescent="0.25">
      <c r="C44" s="14"/>
      <c r="D44" s="14"/>
      <c r="E44" s="14"/>
      <c r="F44" s="14"/>
      <c r="G44" s="14"/>
      <c r="H44" s="14"/>
      <c r="I44" s="14"/>
      <c r="J44" s="18"/>
      <c r="K44" s="18"/>
      <c r="L44" s="18"/>
      <c r="M44" s="18"/>
      <c r="N44" s="18"/>
      <c r="O44" s="18"/>
      <c r="P44" s="18"/>
    </row>
    <row r="45" spans="3:16" x14ac:dyDescent="0.25">
      <c r="C45" s="14"/>
      <c r="D45" s="14"/>
      <c r="E45" s="14"/>
      <c r="F45" s="14"/>
      <c r="G45" s="14"/>
      <c r="H45" s="14"/>
      <c r="I45" s="14"/>
      <c r="J45" s="18"/>
      <c r="K45" s="18"/>
      <c r="L45" s="18"/>
      <c r="M45" s="18"/>
      <c r="N45" s="18"/>
      <c r="O45" s="18"/>
      <c r="P45" s="18"/>
    </row>
    <row r="46" spans="3:16" x14ac:dyDescent="0.25">
      <c r="C46" s="14"/>
      <c r="D46" s="14"/>
      <c r="E46" s="14"/>
      <c r="F46" s="14"/>
      <c r="G46" s="14"/>
      <c r="H46" s="14"/>
      <c r="I46" s="14"/>
      <c r="J46" s="18"/>
      <c r="K46" s="18"/>
      <c r="L46" s="18"/>
      <c r="M46" s="18"/>
      <c r="N46" s="18"/>
      <c r="O46" s="18"/>
      <c r="P46" s="18"/>
    </row>
    <row r="47" spans="3:16" x14ac:dyDescent="0.25">
      <c r="C47" s="14"/>
      <c r="D47" s="14"/>
      <c r="E47" s="14"/>
      <c r="F47" s="14"/>
      <c r="G47" s="14"/>
      <c r="H47" s="14"/>
      <c r="I47" s="14"/>
      <c r="J47" s="18"/>
      <c r="K47" s="18"/>
      <c r="L47" s="18"/>
      <c r="M47" s="18"/>
      <c r="N47" s="18"/>
      <c r="O47" s="18"/>
      <c r="P47" s="18"/>
    </row>
    <row r="48" spans="3:16" ht="13.5" customHeight="1" x14ac:dyDescent="0.25">
      <c r="C48" s="14"/>
      <c r="D48" s="14"/>
      <c r="E48" s="14"/>
      <c r="F48" s="14"/>
      <c r="G48" s="14"/>
      <c r="H48" s="14"/>
      <c r="I48" s="14"/>
      <c r="J48" s="18"/>
      <c r="K48" s="18"/>
      <c r="L48" s="18"/>
      <c r="M48" s="18"/>
      <c r="N48" s="18"/>
      <c r="O48" s="18"/>
      <c r="P48" s="18"/>
    </row>
    <row r="49" spans="3:16" x14ac:dyDescent="0.25">
      <c r="C49" s="14"/>
      <c r="D49" s="14"/>
      <c r="E49" s="14"/>
      <c r="F49" s="14"/>
      <c r="G49" s="14"/>
      <c r="H49" s="14"/>
      <c r="I49" s="14"/>
      <c r="J49" s="18"/>
      <c r="K49" s="18"/>
      <c r="L49" s="18"/>
      <c r="M49" s="18"/>
      <c r="N49" s="18"/>
      <c r="O49" s="18"/>
      <c r="P49" s="18"/>
    </row>
    <row r="50" spans="3:16" x14ac:dyDescent="0.25">
      <c r="C50" s="14"/>
      <c r="D50" s="14"/>
      <c r="E50" s="14"/>
      <c r="F50" s="14"/>
      <c r="G50" s="14"/>
      <c r="H50" s="14"/>
      <c r="I50" s="14"/>
      <c r="J50" s="18"/>
      <c r="K50" s="18"/>
      <c r="L50" s="18"/>
      <c r="M50" s="18"/>
      <c r="N50" s="18"/>
      <c r="O50" s="18"/>
      <c r="P50" s="18"/>
    </row>
    <row r="51" spans="3:16" x14ac:dyDescent="0.25">
      <c r="C51" s="14"/>
      <c r="D51" s="14"/>
      <c r="E51" s="14"/>
      <c r="F51" s="14"/>
      <c r="G51" s="14"/>
      <c r="H51" s="14"/>
      <c r="I51" s="14"/>
      <c r="J51" s="18"/>
      <c r="K51" s="18"/>
      <c r="L51" s="18"/>
      <c r="M51" s="18"/>
      <c r="N51" s="18"/>
      <c r="O51" s="18"/>
      <c r="P51" s="18"/>
    </row>
    <row r="52" spans="3:16" x14ac:dyDescent="0.25">
      <c r="C52" s="14"/>
      <c r="D52" s="14"/>
      <c r="E52" s="14"/>
      <c r="F52" s="14"/>
      <c r="G52" s="14"/>
      <c r="H52" s="14"/>
      <c r="I52" s="14"/>
      <c r="J52" s="18"/>
      <c r="K52" s="18"/>
      <c r="L52" s="18"/>
      <c r="M52" s="18"/>
      <c r="N52" s="18"/>
      <c r="O52" s="18"/>
      <c r="P52" s="18"/>
    </row>
    <row r="53" spans="3:16" x14ac:dyDescent="0.25">
      <c r="C53" s="14"/>
      <c r="D53" s="14"/>
      <c r="E53" s="14"/>
      <c r="F53" s="14"/>
      <c r="G53" s="14"/>
      <c r="H53" s="14"/>
      <c r="I53" s="14"/>
      <c r="J53" s="18"/>
      <c r="K53" s="18"/>
      <c r="L53" s="18"/>
      <c r="M53" s="18"/>
      <c r="N53" s="18"/>
      <c r="O53" s="18"/>
      <c r="P53" s="18"/>
    </row>
    <row r="54" spans="3:16" x14ac:dyDescent="0.25">
      <c r="C54" s="14"/>
      <c r="D54" s="14"/>
      <c r="E54" s="14"/>
      <c r="F54" s="14"/>
      <c r="G54" s="14"/>
      <c r="H54" s="14"/>
      <c r="I54" s="14"/>
      <c r="J54" s="18"/>
      <c r="K54" s="18"/>
      <c r="L54" s="18"/>
      <c r="M54" s="18"/>
      <c r="N54" s="18"/>
      <c r="O54" s="18"/>
      <c r="P54" s="18"/>
    </row>
    <row r="55" spans="3:16" x14ac:dyDescent="0.25">
      <c r="C55" s="14"/>
      <c r="D55" s="14"/>
      <c r="E55" s="14"/>
      <c r="F55" s="14"/>
      <c r="G55" s="14"/>
      <c r="H55" s="14"/>
      <c r="I55" s="14"/>
      <c r="J55" s="18"/>
      <c r="K55" s="18"/>
      <c r="L55" s="18"/>
      <c r="M55" s="18"/>
      <c r="N55" s="18"/>
      <c r="O55" s="18"/>
      <c r="P55" s="18"/>
    </row>
    <row r="56" spans="3:16" x14ac:dyDescent="0.25">
      <c r="C56" s="14"/>
      <c r="D56" s="14"/>
      <c r="E56" s="14"/>
      <c r="F56" s="14"/>
      <c r="G56" s="14"/>
      <c r="H56" s="14"/>
      <c r="I56" s="14"/>
      <c r="J56" s="18"/>
      <c r="K56" s="18"/>
      <c r="L56" s="18"/>
      <c r="M56" s="18"/>
      <c r="N56" s="18"/>
      <c r="O56" s="18"/>
      <c r="P56" s="18"/>
    </row>
    <row r="57" spans="3:16" x14ac:dyDescent="0.25">
      <c r="C57" s="14"/>
      <c r="D57" s="14"/>
      <c r="E57" s="14"/>
      <c r="F57" s="14"/>
      <c r="G57" s="14"/>
      <c r="H57" s="14"/>
      <c r="I57" s="14"/>
      <c r="J57" s="18"/>
      <c r="K57" s="18"/>
      <c r="L57" s="18"/>
      <c r="M57" s="18"/>
      <c r="N57" s="18"/>
      <c r="O57" s="18"/>
      <c r="P57" s="18"/>
    </row>
    <row r="58" spans="3:16" x14ac:dyDescent="0.25">
      <c r="C58" s="14"/>
      <c r="D58" s="14"/>
      <c r="E58" s="14"/>
      <c r="F58" s="14"/>
      <c r="G58" s="14"/>
      <c r="H58" s="14"/>
      <c r="I58" s="14"/>
      <c r="J58" s="18"/>
      <c r="K58" s="18"/>
      <c r="L58" s="18"/>
      <c r="M58" s="18"/>
      <c r="N58" s="18"/>
      <c r="O58" s="18"/>
      <c r="P58" s="18"/>
    </row>
    <row r="59" spans="3:16" x14ac:dyDescent="0.25">
      <c r="C59" s="14"/>
      <c r="D59" s="14"/>
      <c r="E59" s="14"/>
      <c r="F59" s="14"/>
      <c r="G59" s="14"/>
      <c r="H59" s="14"/>
      <c r="I59" s="14"/>
      <c r="J59" s="18"/>
      <c r="K59" s="18"/>
      <c r="L59" s="18"/>
      <c r="M59" s="18"/>
      <c r="N59" s="18"/>
      <c r="O59" s="18"/>
      <c r="P59" s="18"/>
    </row>
    <row r="60" spans="3:16" x14ac:dyDescent="0.25">
      <c r="C60" s="14"/>
      <c r="D60" s="14"/>
      <c r="E60" s="14"/>
      <c r="F60" s="14"/>
      <c r="G60" s="14"/>
      <c r="H60" s="14"/>
      <c r="I60" s="14"/>
      <c r="J60" s="18"/>
      <c r="K60" s="18"/>
      <c r="L60" s="18"/>
      <c r="M60" s="18"/>
      <c r="N60" s="18"/>
      <c r="O60" s="18"/>
      <c r="P60" s="18"/>
    </row>
    <row r="61" spans="3:16" x14ac:dyDescent="0.25">
      <c r="C61" s="14"/>
      <c r="D61" s="14"/>
      <c r="E61" s="14"/>
      <c r="F61" s="14"/>
      <c r="G61" s="14"/>
      <c r="H61" s="14"/>
      <c r="I61" s="14"/>
      <c r="J61" s="18"/>
      <c r="K61" s="18"/>
      <c r="L61" s="18"/>
      <c r="M61" s="18"/>
      <c r="N61" s="18"/>
      <c r="O61" s="18"/>
      <c r="P61" s="18"/>
    </row>
    <row r="62" spans="3:16" x14ac:dyDescent="0.25">
      <c r="C62" s="14"/>
      <c r="D62" s="14"/>
      <c r="E62" s="14"/>
      <c r="F62" s="14"/>
      <c r="G62" s="14"/>
      <c r="H62" s="14"/>
      <c r="I62" s="14"/>
      <c r="J62" s="18"/>
      <c r="K62" s="18"/>
      <c r="L62" s="18"/>
      <c r="M62" s="18"/>
      <c r="N62" s="18"/>
      <c r="O62" s="18"/>
      <c r="P62" s="18"/>
    </row>
    <row r="63" spans="3:16" x14ac:dyDescent="0.25">
      <c r="C63" s="14"/>
      <c r="D63" s="14"/>
      <c r="E63" s="14"/>
      <c r="F63" s="14"/>
      <c r="G63" s="14"/>
      <c r="H63" s="14"/>
      <c r="I63" s="14"/>
      <c r="J63" s="18"/>
      <c r="K63" s="18"/>
      <c r="L63" s="18"/>
      <c r="M63" s="18"/>
      <c r="N63" s="18"/>
      <c r="O63" s="18"/>
      <c r="P63" s="18"/>
    </row>
    <row r="64" spans="3:16" x14ac:dyDescent="0.25">
      <c r="C64" s="14"/>
      <c r="D64" s="14"/>
      <c r="E64" s="14"/>
      <c r="F64" s="14"/>
      <c r="G64" s="14"/>
      <c r="H64" s="14"/>
      <c r="I64" s="14"/>
      <c r="J64" s="18"/>
      <c r="K64" s="18"/>
      <c r="L64" s="18"/>
      <c r="M64" s="18"/>
      <c r="N64" s="18"/>
      <c r="O64" s="18"/>
      <c r="P64" s="18"/>
    </row>
    <row r="65" spans="3:16" x14ac:dyDescent="0.25">
      <c r="C65" s="14"/>
      <c r="D65" s="14"/>
      <c r="E65" s="14"/>
      <c r="F65" s="14"/>
      <c r="G65" s="14"/>
      <c r="H65" s="14"/>
      <c r="I65" s="14"/>
      <c r="J65" s="18"/>
      <c r="K65" s="18"/>
      <c r="L65" s="18"/>
      <c r="M65" s="18"/>
      <c r="N65" s="18"/>
      <c r="O65" s="18"/>
      <c r="P65" s="18"/>
    </row>
    <row r="66" spans="3:16" x14ac:dyDescent="0.25">
      <c r="C66" s="14"/>
      <c r="D66" s="14"/>
      <c r="E66" s="14"/>
      <c r="F66" s="14"/>
      <c r="G66" s="14"/>
      <c r="H66" s="14"/>
      <c r="I66" s="14"/>
      <c r="J66" s="18"/>
      <c r="K66" s="18"/>
      <c r="L66" s="18"/>
      <c r="M66" s="18"/>
      <c r="N66" s="18"/>
      <c r="O66" s="18"/>
      <c r="P66" s="18"/>
    </row>
    <row r="67" spans="3:16" x14ac:dyDescent="0.25">
      <c r="C67" s="14"/>
      <c r="D67" s="14"/>
      <c r="E67" s="14"/>
      <c r="F67" s="14"/>
      <c r="G67" s="14"/>
      <c r="H67" s="14"/>
      <c r="I67" s="14"/>
      <c r="J67" s="18"/>
      <c r="K67" s="18"/>
      <c r="L67" s="18"/>
      <c r="M67" s="18"/>
      <c r="N67" s="18"/>
      <c r="O67" s="18"/>
      <c r="P67" s="18"/>
    </row>
    <row r="68" spans="3:16" x14ac:dyDescent="0.25">
      <c r="C68" s="14"/>
      <c r="D68" s="14"/>
      <c r="E68" s="14"/>
      <c r="F68" s="14"/>
      <c r="G68" s="14"/>
      <c r="H68" s="14"/>
      <c r="I68" s="14"/>
      <c r="J68" s="18"/>
      <c r="K68" s="18"/>
      <c r="L68" s="18"/>
      <c r="M68" s="18"/>
      <c r="N68" s="18"/>
      <c r="O68" s="18"/>
      <c r="P68" s="18"/>
    </row>
    <row r="69" spans="3:16" x14ac:dyDescent="0.25">
      <c r="C69" s="14"/>
      <c r="D69" s="14"/>
      <c r="E69" s="14"/>
      <c r="F69" s="14"/>
      <c r="G69" s="14"/>
      <c r="H69" s="14"/>
      <c r="I69" s="14"/>
      <c r="J69" s="18"/>
      <c r="K69" s="18"/>
      <c r="L69" s="18"/>
      <c r="M69" s="18"/>
      <c r="N69" s="18"/>
      <c r="O69" s="18"/>
      <c r="P69" s="18"/>
    </row>
    <row r="70" spans="3:16" x14ac:dyDescent="0.25">
      <c r="C70" s="14"/>
      <c r="D70" s="14"/>
      <c r="E70" s="14"/>
      <c r="F70" s="14"/>
      <c r="G70" s="14"/>
      <c r="H70" s="14"/>
      <c r="I70" s="14"/>
      <c r="J70" s="18"/>
      <c r="K70" s="18"/>
      <c r="L70" s="18"/>
      <c r="M70" s="18"/>
      <c r="N70" s="18"/>
      <c r="O70" s="18"/>
      <c r="P70" s="18"/>
    </row>
    <row r="71" spans="3:16" x14ac:dyDescent="0.25">
      <c r="C71" s="14"/>
      <c r="D71" s="14"/>
      <c r="E71" s="14"/>
      <c r="F71" s="14"/>
      <c r="G71" s="14"/>
      <c r="H71" s="14"/>
      <c r="I71" s="14"/>
      <c r="J71" s="18"/>
      <c r="K71" s="18"/>
      <c r="L71" s="18"/>
      <c r="M71" s="18"/>
      <c r="N71" s="18"/>
      <c r="O71" s="18"/>
      <c r="P71" s="18"/>
    </row>
    <row r="72" spans="3:16" x14ac:dyDescent="0.25">
      <c r="C72" s="14"/>
      <c r="D72" s="14"/>
      <c r="E72" s="14"/>
      <c r="F72" s="14"/>
      <c r="G72" s="14"/>
      <c r="H72" s="14"/>
      <c r="I72" s="14"/>
      <c r="J72" s="18"/>
      <c r="K72" s="18"/>
      <c r="L72" s="18"/>
      <c r="M72" s="18"/>
      <c r="N72" s="18"/>
      <c r="O72" s="18"/>
      <c r="P72" s="18"/>
    </row>
    <row r="73" spans="3:16" x14ac:dyDescent="0.25">
      <c r="C73" s="14"/>
      <c r="D73" s="14"/>
      <c r="E73" s="14"/>
      <c r="F73" s="14"/>
      <c r="G73" s="14"/>
      <c r="H73" s="14"/>
      <c r="I73" s="14"/>
      <c r="J73" s="18"/>
      <c r="K73" s="18"/>
      <c r="L73" s="18"/>
      <c r="M73" s="18"/>
      <c r="N73" s="18"/>
      <c r="O73" s="18"/>
      <c r="P73" s="18"/>
    </row>
    <row r="74" spans="3:16" x14ac:dyDescent="0.25">
      <c r="C74" s="14"/>
      <c r="D74" s="14"/>
      <c r="E74" s="14"/>
      <c r="F74" s="14"/>
      <c r="G74" s="14"/>
      <c r="H74" s="14"/>
      <c r="I74" s="14"/>
      <c r="J74" s="18"/>
      <c r="K74" s="18"/>
      <c r="L74" s="18"/>
      <c r="M74" s="18"/>
      <c r="N74" s="18"/>
      <c r="O74" s="18"/>
      <c r="P74" s="18"/>
    </row>
    <row r="75" spans="3:16" x14ac:dyDescent="0.25">
      <c r="C75" s="14"/>
      <c r="D75" s="14"/>
      <c r="E75" s="14"/>
      <c r="F75" s="14"/>
      <c r="G75" s="14"/>
      <c r="H75" s="14"/>
      <c r="I75" s="14"/>
      <c r="J75" s="18"/>
      <c r="K75" s="18"/>
      <c r="L75" s="18"/>
      <c r="M75" s="18"/>
      <c r="N75" s="18"/>
      <c r="O75" s="18"/>
      <c r="P75" s="18"/>
    </row>
    <row r="76" spans="3:16" x14ac:dyDescent="0.25">
      <c r="C76" s="14"/>
      <c r="D76" s="14"/>
      <c r="E76" s="14"/>
      <c r="F76" s="14"/>
      <c r="G76" s="14"/>
      <c r="H76" s="14"/>
      <c r="I76" s="14"/>
      <c r="J76" s="18"/>
      <c r="K76" s="18"/>
      <c r="L76" s="18"/>
      <c r="M76" s="18"/>
      <c r="N76" s="18"/>
      <c r="O76" s="18"/>
      <c r="P76" s="18"/>
    </row>
    <row r="77" spans="3:16" x14ac:dyDescent="0.25">
      <c r="C77" s="14"/>
      <c r="D77" s="14"/>
      <c r="E77" s="14"/>
      <c r="F77" s="14"/>
      <c r="G77" s="14"/>
      <c r="H77" s="14"/>
      <c r="I77" s="14"/>
      <c r="J77" s="18"/>
      <c r="K77" s="18"/>
      <c r="L77" s="18"/>
      <c r="M77" s="18"/>
      <c r="N77" s="18"/>
      <c r="O77" s="18"/>
      <c r="P77" s="18"/>
    </row>
    <row r="78" spans="3:16" x14ac:dyDescent="0.25">
      <c r="C78" s="14"/>
      <c r="D78" s="14"/>
      <c r="E78" s="14"/>
      <c r="F78" s="14"/>
      <c r="G78" s="14"/>
      <c r="H78" s="14"/>
      <c r="I78" s="14"/>
      <c r="J78" s="18"/>
      <c r="K78" s="18"/>
      <c r="L78" s="18"/>
      <c r="M78" s="18"/>
      <c r="N78" s="18"/>
      <c r="O78" s="18"/>
      <c r="P78" s="18"/>
    </row>
    <row r="79" spans="3:16" x14ac:dyDescent="0.25">
      <c r="C79" s="14"/>
      <c r="D79" s="14"/>
      <c r="E79" s="14"/>
      <c r="F79" s="14"/>
      <c r="G79" s="14"/>
      <c r="H79" s="14"/>
      <c r="I79" s="14"/>
      <c r="J79" s="18"/>
      <c r="K79" s="18"/>
      <c r="L79" s="18"/>
      <c r="M79" s="18"/>
      <c r="N79" s="18"/>
      <c r="O79" s="18"/>
      <c r="P79" s="18"/>
    </row>
    <row r="80" spans="3:16" x14ac:dyDescent="0.25">
      <c r="C80" s="14"/>
      <c r="D80" s="14"/>
      <c r="E80" s="14"/>
      <c r="F80" s="14"/>
      <c r="G80" s="14"/>
      <c r="H80" s="14"/>
      <c r="I80" s="14"/>
      <c r="J80" s="18"/>
      <c r="K80" s="18"/>
      <c r="L80" s="18"/>
      <c r="M80" s="18"/>
      <c r="N80" s="18"/>
      <c r="O80" s="18"/>
      <c r="P80" s="18"/>
    </row>
    <row r="81" spans="3:16" x14ac:dyDescent="0.25">
      <c r="C81" s="14"/>
      <c r="D81" s="14"/>
      <c r="E81" s="14"/>
      <c r="F81" s="14"/>
      <c r="G81" s="14"/>
      <c r="H81" s="14"/>
      <c r="I81" s="14"/>
      <c r="J81" s="18"/>
      <c r="K81" s="18"/>
      <c r="L81" s="18"/>
      <c r="M81" s="18"/>
      <c r="N81" s="18"/>
      <c r="O81" s="18"/>
      <c r="P81" s="18"/>
    </row>
    <row r="82" spans="3:16" x14ac:dyDescent="0.25">
      <c r="C82" s="14"/>
      <c r="D82" s="14"/>
      <c r="E82" s="14"/>
      <c r="F82" s="14"/>
      <c r="G82" s="14"/>
      <c r="H82" s="14"/>
      <c r="I82" s="14"/>
      <c r="J82" s="18"/>
      <c r="K82" s="18"/>
      <c r="L82" s="18"/>
      <c r="M82" s="18"/>
      <c r="N82" s="18"/>
      <c r="O82" s="18"/>
      <c r="P82" s="18"/>
    </row>
    <row r="83" spans="3:16" x14ac:dyDescent="0.25">
      <c r="C83" s="14"/>
      <c r="D83" s="14"/>
      <c r="E83" s="14"/>
      <c r="F83" s="14"/>
      <c r="G83" s="14"/>
      <c r="H83" s="14"/>
      <c r="I83" s="14"/>
      <c r="J83" s="18"/>
      <c r="K83" s="18"/>
      <c r="L83" s="18"/>
      <c r="M83" s="18"/>
      <c r="N83" s="18"/>
      <c r="O83" s="18"/>
      <c r="P83" s="18"/>
    </row>
    <row r="84" spans="3:16" x14ac:dyDescent="0.25">
      <c r="C84" s="14"/>
      <c r="D84" s="14"/>
      <c r="E84" s="14"/>
      <c r="F84" s="14"/>
      <c r="G84" s="14"/>
      <c r="H84" s="14"/>
      <c r="I84" s="14"/>
      <c r="J84" s="18"/>
      <c r="K84" s="18"/>
      <c r="L84" s="18"/>
      <c r="M84" s="18"/>
      <c r="N84" s="18"/>
      <c r="O84" s="18"/>
      <c r="P84" s="18"/>
    </row>
    <row r="85" spans="3:16" x14ac:dyDescent="0.25">
      <c r="C85" s="14"/>
      <c r="D85" s="14"/>
      <c r="E85" s="14"/>
      <c r="F85" s="14"/>
      <c r="G85" s="14"/>
      <c r="H85" s="14"/>
      <c r="I85" s="14"/>
      <c r="J85" s="18"/>
      <c r="K85" s="18"/>
      <c r="L85" s="18"/>
      <c r="M85" s="18"/>
      <c r="N85" s="18"/>
      <c r="O85" s="18"/>
      <c r="P85" s="18"/>
    </row>
    <row r="86" spans="3:16" x14ac:dyDescent="0.25">
      <c r="C86" s="14"/>
      <c r="D86" s="14"/>
      <c r="E86" s="14"/>
      <c r="F86" s="14"/>
      <c r="G86" s="14"/>
      <c r="H86" s="14"/>
      <c r="I86" s="14"/>
      <c r="J86" s="18"/>
      <c r="K86" s="18"/>
      <c r="L86" s="18"/>
      <c r="M86" s="18"/>
      <c r="N86" s="18"/>
      <c r="O86" s="18"/>
      <c r="P86" s="18"/>
    </row>
    <row r="87" spans="3:16" x14ac:dyDescent="0.25">
      <c r="C87" s="14"/>
      <c r="D87" s="14"/>
      <c r="E87" s="14"/>
      <c r="F87" s="14"/>
      <c r="G87" s="14"/>
      <c r="H87" s="14"/>
      <c r="I87" s="14"/>
      <c r="J87" s="18"/>
      <c r="K87" s="18"/>
      <c r="L87" s="18"/>
      <c r="M87" s="18"/>
      <c r="N87" s="18"/>
      <c r="O87" s="18"/>
      <c r="P87" s="18"/>
    </row>
    <row r="88" spans="3:16" x14ac:dyDescent="0.25">
      <c r="C88" s="14"/>
      <c r="D88" s="14"/>
      <c r="E88" s="14"/>
      <c r="F88" s="14"/>
      <c r="G88" s="14"/>
      <c r="H88" s="14"/>
      <c r="I88" s="14"/>
      <c r="J88" s="18"/>
      <c r="K88" s="18"/>
      <c r="L88" s="18"/>
      <c r="M88" s="18"/>
      <c r="N88" s="18"/>
      <c r="O88" s="18"/>
      <c r="P88" s="18"/>
    </row>
    <row r="89" spans="3:16" x14ac:dyDescent="0.25">
      <c r="C89" s="14"/>
      <c r="D89" s="14"/>
      <c r="E89" s="14"/>
      <c r="F89" s="14"/>
      <c r="G89" s="14"/>
      <c r="H89" s="14"/>
      <c r="I89" s="14"/>
      <c r="J89" s="18"/>
      <c r="K89" s="18"/>
      <c r="L89" s="18"/>
      <c r="M89" s="18"/>
      <c r="N89" s="18"/>
      <c r="O89" s="18"/>
      <c r="P89" s="18"/>
    </row>
    <row r="90" spans="3:16" x14ac:dyDescent="0.25">
      <c r="C90" s="14"/>
      <c r="D90" s="14"/>
      <c r="E90" s="14"/>
      <c r="F90" s="14"/>
      <c r="G90" s="14"/>
      <c r="H90" s="14"/>
      <c r="I90" s="14"/>
      <c r="J90" s="18"/>
      <c r="K90" s="18"/>
      <c r="L90" s="18"/>
      <c r="M90" s="18"/>
      <c r="N90" s="18"/>
      <c r="O90" s="18"/>
      <c r="P90" s="18"/>
    </row>
    <row r="91" spans="3:16" x14ac:dyDescent="0.25">
      <c r="C91" s="14"/>
      <c r="D91" s="14"/>
      <c r="E91" s="14"/>
      <c r="F91" s="14"/>
      <c r="G91" s="14"/>
      <c r="H91" s="14"/>
      <c r="I91" s="14"/>
      <c r="J91" s="18"/>
      <c r="K91" s="18"/>
      <c r="L91" s="18"/>
      <c r="M91" s="18"/>
      <c r="N91" s="18"/>
      <c r="O91" s="18"/>
      <c r="P91" s="18"/>
    </row>
    <row r="92" spans="3:16" x14ac:dyDescent="0.25">
      <c r="C92" s="14"/>
      <c r="D92" s="14"/>
      <c r="E92" s="14"/>
      <c r="F92" s="14"/>
      <c r="G92" s="14"/>
      <c r="H92" s="14"/>
      <c r="I92" s="14"/>
      <c r="J92" s="18"/>
      <c r="K92" s="18"/>
      <c r="L92" s="18"/>
      <c r="M92" s="18"/>
      <c r="N92" s="18"/>
      <c r="O92" s="18"/>
      <c r="P92" s="18"/>
    </row>
    <row r="93" spans="3:16" x14ac:dyDescent="0.25">
      <c r="C93" s="14"/>
      <c r="D93" s="14"/>
      <c r="E93" s="14"/>
      <c r="F93" s="14"/>
      <c r="G93" s="14"/>
      <c r="H93" s="14"/>
      <c r="I93" s="14"/>
      <c r="J93" s="18"/>
      <c r="K93" s="18"/>
      <c r="L93" s="18"/>
      <c r="M93" s="18"/>
      <c r="N93" s="18"/>
      <c r="O93" s="18"/>
      <c r="P93" s="18"/>
    </row>
    <row r="94" spans="3:16" x14ac:dyDescent="0.25">
      <c r="C94" s="14"/>
      <c r="D94" s="14"/>
      <c r="E94" s="14"/>
      <c r="F94" s="14"/>
      <c r="G94" s="14"/>
      <c r="H94" s="14"/>
      <c r="I94" s="14"/>
      <c r="J94" s="18"/>
      <c r="K94" s="18"/>
      <c r="L94" s="18"/>
      <c r="M94" s="18"/>
      <c r="N94" s="18"/>
      <c r="O94" s="18"/>
      <c r="P94" s="18"/>
    </row>
    <row r="95" spans="3:16" x14ac:dyDescent="0.25">
      <c r="C95" s="14"/>
      <c r="D95" s="14"/>
      <c r="E95" s="14"/>
      <c r="F95" s="14"/>
      <c r="G95" s="14"/>
      <c r="H95" s="14"/>
      <c r="I95" s="14"/>
      <c r="J95" s="18"/>
      <c r="K95" s="18"/>
      <c r="L95" s="18"/>
      <c r="M95" s="18"/>
      <c r="N95" s="18"/>
      <c r="O95" s="18"/>
      <c r="P95" s="18"/>
    </row>
    <row r="96" spans="3:16" x14ac:dyDescent="0.25">
      <c r="C96" s="14"/>
      <c r="D96" s="14"/>
      <c r="E96" s="14"/>
      <c r="F96" s="14"/>
      <c r="G96" s="14"/>
      <c r="H96" s="14"/>
      <c r="I96" s="14"/>
      <c r="J96" s="18"/>
      <c r="K96" s="18"/>
      <c r="L96" s="18"/>
      <c r="M96" s="18"/>
      <c r="N96" s="18"/>
      <c r="O96" s="18"/>
      <c r="P96" s="18"/>
    </row>
    <row r="97" spans="3:16" x14ac:dyDescent="0.25">
      <c r="C97" s="14"/>
      <c r="D97" s="14"/>
      <c r="E97" s="14"/>
      <c r="F97" s="14"/>
      <c r="G97" s="14"/>
      <c r="H97" s="14"/>
      <c r="I97" s="14"/>
      <c r="J97" s="18"/>
      <c r="K97" s="18"/>
      <c r="L97" s="18"/>
      <c r="M97" s="18"/>
      <c r="N97" s="18"/>
      <c r="O97" s="18"/>
      <c r="P97" s="18"/>
    </row>
    <row r="98" spans="3:16" x14ac:dyDescent="0.25">
      <c r="C98" s="14"/>
      <c r="D98" s="14"/>
      <c r="E98" s="14"/>
      <c r="F98" s="14"/>
      <c r="G98" s="14"/>
      <c r="H98" s="14"/>
      <c r="I98" s="14"/>
      <c r="J98" s="18"/>
      <c r="K98" s="18"/>
      <c r="L98" s="18"/>
      <c r="M98" s="18"/>
      <c r="N98" s="18"/>
      <c r="O98" s="18"/>
      <c r="P98" s="18"/>
    </row>
  </sheetData>
  <mergeCells count="35">
    <mergeCell ref="D14:F14"/>
    <mergeCell ref="D15:F15"/>
    <mergeCell ref="D16:F16"/>
    <mergeCell ref="D17:F17"/>
    <mergeCell ref="D24:F24"/>
    <mergeCell ref="D18:F18"/>
    <mergeCell ref="D19:F19"/>
    <mergeCell ref="D20:F20"/>
    <mergeCell ref="D21:F21"/>
    <mergeCell ref="D22:F22"/>
    <mergeCell ref="D7:F7"/>
    <mergeCell ref="D8:F8"/>
    <mergeCell ref="C6:F6"/>
    <mergeCell ref="I6:J6"/>
    <mergeCell ref="C2:E3"/>
    <mergeCell ref="F2:J2"/>
    <mergeCell ref="F3:J3"/>
    <mergeCell ref="C4:E4"/>
    <mergeCell ref="G4:H4"/>
    <mergeCell ref="K6:L6"/>
    <mergeCell ref="M6:N6"/>
    <mergeCell ref="O6:P6"/>
    <mergeCell ref="C32:J32"/>
    <mergeCell ref="C26:H26"/>
    <mergeCell ref="C27:H27"/>
    <mergeCell ref="C28:H28"/>
    <mergeCell ref="C29:H29"/>
    <mergeCell ref="C25:F25"/>
    <mergeCell ref="C30:F30"/>
    <mergeCell ref="D23:F23"/>
    <mergeCell ref="D12:F12"/>
    <mergeCell ref="D13:F13"/>
    <mergeCell ref="D10:F10"/>
    <mergeCell ref="D11:F11"/>
    <mergeCell ref="D9:F9"/>
  </mergeCells>
  <pageMargins left="0.35433070866141736" right="0.19685039370078741" top="0.59055118110236227" bottom="0.39370078740157483" header="0.15748031496062992" footer="0"/>
  <pageSetup scale="47" fitToHeight="0" orientation="landscape" r:id="rId1"/>
  <headerFooter scaleWithDoc="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3">
    <tabColor rgb="FFFFC000"/>
  </sheetPr>
  <dimension ref="A1:AL117"/>
  <sheetViews>
    <sheetView view="pageBreakPreview" topLeftCell="B1" zoomScale="50" zoomScaleNormal="85" zoomScaleSheetLayoutView="50" workbookViewId="0">
      <selection activeCell="G43" sqref="G43"/>
    </sheetView>
  </sheetViews>
  <sheetFormatPr baseColWidth="10" defaultColWidth="11.44140625" defaultRowHeight="15" x14ac:dyDescent="0.25"/>
  <cols>
    <col min="1" max="1" width="3.6640625" style="1" hidden="1" customWidth="1"/>
    <col min="2" max="2" width="9.88671875" style="1" customWidth="1"/>
    <col min="3" max="3" width="9.5546875" style="1" customWidth="1"/>
    <col min="4" max="4" width="9.109375" style="1" customWidth="1"/>
    <col min="5" max="5" width="32.33203125" style="1" customWidth="1"/>
    <col min="6" max="6" width="19.88671875" style="1" customWidth="1"/>
    <col min="7" max="7" width="27.5546875" style="1" customWidth="1"/>
    <col min="8" max="8" width="12.33203125" style="1" customWidth="1"/>
    <col min="9" max="9" width="15.33203125" style="1" customWidth="1"/>
    <col min="10" max="10" width="19.33203125" style="1" customWidth="1"/>
    <col min="11" max="11" width="23.44140625" style="3" customWidth="1"/>
    <col min="12" max="12" width="18.5546875" style="3" customWidth="1"/>
    <col min="13" max="13" width="23.44140625" style="3" customWidth="1"/>
    <col min="14" max="14" width="17.88671875" style="3" customWidth="1"/>
    <col min="15" max="15" width="23.44140625" style="3" customWidth="1"/>
    <col min="16" max="16" width="18.33203125" style="3" customWidth="1"/>
    <col min="17" max="17" width="24.6640625" style="3" customWidth="1"/>
    <col min="18" max="18" width="3.44140625" style="1" customWidth="1"/>
    <col min="19" max="16384" width="11.44140625" style="1"/>
  </cols>
  <sheetData>
    <row r="1" spans="2:38" ht="15.6" thickBot="1" x14ac:dyDescent="0.3"/>
    <row r="2" spans="2:38" ht="33.75" customHeight="1" thickTop="1" x14ac:dyDescent="0.25">
      <c r="B2" s="320"/>
      <c r="C2" s="321"/>
      <c r="D2" s="321"/>
      <c r="E2" s="324" t="s">
        <v>0</v>
      </c>
      <c r="F2" s="325"/>
      <c r="G2" s="325"/>
      <c r="H2" s="325"/>
      <c r="I2" s="325"/>
      <c r="J2" s="325"/>
      <c r="K2" s="326"/>
      <c r="L2" s="36"/>
      <c r="M2" s="36"/>
      <c r="N2" s="36"/>
      <c r="O2" s="36"/>
      <c r="P2" s="36"/>
      <c r="Q2" s="36"/>
    </row>
    <row r="3" spans="2:38" ht="52.5" customHeight="1" x14ac:dyDescent="0.25">
      <c r="B3" s="322"/>
      <c r="C3" s="323"/>
      <c r="D3" s="323"/>
      <c r="E3" s="327" t="s">
        <v>13</v>
      </c>
      <c r="F3" s="328"/>
      <c r="G3" s="328"/>
      <c r="H3" s="328"/>
      <c r="I3" s="328"/>
      <c r="J3" s="328"/>
      <c r="K3" s="329"/>
      <c r="L3" s="37"/>
      <c r="M3" s="37"/>
      <c r="N3" s="37"/>
      <c r="O3" s="37"/>
      <c r="P3" s="37"/>
      <c r="Q3" s="37"/>
    </row>
    <row r="4" spans="2:38" s="4" customFormat="1" ht="30" customHeight="1" thickBot="1" x14ac:dyDescent="0.3">
      <c r="B4" s="330" t="s">
        <v>15</v>
      </c>
      <c r="C4" s="331"/>
      <c r="D4" s="332"/>
      <c r="E4" s="26" t="s">
        <v>11</v>
      </c>
      <c r="F4" s="26"/>
      <c r="G4" s="26"/>
      <c r="H4" s="333" t="s">
        <v>10</v>
      </c>
      <c r="I4" s="333"/>
      <c r="J4" s="5" t="s">
        <v>14</v>
      </c>
      <c r="K4" s="6" t="s">
        <v>12</v>
      </c>
      <c r="L4" s="38"/>
      <c r="M4" s="38"/>
      <c r="N4" s="38"/>
      <c r="O4" s="38"/>
      <c r="P4" s="38"/>
      <c r="Q4" s="38"/>
      <c r="R4" s="1"/>
      <c r="S4" s="1"/>
      <c r="T4" s="1"/>
      <c r="Y4" s="1"/>
      <c r="Z4" s="1"/>
      <c r="AA4" s="1"/>
      <c r="AB4" s="1"/>
      <c r="AC4" s="1"/>
      <c r="AD4" s="1"/>
      <c r="AE4" s="1"/>
      <c r="AF4" s="1"/>
      <c r="AG4" s="1"/>
      <c r="AH4" s="1"/>
      <c r="AI4" s="1"/>
      <c r="AJ4" s="1"/>
      <c r="AK4" s="1"/>
      <c r="AL4" s="1"/>
    </row>
    <row r="5" spans="2:38" s="4" customFormat="1" ht="30" customHeight="1" thickTop="1" thickBot="1" x14ac:dyDescent="0.3">
      <c r="B5" s="7"/>
      <c r="C5" s="7"/>
      <c r="D5" s="7"/>
      <c r="E5" s="8"/>
      <c r="F5" s="8"/>
      <c r="G5" s="8"/>
      <c r="H5" s="7"/>
      <c r="I5" s="7"/>
      <c r="J5" s="7"/>
      <c r="K5" s="7"/>
      <c r="L5" s="7"/>
      <c r="M5" s="7"/>
      <c r="N5" s="7"/>
      <c r="O5" s="7"/>
      <c r="P5" s="7"/>
      <c r="Q5" s="7"/>
      <c r="R5" s="1"/>
      <c r="S5" s="1"/>
      <c r="T5" s="1"/>
      <c r="Y5" s="1"/>
      <c r="Z5" s="1"/>
      <c r="AA5" s="1"/>
      <c r="AB5" s="1"/>
      <c r="AC5" s="1"/>
      <c r="AD5" s="1"/>
      <c r="AE5" s="1"/>
      <c r="AF5" s="1"/>
      <c r="AG5" s="1"/>
      <c r="AH5" s="1"/>
      <c r="AI5" s="1"/>
      <c r="AJ5" s="1"/>
      <c r="AK5" s="1"/>
      <c r="AL5" s="1"/>
    </row>
    <row r="6" spans="2:38" ht="37.5" customHeight="1" x14ac:dyDescent="0.25">
      <c r="B6" s="318" t="s">
        <v>124</v>
      </c>
      <c r="C6" s="334"/>
      <c r="D6" s="334"/>
      <c r="E6" s="334"/>
      <c r="F6" s="334"/>
      <c r="G6" s="334"/>
      <c r="H6" s="35"/>
      <c r="I6" s="35"/>
      <c r="J6" s="354" t="s">
        <v>120</v>
      </c>
      <c r="K6" s="355"/>
      <c r="L6" s="354" t="s">
        <v>125</v>
      </c>
      <c r="M6" s="355"/>
      <c r="N6" s="354" t="s">
        <v>126</v>
      </c>
      <c r="O6" s="355"/>
      <c r="P6" s="354" t="s">
        <v>127</v>
      </c>
      <c r="Q6" s="355"/>
    </row>
    <row r="7" spans="2:38" s="2" customFormat="1" ht="32.25" customHeight="1" x14ac:dyDescent="0.25">
      <c r="B7" s="9" t="s">
        <v>9</v>
      </c>
      <c r="C7" s="315" t="s">
        <v>8</v>
      </c>
      <c r="D7" s="315"/>
      <c r="E7" s="315"/>
      <c r="F7" s="27" t="s">
        <v>41</v>
      </c>
      <c r="G7" s="27" t="s">
        <v>42</v>
      </c>
      <c r="H7" s="44" t="s">
        <v>1</v>
      </c>
      <c r="I7" s="48" t="s">
        <v>2</v>
      </c>
      <c r="J7" s="44" t="s">
        <v>6</v>
      </c>
      <c r="K7" s="10" t="s">
        <v>5</v>
      </c>
      <c r="L7" s="44" t="s">
        <v>6</v>
      </c>
      <c r="M7" s="10" t="s">
        <v>5</v>
      </c>
      <c r="N7" s="44" t="s">
        <v>6</v>
      </c>
      <c r="O7" s="10" t="s">
        <v>5</v>
      </c>
      <c r="P7" s="44" t="s">
        <v>6</v>
      </c>
      <c r="Q7" s="10" t="s">
        <v>5</v>
      </c>
      <c r="R7" s="1"/>
      <c r="S7" s="1"/>
      <c r="T7" s="1"/>
      <c r="Y7" s="1"/>
      <c r="Z7" s="1"/>
      <c r="AA7" s="1"/>
      <c r="AB7" s="1"/>
      <c r="AC7" s="1"/>
      <c r="AD7" s="1"/>
      <c r="AE7" s="1"/>
      <c r="AF7" s="1"/>
      <c r="AG7" s="1"/>
      <c r="AH7" s="1"/>
      <c r="AI7" s="1"/>
      <c r="AJ7" s="1"/>
      <c r="AK7" s="1"/>
      <c r="AL7" s="1"/>
    </row>
    <row r="8" spans="2:38" s="28" customFormat="1" ht="46.8" x14ac:dyDescent="0.25">
      <c r="B8" s="467">
        <v>1</v>
      </c>
      <c r="C8" s="366" t="s">
        <v>16</v>
      </c>
      <c r="D8" s="367"/>
      <c r="E8" s="470"/>
      <c r="F8" s="33" t="s">
        <v>43</v>
      </c>
      <c r="G8" s="33" t="s">
        <v>44</v>
      </c>
      <c r="H8" s="46" t="s">
        <v>18</v>
      </c>
      <c r="I8" s="47">
        <f>0.4*5</f>
        <v>2</v>
      </c>
      <c r="J8" s="21">
        <v>580000</v>
      </c>
      <c r="K8" s="22">
        <f t="shared" ref="K8:K23" si="0">J8*I8</f>
        <v>1160000</v>
      </c>
      <c r="L8" s="21">
        <v>900000</v>
      </c>
      <c r="M8" s="22">
        <f>L8*I8</f>
        <v>1800000</v>
      </c>
      <c r="N8" s="21">
        <v>650000</v>
      </c>
      <c r="O8" s="22">
        <f>N8*I8</f>
        <v>1300000</v>
      </c>
      <c r="P8" s="21">
        <f>AVERAGE(J8,L8,N8)</f>
        <v>710000</v>
      </c>
      <c r="Q8" s="22">
        <f>P8*I8</f>
        <v>1420000</v>
      </c>
    </row>
    <row r="9" spans="2:38" s="28" customFormat="1" ht="46.8" x14ac:dyDescent="0.25">
      <c r="B9" s="468"/>
      <c r="C9" s="471"/>
      <c r="D9" s="472"/>
      <c r="E9" s="473"/>
      <c r="F9" s="33" t="s">
        <v>45</v>
      </c>
      <c r="G9" s="33" t="s">
        <v>46</v>
      </c>
      <c r="H9" s="46" t="s">
        <v>18</v>
      </c>
      <c r="I9" s="47">
        <f>1.7*5</f>
        <v>8.5</v>
      </c>
      <c r="J9" s="21">
        <v>580000</v>
      </c>
      <c r="K9" s="22">
        <f t="shared" si="0"/>
        <v>4930000</v>
      </c>
      <c r="L9" s="21">
        <v>900000</v>
      </c>
      <c r="M9" s="22">
        <f t="shared" ref="M9:M43" si="1">L9*I9</f>
        <v>7650000</v>
      </c>
      <c r="N9" s="21">
        <v>650000</v>
      </c>
      <c r="O9" s="22">
        <f t="shared" ref="O9:O43" si="2">N9*I9</f>
        <v>5525000</v>
      </c>
      <c r="P9" s="21">
        <f t="shared" ref="P9:P43" si="3">AVERAGE(J9,L9,N9)</f>
        <v>710000</v>
      </c>
      <c r="Q9" s="22">
        <f t="shared" ref="Q9:Q43" si="4">P9*I9</f>
        <v>6035000</v>
      </c>
    </row>
    <row r="10" spans="2:38" s="28" customFormat="1" ht="31.2" x14ac:dyDescent="0.25">
      <c r="B10" s="468"/>
      <c r="C10" s="471"/>
      <c r="D10" s="472"/>
      <c r="E10" s="473"/>
      <c r="F10" s="33" t="s">
        <v>47</v>
      </c>
      <c r="G10" s="33" t="s">
        <v>48</v>
      </c>
      <c r="H10" s="46" t="s">
        <v>18</v>
      </c>
      <c r="I10" s="47">
        <f>1.2*5</f>
        <v>6</v>
      </c>
      <c r="J10" s="21">
        <v>580000</v>
      </c>
      <c r="K10" s="22">
        <f t="shared" si="0"/>
        <v>3480000</v>
      </c>
      <c r="L10" s="21">
        <v>900000</v>
      </c>
      <c r="M10" s="22">
        <f t="shared" si="1"/>
        <v>5400000</v>
      </c>
      <c r="N10" s="21">
        <v>650000</v>
      </c>
      <c r="O10" s="22">
        <f t="shared" si="2"/>
        <v>3900000</v>
      </c>
      <c r="P10" s="21">
        <f t="shared" si="3"/>
        <v>710000</v>
      </c>
      <c r="Q10" s="22">
        <f t="shared" si="4"/>
        <v>4260000</v>
      </c>
    </row>
    <row r="11" spans="2:38" s="28" customFormat="1" ht="46.8" x14ac:dyDescent="0.25">
      <c r="B11" s="468"/>
      <c r="C11" s="471"/>
      <c r="D11" s="472"/>
      <c r="E11" s="473"/>
      <c r="F11" s="33" t="s">
        <v>49</v>
      </c>
      <c r="G11" s="33" t="s">
        <v>50</v>
      </c>
      <c r="H11" s="46" t="s">
        <v>18</v>
      </c>
      <c r="I11" s="47">
        <f>1.2*5</f>
        <v>6</v>
      </c>
      <c r="J11" s="21">
        <v>580000</v>
      </c>
      <c r="K11" s="22">
        <f t="shared" si="0"/>
        <v>3480000</v>
      </c>
      <c r="L11" s="21">
        <v>900000</v>
      </c>
      <c r="M11" s="22">
        <f t="shared" si="1"/>
        <v>5400000</v>
      </c>
      <c r="N11" s="21">
        <v>650000</v>
      </c>
      <c r="O11" s="22">
        <f t="shared" si="2"/>
        <v>3900000</v>
      </c>
      <c r="P11" s="21">
        <f t="shared" si="3"/>
        <v>710000</v>
      </c>
      <c r="Q11" s="22">
        <f t="shared" si="4"/>
        <v>4260000</v>
      </c>
    </row>
    <row r="12" spans="2:38" s="28" customFormat="1" ht="31.2" x14ac:dyDescent="0.25">
      <c r="B12" s="468"/>
      <c r="C12" s="471"/>
      <c r="D12" s="472"/>
      <c r="E12" s="473"/>
      <c r="F12" s="33" t="s">
        <v>51</v>
      </c>
      <c r="G12" s="33" t="s">
        <v>52</v>
      </c>
      <c r="H12" s="46" t="s">
        <v>18</v>
      </c>
      <c r="I12" s="47">
        <f>5*0.5</f>
        <v>2.5</v>
      </c>
      <c r="J12" s="21">
        <v>580000</v>
      </c>
      <c r="K12" s="22">
        <f t="shared" si="0"/>
        <v>1450000</v>
      </c>
      <c r="L12" s="21">
        <v>900000</v>
      </c>
      <c r="M12" s="22">
        <f t="shared" si="1"/>
        <v>2250000</v>
      </c>
      <c r="N12" s="21">
        <v>650000</v>
      </c>
      <c r="O12" s="22">
        <f t="shared" si="2"/>
        <v>1625000</v>
      </c>
      <c r="P12" s="21">
        <f t="shared" si="3"/>
        <v>710000</v>
      </c>
      <c r="Q12" s="22">
        <f t="shared" si="4"/>
        <v>1775000</v>
      </c>
    </row>
    <row r="13" spans="2:38" s="28" customFormat="1" ht="31.2" x14ac:dyDescent="0.25">
      <c r="B13" s="468"/>
      <c r="C13" s="471"/>
      <c r="D13" s="472"/>
      <c r="E13" s="473"/>
      <c r="F13" s="33" t="s">
        <v>53</v>
      </c>
      <c r="G13" s="33" t="s">
        <v>54</v>
      </c>
      <c r="H13" s="46" t="s">
        <v>18</v>
      </c>
      <c r="I13" s="47">
        <f>5*0.4</f>
        <v>2</v>
      </c>
      <c r="J13" s="21">
        <v>580000</v>
      </c>
      <c r="K13" s="22">
        <f t="shared" si="0"/>
        <v>1160000</v>
      </c>
      <c r="L13" s="21">
        <v>900000</v>
      </c>
      <c r="M13" s="22">
        <f t="shared" si="1"/>
        <v>1800000</v>
      </c>
      <c r="N13" s="21">
        <v>650000</v>
      </c>
      <c r="O13" s="22">
        <f t="shared" si="2"/>
        <v>1300000</v>
      </c>
      <c r="P13" s="21">
        <f t="shared" si="3"/>
        <v>710000</v>
      </c>
      <c r="Q13" s="22">
        <f t="shared" si="4"/>
        <v>1420000</v>
      </c>
    </row>
    <row r="14" spans="2:38" s="28" customFormat="1" ht="31.2" x14ac:dyDescent="0.25">
      <c r="B14" s="468"/>
      <c r="C14" s="471"/>
      <c r="D14" s="472"/>
      <c r="E14" s="473"/>
      <c r="F14" s="33" t="s">
        <v>55</v>
      </c>
      <c r="G14" s="33" t="s">
        <v>56</v>
      </c>
      <c r="H14" s="46" t="s">
        <v>18</v>
      </c>
      <c r="I14" s="47">
        <v>10</v>
      </c>
      <c r="J14" s="21">
        <v>580000</v>
      </c>
      <c r="K14" s="22">
        <f t="shared" si="0"/>
        <v>5800000</v>
      </c>
      <c r="L14" s="21">
        <v>900000</v>
      </c>
      <c r="M14" s="22">
        <f t="shared" si="1"/>
        <v>9000000</v>
      </c>
      <c r="N14" s="21">
        <v>650000</v>
      </c>
      <c r="O14" s="22">
        <f t="shared" si="2"/>
        <v>6500000</v>
      </c>
      <c r="P14" s="21">
        <f t="shared" si="3"/>
        <v>710000</v>
      </c>
      <c r="Q14" s="22">
        <f t="shared" si="4"/>
        <v>7100000</v>
      </c>
    </row>
    <row r="15" spans="2:38" s="28" customFormat="1" ht="15.6" x14ac:dyDescent="0.25">
      <c r="B15" s="468"/>
      <c r="C15" s="471"/>
      <c r="D15" s="472"/>
      <c r="E15" s="473"/>
      <c r="F15" s="33" t="s">
        <v>57</v>
      </c>
      <c r="G15" s="33" t="s">
        <v>58</v>
      </c>
      <c r="H15" s="46" t="s">
        <v>18</v>
      </c>
      <c r="I15" s="47">
        <v>10</v>
      </c>
      <c r="J15" s="21">
        <v>580000</v>
      </c>
      <c r="K15" s="22">
        <f t="shared" si="0"/>
        <v>5800000</v>
      </c>
      <c r="L15" s="21">
        <v>900000</v>
      </c>
      <c r="M15" s="22">
        <f t="shared" si="1"/>
        <v>9000000</v>
      </c>
      <c r="N15" s="21">
        <v>650000</v>
      </c>
      <c r="O15" s="22">
        <f t="shared" si="2"/>
        <v>6500000</v>
      </c>
      <c r="P15" s="21">
        <f t="shared" si="3"/>
        <v>710000</v>
      </c>
      <c r="Q15" s="22">
        <f t="shared" si="4"/>
        <v>7100000</v>
      </c>
    </row>
    <row r="16" spans="2:38" s="28" customFormat="1" ht="46.8" x14ac:dyDescent="0.25">
      <c r="B16" s="468"/>
      <c r="C16" s="471"/>
      <c r="D16" s="472"/>
      <c r="E16" s="473"/>
      <c r="F16" s="33" t="s">
        <v>59</v>
      </c>
      <c r="G16" s="33" t="s">
        <v>60</v>
      </c>
      <c r="H16" s="46" t="s">
        <v>18</v>
      </c>
      <c r="I16" s="47">
        <v>20</v>
      </c>
      <c r="J16" s="21">
        <v>700000</v>
      </c>
      <c r="K16" s="22">
        <f t="shared" si="0"/>
        <v>14000000</v>
      </c>
      <c r="L16" s="21">
        <v>990000</v>
      </c>
      <c r="M16" s="22">
        <f t="shared" si="1"/>
        <v>19800000</v>
      </c>
      <c r="N16" s="21">
        <v>650000</v>
      </c>
      <c r="O16" s="22">
        <f t="shared" si="2"/>
        <v>13000000</v>
      </c>
      <c r="P16" s="21">
        <f t="shared" si="3"/>
        <v>780000</v>
      </c>
      <c r="Q16" s="22">
        <f t="shared" si="4"/>
        <v>15600000</v>
      </c>
    </row>
    <row r="17" spans="2:17" s="28" customFormat="1" ht="15.6" x14ac:dyDescent="0.25">
      <c r="B17" s="468"/>
      <c r="C17" s="471"/>
      <c r="D17" s="472"/>
      <c r="E17" s="473"/>
      <c r="F17" s="33" t="s">
        <v>61</v>
      </c>
      <c r="G17" s="33" t="s">
        <v>62</v>
      </c>
      <c r="H17" s="46" t="s">
        <v>18</v>
      </c>
      <c r="I17" s="47">
        <v>5</v>
      </c>
      <c r="J17" s="21">
        <v>580000</v>
      </c>
      <c r="K17" s="22">
        <f t="shared" si="0"/>
        <v>2900000</v>
      </c>
      <c r="L17" s="21">
        <v>990000</v>
      </c>
      <c r="M17" s="22">
        <f t="shared" si="1"/>
        <v>4950000</v>
      </c>
      <c r="N17" s="21">
        <v>650000</v>
      </c>
      <c r="O17" s="22">
        <f t="shared" si="2"/>
        <v>3250000</v>
      </c>
      <c r="P17" s="21">
        <f t="shared" si="3"/>
        <v>740000</v>
      </c>
      <c r="Q17" s="22">
        <f t="shared" si="4"/>
        <v>3700000</v>
      </c>
    </row>
    <row r="18" spans="2:17" s="28" customFormat="1" ht="46.8" x14ac:dyDescent="0.25">
      <c r="B18" s="468"/>
      <c r="C18" s="471"/>
      <c r="D18" s="472"/>
      <c r="E18" s="473"/>
      <c r="F18" s="33" t="s">
        <v>63</v>
      </c>
      <c r="G18" s="33" t="s">
        <v>64</v>
      </c>
      <c r="H18" s="46" t="s">
        <v>18</v>
      </c>
      <c r="I18" s="47">
        <v>40</v>
      </c>
      <c r="J18" s="21">
        <v>580000</v>
      </c>
      <c r="K18" s="22">
        <f t="shared" si="0"/>
        <v>23200000</v>
      </c>
      <c r="L18" s="21">
        <v>900000</v>
      </c>
      <c r="M18" s="22">
        <f t="shared" si="1"/>
        <v>36000000</v>
      </c>
      <c r="N18" s="21">
        <v>650000</v>
      </c>
      <c r="O18" s="22">
        <f t="shared" si="2"/>
        <v>26000000</v>
      </c>
      <c r="P18" s="21">
        <f t="shared" si="3"/>
        <v>710000</v>
      </c>
      <c r="Q18" s="22">
        <f t="shared" si="4"/>
        <v>28400000</v>
      </c>
    </row>
    <row r="19" spans="2:17" s="28" customFormat="1" ht="46.8" x14ac:dyDescent="0.25">
      <c r="B19" s="468"/>
      <c r="C19" s="471"/>
      <c r="D19" s="472"/>
      <c r="E19" s="473"/>
      <c r="F19" s="33" t="s">
        <v>65</v>
      </c>
      <c r="G19" s="33" t="str">
        <f>+G11</f>
        <v>AEROPUERTO JOSE MARIA CORDOVA DE RIONEGRO-ANTIOQUIA</v>
      </c>
      <c r="H19" s="46" t="s">
        <v>18</v>
      </c>
      <c r="I19" s="47">
        <f>5*0.5</f>
        <v>2.5</v>
      </c>
      <c r="J19" s="21">
        <v>580000</v>
      </c>
      <c r="K19" s="22">
        <f t="shared" si="0"/>
        <v>1450000</v>
      </c>
      <c r="L19" s="21">
        <v>900000</v>
      </c>
      <c r="M19" s="22">
        <f t="shared" si="1"/>
        <v>2250000</v>
      </c>
      <c r="N19" s="21">
        <v>650000</v>
      </c>
      <c r="O19" s="22">
        <f t="shared" si="2"/>
        <v>1625000</v>
      </c>
      <c r="P19" s="21">
        <f t="shared" si="3"/>
        <v>710000</v>
      </c>
      <c r="Q19" s="22">
        <f t="shared" si="4"/>
        <v>1775000</v>
      </c>
    </row>
    <row r="20" spans="2:17" s="28" customFormat="1" ht="31.2" x14ac:dyDescent="0.25">
      <c r="B20" s="468"/>
      <c r="C20" s="471"/>
      <c r="D20" s="472"/>
      <c r="E20" s="473"/>
      <c r="F20" s="33" t="s">
        <v>66</v>
      </c>
      <c r="G20" s="33" t="str">
        <f>+G21</f>
        <v>MUNICIPIO DE RIONEGRO-ANTIOQUIA</v>
      </c>
      <c r="H20" s="46" t="s">
        <v>18</v>
      </c>
      <c r="I20" s="47">
        <f>5*0.4</f>
        <v>2</v>
      </c>
      <c r="J20" s="21">
        <v>580000</v>
      </c>
      <c r="K20" s="22">
        <f t="shared" si="0"/>
        <v>1160000</v>
      </c>
      <c r="L20" s="21">
        <v>900000</v>
      </c>
      <c r="M20" s="22">
        <f t="shared" si="1"/>
        <v>1800000</v>
      </c>
      <c r="N20" s="21">
        <v>650000</v>
      </c>
      <c r="O20" s="22">
        <f t="shared" si="2"/>
        <v>1300000</v>
      </c>
      <c r="P20" s="21">
        <f t="shared" si="3"/>
        <v>710000</v>
      </c>
      <c r="Q20" s="22">
        <f t="shared" si="4"/>
        <v>1420000</v>
      </c>
    </row>
    <row r="21" spans="2:17" s="28" customFormat="1" ht="31.2" x14ac:dyDescent="0.25">
      <c r="B21" s="469"/>
      <c r="C21" s="474"/>
      <c r="D21" s="475"/>
      <c r="E21" s="476"/>
      <c r="F21" s="33" t="s">
        <v>67</v>
      </c>
      <c r="G21" s="33" t="s">
        <v>68</v>
      </c>
      <c r="H21" s="46" t="s">
        <v>18</v>
      </c>
      <c r="I21" s="47">
        <v>25</v>
      </c>
      <c r="J21" s="21">
        <v>580000</v>
      </c>
      <c r="K21" s="22">
        <f t="shared" si="0"/>
        <v>14500000</v>
      </c>
      <c r="L21" s="21">
        <v>900000</v>
      </c>
      <c r="M21" s="22">
        <f t="shared" si="1"/>
        <v>22500000</v>
      </c>
      <c r="N21" s="21">
        <v>650000</v>
      </c>
      <c r="O21" s="22">
        <f t="shared" si="2"/>
        <v>16250000</v>
      </c>
      <c r="P21" s="21">
        <f t="shared" si="3"/>
        <v>710000</v>
      </c>
      <c r="Q21" s="22">
        <f t="shared" si="4"/>
        <v>17750000</v>
      </c>
    </row>
    <row r="22" spans="2:17" ht="120.75" customHeight="1" x14ac:dyDescent="0.25">
      <c r="B22" s="9">
        <v>2</v>
      </c>
      <c r="C22" s="316" t="s">
        <v>17</v>
      </c>
      <c r="D22" s="316"/>
      <c r="E22" s="316"/>
      <c r="F22" s="33" t="s">
        <v>63</v>
      </c>
      <c r="G22" s="33" t="s">
        <v>64</v>
      </c>
      <c r="H22" s="46" t="s">
        <v>19</v>
      </c>
      <c r="I22" s="47">
        <v>1000</v>
      </c>
      <c r="J22" s="23">
        <v>6000</v>
      </c>
      <c r="K22" s="22">
        <f t="shared" si="0"/>
        <v>6000000</v>
      </c>
      <c r="L22" s="21">
        <v>21600</v>
      </c>
      <c r="M22" s="22">
        <f t="shared" si="1"/>
        <v>21600000</v>
      </c>
      <c r="N22" s="21">
        <v>3500</v>
      </c>
      <c r="O22" s="22">
        <f t="shared" si="2"/>
        <v>3500000</v>
      </c>
      <c r="P22" s="21">
        <f t="shared" si="3"/>
        <v>10366.666666666666</v>
      </c>
      <c r="Q22" s="22">
        <f t="shared" si="4"/>
        <v>10366666.666666666</v>
      </c>
    </row>
    <row r="23" spans="2:17" ht="46.8" x14ac:dyDescent="0.25">
      <c r="B23" s="9">
        <v>3</v>
      </c>
      <c r="C23" s="316" t="s">
        <v>70</v>
      </c>
      <c r="D23" s="316"/>
      <c r="E23" s="316"/>
      <c r="F23" s="29" t="s">
        <v>116</v>
      </c>
      <c r="G23" s="29" t="s">
        <v>60</v>
      </c>
      <c r="H23" s="46" t="s">
        <v>37</v>
      </c>
      <c r="I23" s="47">
        <v>24</v>
      </c>
      <c r="J23" s="23">
        <v>700000</v>
      </c>
      <c r="K23" s="22">
        <f t="shared" si="0"/>
        <v>16800000</v>
      </c>
      <c r="L23" s="21">
        <v>485000</v>
      </c>
      <c r="M23" s="22">
        <f t="shared" si="1"/>
        <v>11640000</v>
      </c>
      <c r="N23" s="21">
        <v>650000</v>
      </c>
      <c r="O23" s="22">
        <f t="shared" si="2"/>
        <v>15600000</v>
      </c>
      <c r="P23" s="21">
        <f t="shared" si="3"/>
        <v>611666.66666666663</v>
      </c>
      <c r="Q23" s="22">
        <f t="shared" si="4"/>
        <v>14680000</v>
      </c>
    </row>
    <row r="24" spans="2:17" ht="47.25" customHeight="1" x14ac:dyDescent="0.25">
      <c r="B24" s="467">
        <v>4</v>
      </c>
      <c r="C24" s="366" t="s">
        <v>117</v>
      </c>
      <c r="D24" s="367"/>
      <c r="E24" s="470"/>
      <c r="F24" s="29" t="s">
        <v>116</v>
      </c>
      <c r="G24" s="29" t="s">
        <v>60</v>
      </c>
      <c r="H24" s="46" t="s">
        <v>38</v>
      </c>
      <c r="I24" s="45">
        <v>1</v>
      </c>
      <c r="J24" s="21">
        <v>4000000</v>
      </c>
      <c r="K24" s="22">
        <f t="shared" ref="K24:K43" si="5">I24*J24</f>
        <v>4000000</v>
      </c>
      <c r="L24" s="21">
        <v>1600000</v>
      </c>
      <c r="M24" s="22">
        <f t="shared" si="1"/>
        <v>1600000</v>
      </c>
      <c r="N24" s="21">
        <v>6000000</v>
      </c>
      <c r="O24" s="22">
        <f t="shared" si="2"/>
        <v>6000000</v>
      </c>
      <c r="P24" s="21">
        <f t="shared" si="3"/>
        <v>3866666.6666666665</v>
      </c>
      <c r="Q24" s="22">
        <f t="shared" si="4"/>
        <v>3866666.6666666665</v>
      </c>
    </row>
    <row r="25" spans="2:17" ht="49.2" customHeight="1" x14ac:dyDescent="0.25">
      <c r="B25" s="469"/>
      <c r="C25" s="474"/>
      <c r="D25" s="475"/>
      <c r="E25" s="476"/>
      <c r="F25" s="29" t="s">
        <v>67</v>
      </c>
      <c r="G25" s="29" t="s">
        <v>68</v>
      </c>
      <c r="H25" s="46" t="s">
        <v>38</v>
      </c>
      <c r="I25" s="45">
        <v>1</v>
      </c>
      <c r="J25" s="21">
        <v>3500000</v>
      </c>
      <c r="K25" s="22">
        <f t="shared" si="5"/>
        <v>3500000</v>
      </c>
      <c r="L25" s="21">
        <v>980000</v>
      </c>
      <c r="M25" s="22">
        <f t="shared" si="1"/>
        <v>980000</v>
      </c>
      <c r="N25" s="21">
        <v>6000000</v>
      </c>
      <c r="O25" s="22">
        <f t="shared" si="2"/>
        <v>6000000</v>
      </c>
      <c r="P25" s="21">
        <f t="shared" si="3"/>
        <v>3493333.3333333335</v>
      </c>
      <c r="Q25" s="22">
        <f t="shared" si="4"/>
        <v>3493333.3333333335</v>
      </c>
    </row>
    <row r="26" spans="2:17" ht="47.25" customHeight="1" x14ac:dyDescent="0.25">
      <c r="B26" s="467">
        <v>5</v>
      </c>
      <c r="C26" s="366" t="s">
        <v>119</v>
      </c>
      <c r="D26" s="367"/>
      <c r="E26" s="470"/>
      <c r="F26" s="29" t="s">
        <v>116</v>
      </c>
      <c r="G26" s="29" t="s">
        <v>60</v>
      </c>
      <c r="H26" s="46" t="s">
        <v>36</v>
      </c>
      <c r="I26" s="45">
        <f>+(2.8*0.25*0.25*2)+1</f>
        <v>1.35</v>
      </c>
      <c r="J26" s="23">
        <v>1600000</v>
      </c>
      <c r="K26" s="22">
        <f t="shared" si="5"/>
        <v>2160000</v>
      </c>
      <c r="L26" s="21">
        <v>980000</v>
      </c>
      <c r="M26" s="22">
        <f t="shared" si="1"/>
        <v>1323000</v>
      </c>
      <c r="N26" s="21">
        <v>650000</v>
      </c>
      <c r="O26" s="22">
        <f t="shared" si="2"/>
        <v>877500</v>
      </c>
      <c r="P26" s="21">
        <f t="shared" si="3"/>
        <v>1076666.6666666667</v>
      </c>
      <c r="Q26" s="22">
        <f t="shared" si="4"/>
        <v>1453500.0000000002</v>
      </c>
    </row>
    <row r="27" spans="2:17" ht="31.2" x14ac:dyDescent="0.25">
      <c r="B27" s="469"/>
      <c r="C27" s="474"/>
      <c r="D27" s="475"/>
      <c r="E27" s="476"/>
      <c r="F27" s="29" t="s">
        <v>67</v>
      </c>
      <c r="G27" s="29" t="s">
        <v>68</v>
      </c>
      <c r="H27" s="46" t="s">
        <v>36</v>
      </c>
      <c r="I27" s="45">
        <v>1.35</v>
      </c>
      <c r="J27" s="21">
        <v>1200000</v>
      </c>
      <c r="K27" s="22">
        <f t="shared" si="5"/>
        <v>1620000</v>
      </c>
      <c r="L27" s="21">
        <v>890000</v>
      </c>
      <c r="M27" s="22">
        <f t="shared" si="1"/>
        <v>1201500</v>
      </c>
      <c r="N27" s="21">
        <v>650000</v>
      </c>
      <c r="O27" s="22">
        <f t="shared" si="2"/>
        <v>877500</v>
      </c>
      <c r="P27" s="21">
        <f t="shared" si="3"/>
        <v>913333.33333333337</v>
      </c>
      <c r="Q27" s="22">
        <f t="shared" si="4"/>
        <v>1233000.0000000002</v>
      </c>
    </row>
    <row r="28" spans="2:17" ht="46.8" x14ac:dyDescent="0.25">
      <c r="B28" s="9">
        <v>6</v>
      </c>
      <c r="C28" s="316" t="s">
        <v>69</v>
      </c>
      <c r="D28" s="317"/>
      <c r="E28" s="317"/>
      <c r="F28" s="29" t="s">
        <v>116</v>
      </c>
      <c r="G28" s="29" t="s">
        <v>60</v>
      </c>
      <c r="H28" s="46" t="s">
        <v>37</v>
      </c>
      <c r="I28" s="45">
        <f>27+(3*7.82)</f>
        <v>50.46</v>
      </c>
      <c r="J28" s="21">
        <v>200000</v>
      </c>
      <c r="K28" s="22">
        <f t="shared" si="5"/>
        <v>10092000</v>
      </c>
      <c r="L28" s="21">
        <v>178000</v>
      </c>
      <c r="M28" s="22">
        <f t="shared" si="1"/>
        <v>8981880</v>
      </c>
      <c r="N28" s="21">
        <v>450000</v>
      </c>
      <c r="O28" s="22">
        <f t="shared" si="2"/>
        <v>22707000</v>
      </c>
      <c r="P28" s="21">
        <f t="shared" si="3"/>
        <v>276000</v>
      </c>
      <c r="Q28" s="22">
        <f t="shared" si="4"/>
        <v>13926960</v>
      </c>
    </row>
    <row r="29" spans="2:17" ht="31.5" customHeight="1" x14ac:dyDescent="0.25">
      <c r="B29" s="467">
        <v>7</v>
      </c>
      <c r="C29" s="366" t="s">
        <v>20</v>
      </c>
      <c r="D29" s="367"/>
      <c r="E29" s="470"/>
      <c r="F29" s="29" t="s">
        <v>45</v>
      </c>
      <c r="G29" s="29" t="s">
        <v>46</v>
      </c>
      <c r="H29" s="46" t="s">
        <v>36</v>
      </c>
      <c r="I29" s="45">
        <f>+I37*0.3*0.4+I33</f>
        <v>79.2</v>
      </c>
      <c r="J29" s="21">
        <v>60000</v>
      </c>
      <c r="K29" s="22">
        <f t="shared" si="5"/>
        <v>4752000</v>
      </c>
      <c r="L29" s="21">
        <v>36700</v>
      </c>
      <c r="M29" s="22">
        <f t="shared" si="1"/>
        <v>2906640</v>
      </c>
      <c r="N29" s="21">
        <v>35000</v>
      </c>
      <c r="O29" s="22">
        <f t="shared" si="2"/>
        <v>2772000</v>
      </c>
      <c r="P29" s="21">
        <f t="shared" si="3"/>
        <v>43900</v>
      </c>
      <c r="Q29" s="22">
        <f t="shared" si="4"/>
        <v>3476880</v>
      </c>
    </row>
    <row r="30" spans="2:17" ht="46.8" x14ac:dyDescent="0.25">
      <c r="B30" s="469"/>
      <c r="C30" s="474"/>
      <c r="D30" s="475"/>
      <c r="E30" s="476"/>
      <c r="F30" s="29" t="s">
        <v>43</v>
      </c>
      <c r="G30" s="29" t="s">
        <v>44</v>
      </c>
      <c r="H30" s="46" t="s">
        <v>36</v>
      </c>
      <c r="I30" s="45">
        <v>3.3</v>
      </c>
      <c r="J30" s="21">
        <v>60000</v>
      </c>
      <c r="K30" s="22">
        <f t="shared" si="5"/>
        <v>198000</v>
      </c>
      <c r="L30" s="21">
        <v>36700</v>
      </c>
      <c r="M30" s="22">
        <f t="shared" si="1"/>
        <v>121110</v>
      </c>
      <c r="N30" s="21">
        <v>35000</v>
      </c>
      <c r="O30" s="22">
        <f t="shared" si="2"/>
        <v>115500</v>
      </c>
      <c r="P30" s="21">
        <f t="shared" si="3"/>
        <v>43900</v>
      </c>
      <c r="Q30" s="22">
        <f t="shared" si="4"/>
        <v>144870</v>
      </c>
    </row>
    <row r="31" spans="2:17" ht="31.5" customHeight="1" x14ac:dyDescent="0.25">
      <c r="B31" s="467">
        <v>8</v>
      </c>
      <c r="C31" s="366" t="s">
        <v>21</v>
      </c>
      <c r="D31" s="367"/>
      <c r="E31" s="470"/>
      <c r="F31" s="29" t="s">
        <v>45</v>
      </c>
      <c r="G31" s="29" t="s">
        <v>46</v>
      </c>
      <c r="H31" s="46" t="s">
        <v>36</v>
      </c>
      <c r="I31" s="45">
        <f>+I37*0.3*0.2</f>
        <v>36</v>
      </c>
      <c r="J31" s="21">
        <v>1000000</v>
      </c>
      <c r="K31" s="22">
        <f t="shared" si="5"/>
        <v>36000000</v>
      </c>
      <c r="L31" s="21">
        <v>890000</v>
      </c>
      <c r="M31" s="22">
        <f t="shared" si="1"/>
        <v>32040000</v>
      </c>
      <c r="N31" s="21">
        <v>850000</v>
      </c>
      <c r="O31" s="22">
        <f t="shared" si="2"/>
        <v>30600000</v>
      </c>
      <c r="P31" s="21">
        <f t="shared" si="3"/>
        <v>913333.33333333337</v>
      </c>
      <c r="Q31" s="22">
        <f t="shared" si="4"/>
        <v>32880000</v>
      </c>
    </row>
    <row r="32" spans="2:17" ht="46.8" x14ac:dyDescent="0.25">
      <c r="B32" s="469"/>
      <c r="C32" s="474"/>
      <c r="D32" s="475"/>
      <c r="E32" s="476"/>
      <c r="F32" s="29" t="s">
        <v>43</v>
      </c>
      <c r="G32" s="29" t="s">
        <v>44</v>
      </c>
      <c r="H32" s="46" t="s">
        <v>36</v>
      </c>
      <c r="I32" s="45">
        <v>1.5</v>
      </c>
      <c r="J32" s="21">
        <v>1000000</v>
      </c>
      <c r="K32" s="22">
        <f t="shared" si="5"/>
        <v>1500000</v>
      </c>
      <c r="L32" s="21">
        <v>890000</v>
      </c>
      <c r="M32" s="22">
        <f t="shared" si="1"/>
        <v>1335000</v>
      </c>
      <c r="N32" s="21">
        <v>850000</v>
      </c>
      <c r="O32" s="22">
        <f t="shared" si="2"/>
        <v>1275000</v>
      </c>
      <c r="P32" s="21">
        <f t="shared" si="3"/>
        <v>913333.33333333337</v>
      </c>
      <c r="Q32" s="22">
        <f t="shared" si="4"/>
        <v>1370000</v>
      </c>
    </row>
    <row r="33" spans="2:17" ht="31.5" customHeight="1" x14ac:dyDescent="0.25">
      <c r="B33" s="467">
        <v>9</v>
      </c>
      <c r="C33" s="366" t="s">
        <v>22</v>
      </c>
      <c r="D33" s="367"/>
      <c r="E33" s="470"/>
      <c r="F33" s="29" t="s">
        <v>45</v>
      </c>
      <c r="G33" s="29" t="s">
        <v>46</v>
      </c>
      <c r="H33" s="46" t="s">
        <v>36</v>
      </c>
      <c r="I33" s="45">
        <f>+(I37/10)*0.3*0.4</f>
        <v>7.2</v>
      </c>
      <c r="J33" s="21">
        <v>700000</v>
      </c>
      <c r="K33" s="22">
        <f t="shared" si="5"/>
        <v>5040000</v>
      </c>
      <c r="L33" s="21">
        <v>356000</v>
      </c>
      <c r="M33" s="22">
        <f t="shared" si="1"/>
        <v>2563200</v>
      </c>
      <c r="N33" s="21">
        <v>900000</v>
      </c>
      <c r="O33" s="22">
        <f t="shared" si="2"/>
        <v>6480000</v>
      </c>
      <c r="P33" s="21">
        <f t="shared" si="3"/>
        <v>652000</v>
      </c>
      <c r="Q33" s="22">
        <f t="shared" si="4"/>
        <v>4694400</v>
      </c>
    </row>
    <row r="34" spans="2:17" ht="46.8" x14ac:dyDescent="0.25">
      <c r="B34" s="469"/>
      <c r="C34" s="474"/>
      <c r="D34" s="475"/>
      <c r="E34" s="476"/>
      <c r="F34" s="29" t="s">
        <v>43</v>
      </c>
      <c r="G34" s="29" t="s">
        <v>44</v>
      </c>
      <c r="H34" s="46" t="s">
        <v>36</v>
      </c>
      <c r="I34" s="45">
        <v>0.3</v>
      </c>
      <c r="J34" s="21">
        <v>700000</v>
      </c>
      <c r="K34" s="22">
        <f t="shared" si="5"/>
        <v>210000</v>
      </c>
      <c r="L34" s="21">
        <v>356000</v>
      </c>
      <c r="M34" s="22">
        <f t="shared" si="1"/>
        <v>106800</v>
      </c>
      <c r="N34" s="21">
        <v>900000</v>
      </c>
      <c r="O34" s="22">
        <f t="shared" si="2"/>
        <v>270000</v>
      </c>
      <c r="P34" s="21">
        <f t="shared" si="3"/>
        <v>652000</v>
      </c>
      <c r="Q34" s="22">
        <f t="shared" si="4"/>
        <v>195600</v>
      </c>
    </row>
    <row r="35" spans="2:17" ht="31.5" customHeight="1" x14ac:dyDescent="0.25">
      <c r="B35" s="467">
        <v>10</v>
      </c>
      <c r="C35" s="366" t="s">
        <v>23</v>
      </c>
      <c r="D35" s="367"/>
      <c r="E35" s="470"/>
      <c r="F35" s="29" t="s">
        <v>45</v>
      </c>
      <c r="G35" s="29" t="s">
        <v>46</v>
      </c>
      <c r="H35" s="46" t="s">
        <v>19</v>
      </c>
      <c r="I35" s="45">
        <f>+I37</f>
        <v>600</v>
      </c>
      <c r="J35" s="21">
        <v>15000</v>
      </c>
      <c r="K35" s="22">
        <f t="shared" si="5"/>
        <v>9000000</v>
      </c>
      <c r="L35" s="21">
        <v>17600</v>
      </c>
      <c r="M35" s="22">
        <f t="shared" si="1"/>
        <v>10560000</v>
      </c>
      <c r="N35" s="21">
        <v>30000</v>
      </c>
      <c r="O35" s="22">
        <f t="shared" si="2"/>
        <v>18000000</v>
      </c>
      <c r="P35" s="21">
        <f t="shared" si="3"/>
        <v>20866.666666666668</v>
      </c>
      <c r="Q35" s="22">
        <f t="shared" si="4"/>
        <v>12520000</v>
      </c>
    </row>
    <row r="36" spans="2:17" ht="46.8" x14ac:dyDescent="0.25">
      <c r="B36" s="469"/>
      <c r="C36" s="474"/>
      <c r="D36" s="475"/>
      <c r="E36" s="476"/>
      <c r="F36" s="29" t="s">
        <v>43</v>
      </c>
      <c r="G36" s="29" t="s">
        <v>44</v>
      </c>
      <c r="H36" s="46" t="s">
        <v>19</v>
      </c>
      <c r="I36" s="45">
        <v>25</v>
      </c>
      <c r="J36" s="21">
        <v>15000</v>
      </c>
      <c r="K36" s="22">
        <f t="shared" si="5"/>
        <v>375000</v>
      </c>
      <c r="L36" s="21">
        <v>17600</v>
      </c>
      <c r="M36" s="22">
        <f t="shared" si="1"/>
        <v>440000</v>
      </c>
      <c r="N36" s="21">
        <v>25000</v>
      </c>
      <c r="O36" s="22">
        <f t="shared" si="2"/>
        <v>625000</v>
      </c>
      <c r="P36" s="21">
        <f t="shared" si="3"/>
        <v>19200</v>
      </c>
      <c r="Q36" s="22">
        <f t="shared" si="4"/>
        <v>480000</v>
      </c>
    </row>
    <row r="37" spans="2:17" ht="31.5" customHeight="1" x14ac:dyDescent="0.25">
      <c r="B37" s="467">
        <v>11</v>
      </c>
      <c r="C37" s="366" t="s">
        <v>24</v>
      </c>
      <c r="D37" s="367"/>
      <c r="E37" s="470"/>
      <c r="F37" s="29" t="s">
        <v>45</v>
      </c>
      <c r="G37" s="29" t="s">
        <v>46</v>
      </c>
      <c r="H37" s="46" t="s">
        <v>19</v>
      </c>
      <c r="I37" s="45">
        <v>600</v>
      </c>
      <c r="J37" s="21">
        <v>140000</v>
      </c>
      <c r="K37" s="22">
        <f t="shared" si="5"/>
        <v>84000000</v>
      </c>
      <c r="L37" s="21">
        <v>78900</v>
      </c>
      <c r="M37" s="22">
        <f t="shared" si="1"/>
        <v>47340000</v>
      </c>
      <c r="N37" s="21">
        <v>450000</v>
      </c>
      <c r="O37" s="22">
        <f t="shared" si="2"/>
        <v>270000000</v>
      </c>
      <c r="P37" s="21">
        <f t="shared" si="3"/>
        <v>222966.66666666666</v>
      </c>
      <c r="Q37" s="22">
        <f t="shared" si="4"/>
        <v>133780000</v>
      </c>
    </row>
    <row r="38" spans="2:17" ht="78" customHeight="1" x14ac:dyDescent="0.25">
      <c r="B38" s="469"/>
      <c r="C38" s="474"/>
      <c r="D38" s="475"/>
      <c r="E38" s="476"/>
      <c r="F38" s="29" t="s">
        <v>43</v>
      </c>
      <c r="G38" s="29" t="s">
        <v>44</v>
      </c>
      <c r="H38" s="46" t="s">
        <v>19</v>
      </c>
      <c r="I38" s="45">
        <v>25</v>
      </c>
      <c r="J38" s="21">
        <v>140000</v>
      </c>
      <c r="K38" s="22">
        <f t="shared" si="5"/>
        <v>3500000</v>
      </c>
      <c r="L38" s="21">
        <v>78900</v>
      </c>
      <c r="M38" s="22">
        <f t="shared" si="1"/>
        <v>1972500</v>
      </c>
      <c r="N38" s="21">
        <v>450000</v>
      </c>
      <c r="O38" s="22">
        <f t="shared" si="2"/>
        <v>11250000</v>
      </c>
      <c r="P38" s="21">
        <f t="shared" si="3"/>
        <v>222966.66666666666</v>
      </c>
      <c r="Q38" s="22">
        <f t="shared" si="4"/>
        <v>5574166.666666666</v>
      </c>
    </row>
    <row r="39" spans="2:17" ht="31.5" customHeight="1" x14ac:dyDescent="0.25">
      <c r="B39" s="467">
        <v>12</v>
      </c>
      <c r="C39" s="366" t="s">
        <v>25</v>
      </c>
      <c r="D39" s="367"/>
      <c r="E39" s="470"/>
      <c r="F39" s="29" t="s">
        <v>45</v>
      </c>
      <c r="G39" s="29" t="s">
        <v>46</v>
      </c>
      <c r="H39" s="46" t="s">
        <v>19</v>
      </c>
      <c r="I39" s="45">
        <f>+I37</f>
        <v>600</v>
      </c>
      <c r="J39" s="21">
        <v>15000</v>
      </c>
      <c r="K39" s="22">
        <f t="shared" si="5"/>
        <v>9000000</v>
      </c>
      <c r="L39" s="21">
        <v>12600</v>
      </c>
      <c r="M39" s="22">
        <f t="shared" si="1"/>
        <v>7560000</v>
      </c>
      <c r="N39" s="21">
        <v>25000</v>
      </c>
      <c r="O39" s="22">
        <f t="shared" si="2"/>
        <v>15000000</v>
      </c>
      <c r="P39" s="21">
        <f t="shared" si="3"/>
        <v>17533.333333333332</v>
      </c>
      <c r="Q39" s="22">
        <f t="shared" si="4"/>
        <v>10520000</v>
      </c>
    </row>
    <row r="40" spans="2:17" ht="46.8" x14ac:dyDescent="0.25">
      <c r="B40" s="469"/>
      <c r="C40" s="474"/>
      <c r="D40" s="475"/>
      <c r="E40" s="476"/>
      <c r="F40" s="29" t="s">
        <v>43</v>
      </c>
      <c r="G40" s="29" t="s">
        <v>44</v>
      </c>
      <c r="H40" s="46" t="s">
        <v>19</v>
      </c>
      <c r="I40" s="45">
        <v>25</v>
      </c>
      <c r="J40" s="21">
        <v>15000</v>
      </c>
      <c r="K40" s="22">
        <f t="shared" si="5"/>
        <v>375000</v>
      </c>
      <c r="L40" s="21">
        <v>12600</v>
      </c>
      <c r="M40" s="22">
        <f t="shared" si="1"/>
        <v>315000</v>
      </c>
      <c r="N40" s="21">
        <v>25000</v>
      </c>
      <c r="O40" s="22">
        <f t="shared" si="2"/>
        <v>625000</v>
      </c>
      <c r="P40" s="21">
        <f t="shared" si="3"/>
        <v>17533.333333333332</v>
      </c>
      <c r="Q40" s="22">
        <f t="shared" si="4"/>
        <v>438333.33333333331</v>
      </c>
    </row>
    <row r="41" spans="2:17" ht="31.5" customHeight="1" x14ac:dyDescent="0.25">
      <c r="B41" s="467">
        <v>13</v>
      </c>
      <c r="C41" s="366" t="s">
        <v>26</v>
      </c>
      <c r="D41" s="367"/>
      <c r="E41" s="470"/>
      <c r="F41" s="29" t="s">
        <v>45</v>
      </c>
      <c r="G41" s="29" t="s">
        <v>46</v>
      </c>
      <c r="H41" s="46" t="s">
        <v>36</v>
      </c>
      <c r="I41" s="45">
        <f>+I37*0.4*0.3+I33</f>
        <v>79.2</v>
      </c>
      <c r="J41" s="21">
        <v>400000</v>
      </c>
      <c r="K41" s="22">
        <f t="shared" si="5"/>
        <v>31680000</v>
      </c>
      <c r="L41" s="21">
        <v>345000</v>
      </c>
      <c r="M41" s="22">
        <f t="shared" si="1"/>
        <v>27324000</v>
      </c>
      <c r="N41" s="21">
        <v>650000</v>
      </c>
      <c r="O41" s="22">
        <f t="shared" si="2"/>
        <v>51480000</v>
      </c>
      <c r="P41" s="21">
        <f t="shared" si="3"/>
        <v>465000</v>
      </c>
      <c r="Q41" s="22">
        <f t="shared" si="4"/>
        <v>36828000</v>
      </c>
    </row>
    <row r="42" spans="2:17" ht="31.5" customHeight="1" x14ac:dyDescent="0.25">
      <c r="B42" s="469"/>
      <c r="C42" s="474"/>
      <c r="D42" s="475"/>
      <c r="E42" s="476"/>
      <c r="F42" s="29" t="s">
        <v>43</v>
      </c>
      <c r="G42" s="29" t="s">
        <v>44</v>
      </c>
      <c r="H42" s="46" t="s">
        <v>36</v>
      </c>
      <c r="I42" s="45">
        <v>3.3</v>
      </c>
      <c r="J42" s="21">
        <v>400000</v>
      </c>
      <c r="K42" s="22">
        <f t="shared" si="5"/>
        <v>1320000</v>
      </c>
      <c r="L42" s="21">
        <v>345000</v>
      </c>
      <c r="M42" s="22">
        <f t="shared" si="1"/>
        <v>1138500</v>
      </c>
      <c r="N42" s="21">
        <v>650000</v>
      </c>
      <c r="O42" s="22">
        <f t="shared" si="2"/>
        <v>2145000</v>
      </c>
      <c r="P42" s="21">
        <f t="shared" si="3"/>
        <v>465000</v>
      </c>
      <c r="Q42" s="22">
        <f t="shared" si="4"/>
        <v>1534500</v>
      </c>
    </row>
    <row r="43" spans="2:17" ht="53.4" customHeight="1" x14ac:dyDescent="0.25">
      <c r="B43" s="9">
        <v>15</v>
      </c>
      <c r="C43" s="357" t="s">
        <v>118</v>
      </c>
      <c r="D43" s="357"/>
      <c r="E43" s="357"/>
      <c r="F43" s="29" t="s">
        <v>43</v>
      </c>
      <c r="G43" s="29" t="s">
        <v>44</v>
      </c>
      <c r="H43" s="46" t="s">
        <v>38</v>
      </c>
      <c r="I43" s="45">
        <v>1</v>
      </c>
      <c r="J43" s="21">
        <v>1000000</v>
      </c>
      <c r="K43" s="22">
        <f t="shared" si="5"/>
        <v>1000000</v>
      </c>
      <c r="L43" s="21">
        <v>980000</v>
      </c>
      <c r="M43" s="22">
        <f t="shared" si="1"/>
        <v>980000</v>
      </c>
      <c r="N43" s="21">
        <v>2000000</v>
      </c>
      <c r="O43" s="22">
        <f t="shared" si="2"/>
        <v>2000000</v>
      </c>
      <c r="P43" s="21">
        <f t="shared" si="3"/>
        <v>1326666.6666666667</v>
      </c>
      <c r="Q43" s="22">
        <f t="shared" si="4"/>
        <v>1326666.6666666667</v>
      </c>
    </row>
    <row r="44" spans="2:17" ht="45" customHeight="1" thickBot="1" x14ac:dyDescent="0.3">
      <c r="B44" s="360" t="s">
        <v>7</v>
      </c>
      <c r="C44" s="361"/>
      <c r="D44" s="361"/>
      <c r="E44" s="361"/>
      <c r="F44" s="361"/>
      <c r="G44" s="361"/>
      <c r="H44" s="40"/>
      <c r="I44" s="40"/>
      <c r="J44" s="41"/>
      <c r="K44" s="24">
        <f>SUM(K8:K43)</f>
        <v>316592000</v>
      </c>
      <c r="L44" s="41"/>
      <c r="M44" s="24">
        <f>SUM(M8:M43)</f>
        <v>313629130</v>
      </c>
      <c r="N44" s="41"/>
      <c r="O44" s="24">
        <f>SUM(O8:O43)</f>
        <v>560174500</v>
      </c>
      <c r="P44" s="41"/>
      <c r="Q44" s="24">
        <f>SUM(Q8:Q43)</f>
        <v>396798543.33333337</v>
      </c>
    </row>
    <row r="45" spans="2:17" ht="33.75" customHeight="1" thickBot="1" x14ac:dyDescent="0.3">
      <c r="B45" s="465" t="s">
        <v>29</v>
      </c>
      <c r="C45" s="466"/>
      <c r="D45" s="466"/>
      <c r="E45" s="466"/>
      <c r="F45" s="466"/>
      <c r="G45" s="466"/>
      <c r="H45" s="466"/>
      <c r="I45" s="466"/>
      <c r="J45" s="11" t="s">
        <v>32</v>
      </c>
      <c r="K45" s="12">
        <f>+K44*J45</f>
        <v>63318400</v>
      </c>
      <c r="L45" s="11" t="s">
        <v>32</v>
      </c>
      <c r="M45" s="12">
        <f>+M44*L45</f>
        <v>62725826</v>
      </c>
      <c r="N45" s="11" t="s">
        <v>32</v>
      </c>
      <c r="O45" s="12">
        <f>+O44*N45</f>
        <v>112034900</v>
      </c>
      <c r="P45" s="11" t="s">
        <v>32</v>
      </c>
      <c r="Q45" s="12">
        <f>+Q44*P45</f>
        <v>79359708.666666672</v>
      </c>
    </row>
    <row r="46" spans="2:17" ht="33.75" customHeight="1" thickBot="1" x14ac:dyDescent="0.3">
      <c r="B46" s="465" t="s">
        <v>30</v>
      </c>
      <c r="C46" s="466"/>
      <c r="D46" s="466"/>
      <c r="E46" s="466"/>
      <c r="F46" s="466"/>
      <c r="G46" s="466"/>
      <c r="H46" s="466"/>
      <c r="I46" s="466"/>
      <c r="J46" s="11" t="s">
        <v>33</v>
      </c>
      <c r="K46" s="12">
        <f>+K44*J46</f>
        <v>3165920</v>
      </c>
      <c r="L46" s="11" t="s">
        <v>33</v>
      </c>
      <c r="M46" s="12">
        <f>+M44*L46</f>
        <v>3136291.3000000003</v>
      </c>
      <c r="N46" s="11" t="s">
        <v>33</v>
      </c>
      <c r="O46" s="12">
        <f>+O44*N46</f>
        <v>5601745</v>
      </c>
      <c r="P46" s="11" t="s">
        <v>33</v>
      </c>
      <c r="Q46" s="12">
        <f>+Q44*P46</f>
        <v>3967985.4333333336</v>
      </c>
    </row>
    <row r="47" spans="2:17" ht="33.75" customHeight="1" thickBot="1" x14ac:dyDescent="0.3">
      <c r="B47" s="465" t="s">
        <v>31</v>
      </c>
      <c r="C47" s="466"/>
      <c r="D47" s="466"/>
      <c r="E47" s="466"/>
      <c r="F47" s="466"/>
      <c r="G47" s="466"/>
      <c r="H47" s="466"/>
      <c r="I47" s="466"/>
      <c r="J47" s="11" t="s">
        <v>34</v>
      </c>
      <c r="K47" s="12">
        <f>+K44*J47</f>
        <v>15829600</v>
      </c>
      <c r="L47" s="11" t="s">
        <v>34</v>
      </c>
      <c r="M47" s="12">
        <f>+M44*L47</f>
        <v>15681456.5</v>
      </c>
      <c r="N47" s="11" t="s">
        <v>34</v>
      </c>
      <c r="O47" s="12">
        <f>+O44*N47</f>
        <v>28008725</v>
      </c>
      <c r="P47" s="11" t="s">
        <v>34</v>
      </c>
      <c r="Q47" s="12">
        <f>+Q44*P47</f>
        <v>19839927.166666668</v>
      </c>
    </row>
    <row r="48" spans="2:17" ht="33.75" customHeight="1" thickBot="1" x14ac:dyDescent="0.3">
      <c r="B48" s="465" t="s">
        <v>3</v>
      </c>
      <c r="C48" s="466"/>
      <c r="D48" s="466"/>
      <c r="E48" s="466"/>
      <c r="F48" s="466"/>
      <c r="G48" s="466"/>
      <c r="H48" s="466"/>
      <c r="I48" s="466"/>
      <c r="J48" s="11" t="s">
        <v>35</v>
      </c>
      <c r="K48" s="12">
        <f>+K47*J48</f>
        <v>3007624</v>
      </c>
      <c r="L48" s="11" t="s">
        <v>35</v>
      </c>
      <c r="M48" s="12">
        <f>+M47*L48</f>
        <v>2979476.7349999999</v>
      </c>
      <c r="N48" s="11" t="s">
        <v>35</v>
      </c>
      <c r="O48" s="12">
        <f>+O47*N48</f>
        <v>5321657.75</v>
      </c>
      <c r="P48" s="11" t="s">
        <v>35</v>
      </c>
      <c r="Q48" s="12">
        <f>+Q47*P48</f>
        <v>3769586.1616666671</v>
      </c>
    </row>
    <row r="49" spans="2:17" ht="35.25" customHeight="1" thickBot="1" x14ac:dyDescent="0.3">
      <c r="B49" s="364" t="s">
        <v>4</v>
      </c>
      <c r="C49" s="365"/>
      <c r="D49" s="365"/>
      <c r="E49" s="365"/>
      <c r="F49" s="365"/>
      <c r="G49" s="365"/>
      <c r="H49" s="42"/>
      <c r="I49" s="42"/>
      <c r="J49" s="43"/>
      <c r="K49" s="13">
        <f>+SUM(K44:K48)</f>
        <v>401913544</v>
      </c>
      <c r="L49" s="43"/>
      <c r="M49" s="13">
        <f>+SUM(M44:M48)</f>
        <v>398152180.53500003</v>
      </c>
      <c r="N49" s="43"/>
      <c r="O49" s="13">
        <f>+SUM(O44:O48)</f>
        <v>711141527.75</v>
      </c>
      <c r="P49" s="43"/>
      <c r="Q49" s="13">
        <f>+SUM(Q44:Q48)</f>
        <v>503735750.76166677</v>
      </c>
    </row>
    <row r="50" spans="2:17" ht="35.25" customHeight="1" thickBot="1" x14ac:dyDescent="0.3">
      <c r="B50" s="19"/>
      <c r="C50" s="19"/>
      <c r="D50" s="19"/>
      <c r="E50" s="19"/>
      <c r="F50" s="19"/>
      <c r="G50" s="19"/>
      <c r="H50" s="19"/>
      <c r="I50" s="19"/>
      <c r="J50" s="19"/>
      <c r="K50" s="20"/>
      <c r="L50" s="20"/>
      <c r="M50" s="20"/>
      <c r="N50" s="20"/>
      <c r="O50" s="20"/>
      <c r="P50" s="20"/>
      <c r="Q50" s="20"/>
    </row>
    <row r="51" spans="2:17" ht="40.5" customHeight="1" x14ac:dyDescent="0.25">
      <c r="B51" s="313"/>
      <c r="C51" s="313"/>
      <c r="D51" s="313"/>
      <c r="E51" s="313"/>
      <c r="F51" s="313"/>
      <c r="G51" s="313"/>
      <c r="H51" s="313"/>
      <c r="I51" s="313"/>
      <c r="J51" s="313"/>
      <c r="K51" s="313"/>
      <c r="L51" s="32"/>
      <c r="M51" s="32"/>
      <c r="N51" s="32"/>
      <c r="O51" s="32"/>
      <c r="P51" s="32"/>
      <c r="Q51" s="32"/>
    </row>
    <row r="52" spans="2:17" x14ac:dyDescent="0.25">
      <c r="B52" s="14"/>
      <c r="C52" s="15"/>
      <c r="D52" s="15"/>
      <c r="E52" s="15"/>
      <c r="F52" s="15"/>
      <c r="G52" s="15"/>
      <c r="H52" s="15"/>
      <c r="I52" s="15"/>
      <c r="J52" s="16"/>
      <c r="K52" s="17"/>
      <c r="L52" s="15"/>
      <c r="M52" s="15"/>
      <c r="N52" s="15"/>
      <c r="O52" s="15"/>
      <c r="P52" s="15"/>
      <c r="Q52" s="15"/>
    </row>
    <row r="53" spans="2:17" x14ac:dyDescent="0.25">
      <c r="B53" s="15"/>
      <c r="C53" s="15"/>
      <c r="D53" s="15"/>
      <c r="E53" s="15"/>
      <c r="F53" s="15"/>
      <c r="G53" s="15"/>
      <c r="H53" s="15"/>
      <c r="I53" s="15"/>
      <c r="J53" s="16"/>
      <c r="K53" s="17"/>
      <c r="L53" s="15"/>
      <c r="M53" s="15"/>
      <c r="N53" s="15"/>
      <c r="O53" s="15"/>
      <c r="P53" s="15"/>
      <c r="Q53" s="15"/>
    </row>
    <row r="54" spans="2:17" x14ac:dyDescent="0.25">
      <c r="B54" s="16"/>
      <c r="C54" s="15"/>
      <c r="D54" s="15"/>
      <c r="E54" s="15"/>
      <c r="F54" s="15"/>
      <c r="G54" s="15"/>
      <c r="H54" s="15"/>
      <c r="I54" s="15"/>
      <c r="J54" s="16"/>
      <c r="K54" s="17"/>
      <c r="L54" s="15"/>
      <c r="M54" s="15"/>
      <c r="N54" s="15"/>
      <c r="O54" s="15"/>
      <c r="P54" s="15"/>
      <c r="Q54" s="15"/>
    </row>
    <row r="55" spans="2:17" x14ac:dyDescent="0.25">
      <c r="B55" s="15"/>
      <c r="C55" s="15"/>
      <c r="D55" s="15"/>
      <c r="E55" s="15"/>
      <c r="F55" s="15"/>
      <c r="G55" s="15"/>
      <c r="H55" s="15"/>
      <c r="I55" s="15"/>
      <c r="J55" s="16"/>
      <c r="K55" s="17"/>
      <c r="L55" s="15"/>
      <c r="M55" s="15"/>
      <c r="N55" s="15"/>
      <c r="O55" s="15"/>
      <c r="P55" s="15"/>
      <c r="Q55" s="15"/>
    </row>
    <row r="56" spans="2:17" ht="15" customHeight="1" x14ac:dyDescent="0.25">
      <c r="B56" s="16"/>
      <c r="C56" s="15"/>
      <c r="D56" s="15"/>
      <c r="E56" s="15"/>
      <c r="F56" s="15"/>
      <c r="G56" s="15"/>
      <c r="H56" s="15"/>
      <c r="I56" s="15"/>
      <c r="J56" s="16"/>
      <c r="K56" s="17"/>
      <c r="L56" s="15"/>
      <c r="M56" s="15"/>
      <c r="N56" s="15"/>
      <c r="O56" s="15"/>
      <c r="P56" s="15"/>
      <c r="Q56" s="15"/>
    </row>
    <row r="57" spans="2:17" ht="15" customHeight="1" x14ac:dyDescent="0.25">
      <c r="B57" s="16"/>
      <c r="C57" s="15"/>
      <c r="D57" s="15"/>
      <c r="E57" s="15"/>
      <c r="F57" s="15"/>
      <c r="G57" s="15"/>
      <c r="H57" s="15"/>
      <c r="I57" s="15"/>
      <c r="J57" s="16"/>
      <c r="K57" s="34"/>
      <c r="L57" s="39"/>
      <c r="M57" s="39"/>
      <c r="N57" s="39"/>
      <c r="O57" s="39"/>
      <c r="P57" s="39"/>
      <c r="Q57" s="39"/>
    </row>
    <row r="58" spans="2:17" x14ac:dyDescent="0.25">
      <c r="B58" s="15"/>
      <c r="C58" s="15"/>
      <c r="D58" s="15"/>
      <c r="E58" s="15"/>
      <c r="F58" s="15"/>
      <c r="G58" s="15"/>
      <c r="H58" s="15"/>
      <c r="I58" s="15"/>
      <c r="J58" s="16"/>
      <c r="K58" s="17"/>
      <c r="L58" s="15"/>
      <c r="M58" s="15"/>
      <c r="N58" s="15"/>
      <c r="O58" s="15"/>
      <c r="P58" s="15"/>
      <c r="Q58" s="15"/>
    </row>
    <row r="59" spans="2:17" ht="15" customHeight="1" x14ac:dyDescent="0.25">
      <c r="B59" s="16"/>
      <c r="C59" s="15"/>
      <c r="D59" s="15"/>
      <c r="E59" s="15"/>
      <c r="F59" s="15"/>
      <c r="G59" s="15"/>
      <c r="H59" s="15"/>
      <c r="I59" s="15"/>
      <c r="J59" s="16"/>
      <c r="K59" s="17"/>
      <c r="L59" s="15"/>
      <c r="M59" s="15"/>
      <c r="N59" s="15"/>
      <c r="O59" s="15"/>
      <c r="P59" s="15"/>
      <c r="Q59" s="15"/>
    </row>
    <row r="60" spans="2:17" x14ac:dyDescent="0.25">
      <c r="B60" s="14"/>
      <c r="C60" s="14"/>
      <c r="D60" s="14"/>
      <c r="E60" s="14"/>
      <c r="F60" s="14"/>
      <c r="G60" s="14"/>
      <c r="H60" s="14"/>
      <c r="I60" s="14"/>
      <c r="J60" s="14"/>
      <c r="K60" s="18"/>
      <c r="L60" s="18"/>
      <c r="M60" s="18"/>
      <c r="N60" s="18"/>
      <c r="O60" s="18"/>
      <c r="P60" s="18"/>
      <c r="Q60" s="18"/>
    </row>
    <row r="61" spans="2:17" x14ac:dyDescent="0.25">
      <c r="B61" s="14"/>
      <c r="C61" s="14"/>
      <c r="D61" s="14"/>
      <c r="E61" s="14"/>
      <c r="F61" s="14"/>
      <c r="G61" s="14"/>
      <c r="H61" s="14"/>
      <c r="I61" s="14"/>
      <c r="J61" s="14"/>
      <c r="K61" s="18"/>
      <c r="L61" s="18"/>
      <c r="M61" s="18"/>
      <c r="N61" s="18"/>
      <c r="O61" s="18"/>
      <c r="P61" s="18"/>
      <c r="Q61" s="18"/>
    </row>
    <row r="62" spans="2:17" x14ac:dyDescent="0.25">
      <c r="B62" s="14"/>
      <c r="C62" s="14"/>
      <c r="D62" s="14"/>
      <c r="E62" s="14"/>
      <c r="F62" s="14"/>
      <c r="G62" s="14"/>
      <c r="H62" s="14"/>
      <c r="I62" s="14"/>
      <c r="J62" s="14"/>
      <c r="K62" s="18"/>
      <c r="L62" s="18"/>
      <c r="M62" s="18"/>
      <c r="N62" s="18"/>
      <c r="O62" s="18"/>
      <c r="P62" s="18"/>
      <c r="Q62" s="18"/>
    </row>
    <row r="63" spans="2:17" x14ac:dyDescent="0.25">
      <c r="B63" s="14"/>
      <c r="C63" s="14"/>
      <c r="D63" s="14"/>
      <c r="E63" s="14"/>
      <c r="F63" s="14"/>
      <c r="G63" s="14"/>
      <c r="H63" s="14"/>
      <c r="I63" s="14"/>
      <c r="J63" s="14"/>
      <c r="K63" s="18"/>
      <c r="L63" s="18"/>
      <c r="M63" s="18"/>
      <c r="N63" s="18"/>
      <c r="O63" s="18"/>
      <c r="P63" s="18"/>
      <c r="Q63" s="18"/>
    </row>
    <row r="64" spans="2:17" x14ac:dyDescent="0.25">
      <c r="B64" s="14"/>
      <c r="C64" s="14"/>
      <c r="D64" s="14"/>
      <c r="E64" s="14"/>
      <c r="F64" s="14"/>
      <c r="G64" s="14"/>
      <c r="H64" s="14"/>
      <c r="I64" s="14"/>
      <c r="J64" s="14"/>
      <c r="K64" s="18"/>
      <c r="L64" s="18"/>
      <c r="M64" s="18"/>
      <c r="N64" s="18"/>
      <c r="O64" s="18"/>
      <c r="P64" s="18"/>
      <c r="Q64" s="18"/>
    </row>
    <row r="65" spans="2:17" x14ac:dyDescent="0.25">
      <c r="B65" s="14"/>
      <c r="C65" s="14"/>
      <c r="D65" s="14"/>
      <c r="E65" s="14"/>
      <c r="F65" s="14"/>
      <c r="G65" s="14"/>
      <c r="H65" s="14"/>
      <c r="I65" s="14"/>
      <c r="J65" s="14"/>
      <c r="K65" s="18"/>
      <c r="L65" s="18"/>
      <c r="M65" s="18"/>
      <c r="N65" s="18"/>
      <c r="O65" s="18"/>
      <c r="P65" s="18"/>
      <c r="Q65" s="18"/>
    </row>
    <row r="66" spans="2:17" x14ac:dyDescent="0.25">
      <c r="B66" s="14"/>
      <c r="C66" s="14"/>
      <c r="D66" s="14"/>
      <c r="E66" s="14"/>
      <c r="F66" s="14"/>
      <c r="G66" s="14"/>
      <c r="H66" s="14"/>
      <c r="I66" s="14"/>
      <c r="J66" s="14"/>
      <c r="K66" s="18"/>
      <c r="L66" s="18"/>
      <c r="M66" s="18"/>
      <c r="N66" s="18"/>
      <c r="O66" s="18"/>
      <c r="P66" s="18"/>
      <c r="Q66" s="18"/>
    </row>
    <row r="67" spans="2:17" ht="13.5" customHeight="1" x14ac:dyDescent="0.25">
      <c r="B67" s="14"/>
      <c r="C67" s="14"/>
      <c r="D67" s="14"/>
      <c r="E67" s="14"/>
      <c r="F67" s="14"/>
      <c r="G67" s="14"/>
      <c r="H67" s="14"/>
      <c r="I67" s="14"/>
      <c r="J67" s="14"/>
      <c r="K67" s="18"/>
      <c r="L67" s="18"/>
      <c r="M67" s="18"/>
      <c r="N67" s="18"/>
      <c r="O67" s="18"/>
      <c r="P67" s="18"/>
      <c r="Q67" s="18"/>
    </row>
    <row r="68" spans="2:17" x14ac:dyDescent="0.25">
      <c r="B68" s="14"/>
      <c r="C68" s="14"/>
      <c r="D68" s="14"/>
      <c r="E68" s="14"/>
      <c r="F68" s="14"/>
      <c r="G68" s="14"/>
      <c r="H68" s="14"/>
      <c r="I68" s="14"/>
      <c r="J68" s="14"/>
      <c r="K68" s="18"/>
      <c r="L68" s="18"/>
      <c r="M68" s="18"/>
      <c r="N68" s="18"/>
      <c r="O68" s="18"/>
      <c r="P68" s="18"/>
      <c r="Q68" s="18"/>
    </row>
    <row r="69" spans="2:17" x14ac:dyDescent="0.25">
      <c r="B69" s="14"/>
      <c r="C69" s="14"/>
      <c r="D69" s="14"/>
      <c r="E69" s="14"/>
      <c r="F69" s="14"/>
      <c r="G69" s="14"/>
      <c r="H69" s="14"/>
      <c r="I69" s="14"/>
      <c r="J69" s="14"/>
      <c r="K69" s="18"/>
      <c r="L69" s="18"/>
      <c r="M69" s="18"/>
      <c r="N69" s="18"/>
      <c r="O69" s="18"/>
      <c r="P69" s="18"/>
      <c r="Q69" s="18"/>
    </row>
    <row r="70" spans="2:17" x14ac:dyDescent="0.25">
      <c r="B70" s="14"/>
      <c r="C70" s="14"/>
      <c r="D70" s="14"/>
      <c r="E70" s="14"/>
      <c r="F70" s="14"/>
      <c r="G70" s="14"/>
      <c r="H70" s="14"/>
      <c r="I70" s="14"/>
      <c r="J70" s="14"/>
      <c r="K70" s="18"/>
      <c r="L70" s="18"/>
      <c r="M70" s="18"/>
      <c r="N70" s="18"/>
      <c r="O70" s="18"/>
      <c r="P70" s="18"/>
      <c r="Q70" s="18"/>
    </row>
    <row r="71" spans="2:17" x14ac:dyDescent="0.25">
      <c r="B71" s="14"/>
      <c r="C71" s="14"/>
      <c r="D71" s="14"/>
      <c r="E71" s="14"/>
      <c r="F71" s="14"/>
      <c r="G71" s="14"/>
      <c r="H71" s="14"/>
      <c r="I71" s="14"/>
      <c r="J71" s="14"/>
      <c r="K71" s="18"/>
      <c r="L71" s="18"/>
      <c r="M71" s="18"/>
      <c r="N71" s="18"/>
      <c r="O71" s="18"/>
      <c r="P71" s="18"/>
      <c r="Q71" s="18"/>
    </row>
    <row r="72" spans="2:17" x14ac:dyDescent="0.25">
      <c r="B72" s="14"/>
      <c r="C72" s="14"/>
      <c r="D72" s="14"/>
      <c r="E72" s="14"/>
      <c r="F72" s="14"/>
      <c r="G72" s="14"/>
      <c r="H72" s="14"/>
      <c r="I72" s="14"/>
      <c r="J72" s="14"/>
      <c r="K72" s="18"/>
      <c r="L72" s="18"/>
      <c r="M72" s="18"/>
      <c r="N72" s="18"/>
      <c r="O72" s="18"/>
      <c r="P72" s="18"/>
      <c r="Q72" s="18"/>
    </row>
    <row r="73" spans="2:17" x14ac:dyDescent="0.25">
      <c r="B73" s="14"/>
      <c r="C73" s="14"/>
      <c r="D73" s="14"/>
      <c r="E73" s="14"/>
      <c r="F73" s="14"/>
      <c r="G73" s="14"/>
      <c r="H73" s="14"/>
      <c r="I73" s="14"/>
      <c r="J73" s="14"/>
      <c r="K73" s="18"/>
      <c r="L73" s="18"/>
      <c r="M73" s="18"/>
      <c r="N73" s="18"/>
      <c r="O73" s="18"/>
      <c r="P73" s="18"/>
      <c r="Q73" s="18"/>
    </row>
    <row r="74" spans="2:17" x14ac:dyDescent="0.25">
      <c r="B74" s="14"/>
      <c r="C74" s="14"/>
      <c r="D74" s="14"/>
      <c r="E74" s="14"/>
      <c r="F74" s="14"/>
      <c r="G74" s="14"/>
      <c r="H74" s="14"/>
      <c r="I74" s="14"/>
      <c r="J74" s="14"/>
      <c r="K74" s="18"/>
      <c r="L74" s="18"/>
      <c r="M74" s="18"/>
      <c r="N74" s="18"/>
      <c r="O74" s="18"/>
      <c r="P74" s="18"/>
      <c r="Q74" s="18"/>
    </row>
    <row r="75" spans="2:17" x14ac:dyDescent="0.25">
      <c r="B75" s="14"/>
      <c r="C75" s="14"/>
      <c r="D75" s="14"/>
      <c r="E75" s="14"/>
      <c r="F75" s="14"/>
      <c r="G75" s="14"/>
      <c r="H75" s="14"/>
      <c r="I75" s="14"/>
      <c r="J75" s="14"/>
      <c r="K75" s="18"/>
      <c r="L75" s="18"/>
      <c r="M75" s="18"/>
      <c r="N75" s="18"/>
      <c r="O75" s="18"/>
      <c r="P75" s="18"/>
      <c r="Q75" s="18"/>
    </row>
    <row r="76" spans="2:17" x14ac:dyDescent="0.25">
      <c r="B76" s="14"/>
      <c r="C76" s="14"/>
      <c r="D76" s="14"/>
      <c r="E76" s="14"/>
      <c r="F76" s="14"/>
      <c r="G76" s="14"/>
      <c r="H76" s="14"/>
      <c r="I76" s="14"/>
      <c r="J76" s="14"/>
      <c r="K76" s="18"/>
      <c r="L76" s="18"/>
      <c r="M76" s="18"/>
      <c r="N76" s="18"/>
      <c r="O76" s="18"/>
      <c r="P76" s="18"/>
      <c r="Q76" s="18"/>
    </row>
    <row r="77" spans="2:17" x14ac:dyDescent="0.25">
      <c r="B77" s="14"/>
      <c r="C77" s="14"/>
      <c r="D77" s="14"/>
      <c r="E77" s="14"/>
      <c r="F77" s="14"/>
      <c r="G77" s="14"/>
      <c r="H77" s="14"/>
      <c r="I77" s="14"/>
      <c r="J77" s="14"/>
      <c r="K77" s="18"/>
      <c r="L77" s="18"/>
      <c r="M77" s="18"/>
      <c r="N77" s="18"/>
      <c r="O77" s="18"/>
      <c r="P77" s="18"/>
      <c r="Q77" s="18"/>
    </row>
    <row r="78" spans="2:17" x14ac:dyDescent="0.25">
      <c r="B78" s="14"/>
      <c r="C78" s="14"/>
      <c r="D78" s="14"/>
      <c r="E78" s="14"/>
      <c r="F78" s="14"/>
      <c r="G78" s="14"/>
      <c r="H78" s="14"/>
      <c r="I78" s="14"/>
      <c r="J78" s="14"/>
      <c r="K78" s="18"/>
      <c r="L78" s="18"/>
      <c r="M78" s="18"/>
      <c r="N78" s="18"/>
      <c r="O78" s="18"/>
      <c r="P78" s="18"/>
      <c r="Q78" s="18"/>
    </row>
    <row r="79" spans="2:17" x14ac:dyDescent="0.25">
      <c r="B79" s="14"/>
      <c r="C79" s="14"/>
      <c r="D79" s="14"/>
      <c r="E79" s="14"/>
      <c r="F79" s="14"/>
      <c r="G79" s="14"/>
      <c r="H79" s="14"/>
      <c r="I79" s="14"/>
      <c r="J79" s="14"/>
      <c r="K79" s="18"/>
      <c r="L79" s="18"/>
      <c r="M79" s="18"/>
      <c r="N79" s="18"/>
      <c r="O79" s="18"/>
      <c r="P79" s="18"/>
      <c r="Q79" s="18"/>
    </row>
    <row r="80" spans="2:17" x14ac:dyDescent="0.25">
      <c r="B80" s="14"/>
      <c r="C80" s="14"/>
      <c r="D80" s="14"/>
      <c r="E80" s="14"/>
      <c r="F80" s="14"/>
      <c r="G80" s="14"/>
      <c r="H80" s="14"/>
      <c r="I80" s="14"/>
      <c r="J80" s="14"/>
      <c r="K80" s="18"/>
      <c r="L80" s="18"/>
      <c r="M80" s="18"/>
      <c r="N80" s="18"/>
      <c r="O80" s="18"/>
      <c r="P80" s="18"/>
      <c r="Q80" s="18"/>
    </row>
    <row r="81" spans="2:17" x14ac:dyDescent="0.25">
      <c r="B81" s="14"/>
      <c r="C81" s="14"/>
      <c r="D81" s="14"/>
      <c r="E81" s="14"/>
      <c r="F81" s="14"/>
      <c r="G81" s="14"/>
      <c r="H81" s="14"/>
      <c r="I81" s="14"/>
      <c r="J81" s="14"/>
      <c r="K81" s="18"/>
      <c r="L81" s="18"/>
      <c r="M81" s="18"/>
      <c r="N81" s="18"/>
      <c r="O81" s="18"/>
      <c r="P81" s="18"/>
      <c r="Q81" s="18"/>
    </row>
    <row r="82" spans="2:17" x14ac:dyDescent="0.25">
      <c r="B82" s="14"/>
      <c r="C82" s="14"/>
      <c r="D82" s="14"/>
      <c r="E82" s="14"/>
      <c r="F82" s="14"/>
      <c r="G82" s="14"/>
      <c r="H82" s="14"/>
      <c r="I82" s="14"/>
      <c r="J82" s="14"/>
      <c r="K82" s="18"/>
      <c r="L82" s="18"/>
      <c r="M82" s="18"/>
      <c r="N82" s="18"/>
      <c r="O82" s="18"/>
      <c r="P82" s="18"/>
      <c r="Q82" s="18"/>
    </row>
    <row r="83" spans="2:17" x14ac:dyDescent="0.25">
      <c r="B83" s="14"/>
      <c r="C83" s="14"/>
      <c r="D83" s="14"/>
      <c r="E83" s="14"/>
      <c r="F83" s="14"/>
      <c r="G83" s="14"/>
      <c r="H83" s="14"/>
      <c r="I83" s="14"/>
      <c r="J83" s="14"/>
      <c r="K83" s="18"/>
      <c r="L83" s="18"/>
      <c r="M83" s="18"/>
      <c r="N83" s="18"/>
      <c r="O83" s="18"/>
      <c r="P83" s="18"/>
      <c r="Q83" s="18"/>
    </row>
    <row r="84" spans="2:17" x14ac:dyDescent="0.25">
      <c r="B84" s="14"/>
      <c r="C84" s="14"/>
      <c r="D84" s="14"/>
      <c r="E84" s="14"/>
      <c r="F84" s="14"/>
      <c r="G84" s="14"/>
      <c r="H84" s="14"/>
      <c r="I84" s="14"/>
      <c r="J84" s="14"/>
      <c r="K84" s="18"/>
      <c r="L84" s="18"/>
      <c r="M84" s="18"/>
      <c r="N84" s="18"/>
      <c r="O84" s="18"/>
      <c r="P84" s="18"/>
      <c r="Q84" s="18"/>
    </row>
    <row r="85" spans="2:17" x14ac:dyDescent="0.25">
      <c r="B85" s="14"/>
      <c r="C85" s="14"/>
      <c r="D85" s="14"/>
      <c r="E85" s="14"/>
      <c r="F85" s="14"/>
      <c r="G85" s="14"/>
      <c r="H85" s="14"/>
      <c r="I85" s="14"/>
      <c r="J85" s="14"/>
      <c r="K85" s="18"/>
      <c r="L85" s="18"/>
      <c r="M85" s="18"/>
      <c r="N85" s="18"/>
      <c r="O85" s="18"/>
      <c r="P85" s="18"/>
      <c r="Q85" s="18"/>
    </row>
    <row r="86" spans="2:17" x14ac:dyDescent="0.25">
      <c r="B86" s="14"/>
      <c r="C86" s="14"/>
      <c r="D86" s="14"/>
      <c r="E86" s="14"/>
      <c r="F86" s="14"/>
      <c r="G86" s="14"/>
      <c r="H86" s="14"/>
      <c r="I86" s="14"/>
      <c r="J86" s="14"/>
      <c r="K86" s="18"/>
      <c r="L86" s="18"/>
      <c r="M86" s="18"/>
      <c r="N86" s="18"/>
      <c r="O86" s="18"/>
      <c r="P86" s="18"/>
      <c r="Q86" s="18"/>
    </row>
    <row r="87" spans="2:17" x14ac:dyDescent="0.25">
      <c r="B87" s="14"/>
      <c r="C87" s="14"/>
      <c r="D87" s="14"/>
      <c r="E87" s="14"/>
      <c r="F87" s="14"/>
      <c r="G87" s="14"/>
      <c r="H87" s="14"/>
      <c r="I87" s="14"/>
      <c r="J87" s="14"/>
      <c r="K87" s="18"/>
      <c r="L87" s="18"/>
      <c r="M87" s="18"/>
      <c r="N87" s="18"/>
      <c r="O87" s="18"/>
      <c r="P87" s="18"/>
      <c r="Q87" s="18"/>
    </row>
    <row r="88" spans="2:17" x14ac:dyDescent="0.25">
      <c r="B88" s="14"/>
      <c r="C88" s="14"/>
      <c r="D88" s="14"/>
      <c r="E88" s="14"/>
      <c r="F88" s="14"/>
      <c r="G88" s="14"/>
      <c r="H88" s="14"/>
      <c r="I88" s="14"/>
      <c r="J88" s="14"/>
      <c r="K88" s="18"/>
      <c r="L88" s="18"/>
      <c r="M88" s="18"/>
      <c r="N88" s="18"/>
      <c r="O88" s="18"/>
      <c r="P88" s="18"/>
      <c r="Q88" s="18"/>
    </row>
    <row r="89" spans="2:17" x14ac:dyDescent="0.25">
      <c r="B89" s="14"/>
      <c r="C89" s="14"/>
      <c r="D89" s="14"/>
      <c r="E89" s="14"/>
      <c r="F89" s="14"/>
      <c r="G89" s="14"/>
      <c r="H89" s="14"/>
      <c r="I89" s="14"/>
      <c r="J89" s="14"/>
      <c r="K89" s="18"/>
      <c r="L89" s="18"/>
      <c r="M89" s="18"/>
      <c r="N89" s="18"/>
      <c r="O89" s="18"/>
      <c r="P89" s="18"/>
      <c r="Q89" s="18"/>
    </row>
    <row r="90" spans="2:17" x14ac:dyDescent="0.25">
      <c r="B90" s="14"/>
      <c r="C90" s="14"/>
      <c r="D90" s="14"/>
      <c r="E90" s="14"/>
      <c r="F90" s="14"/>
      <c r="G90" s="14"/>
      <c r="H90" s="14"/>
      <c r="I90" s="14"/>
      <c r="J90" s="14"/>
      <c r="K90" s="18"/>
      <c r="L90" s="18"/>
      <c r="M90" s="18"/>
      <c r="N90" s="18"/>
      <c r="O90" s="18"/>
      <c r="P90" s="18"/>
      <c r="Q90" s="18"/>
    </row>
    <row r="91" spans="2:17" x14ac:dyDescent="0.25">
      <c r="B91" s="14"/>
      <c r="C91" s="14"/>
      <c r="D91" s="14"/>
      <c r="E91" s="14"/>
      <c r="F91" s="14"/>
      <c r="G91" s="14"/>
      <c r="H91" s="14"/>
      <c r="I91" s="14"/>
      <c r="J91" s="14"/>
      <c r="K91" s="18"/>
      <c r="L91" s="18"/>
      <c r="M91" s="18"/>
      <c r="N91" s="18"/>
      <c r="O91" s="18"/>
      <c r="P91" s="18"/>
      <c r="Q91" s="18"/>
    </row>
    <row r="92" spans="2:17" x14ac:dyDescent="0.25">
      <c r="B92" s="14"/>
      <c r="C92" s="14"/>
      <c r="D92" s="14"/>
      <c r="E92" s="14"/>
      <c r="F92" s="14"/>
      <c r="G92" s="14"/>
      <c r="H92" s="14"/>
      <c r="I92" s="14"/>
      <c r="J92" s="14"/>
      <c r="K92" s="18"/>
      <c r="L92" s="18"/>
      <c r="M92" s="18"/>
      <c r="N92" s="18"/>
      <c r="O92" s="18"/>
      <c r="P92" s="18"/>
      <c r="Q92" s="18"/>
    </row>
    <row r="93" spans="2:17" x14ac:dyDescent="0.25">
      <c r="B93" s="14"/>
      <c r="C93" s="14"/>
      <c r="D93" s="14"/>
      <c r="E93" s="14"/>
      <c r="F93" s="14"/>
      <c r="G93" s="14"/>
      <c r="H93" s="14"/>
      <c r="I93" s="14"/>
      <c r="J93" s="14"/>
      <c r="K93" s="18"/>
      <c r="L93" s="18"/>
      <c r="M93" s="18"/>
      <c r="N93" s="18"/>
      <c r="O93" s="18"/>
      <c r="P93" s="18"/>
      <c r="Q93" s="18"/>
    </row>
    <row r="94" spans="2:17" x14ac:dyDescent="0.25">
      <c r="B94" s="14"/>
      <c r="C94" s="14"/>
      <c r="D94" s="14"/>
      <c r="E94" s="14"/>
      <c r="F94" s="14"/>
      <c r="G94" s="14"/>
      <c r="H94" s="14"/>
      <c r="I94" s="14"/>
      <c r="J94" s="14"/>
      <c r="K94" s="18"/>
      <c r="L94" s="18"/>
      <c r="M94" s="18"/>
      <c r="N94" s="18"/>
      <c r="O94" s="18"/>
      <c r="P94" s="18"/>
      <c r="Q94" s="18"/>
    </row>
    <row r="95" spans="2:17" x14ac:dyDescent="0.25">
      <c r="B95" s="14"/>
      <c r="C95" s="14"/>
      <c r="D95" s="14"/>
      <c r="E95" s="14"/>
      <c r="F95" s="14"/>
      <c r="G95" s="14"/>
      <c r="H95" s="14"/>
      <c r="I95" s="14"/>
      <c r="J95" s="14"/>
      <c r="K95" s="18"/>
      <c r="L95" s="18"/>
      <c r="M95" s="18"/>
      <c r="N95" s="18"/>
      <c r="O95" s="18"/>
      <c r="P95" s="18"/>
      <c r="Q95" s="18"/>
    </row>
    <row r="96" spans="2:17" x14ac:dyDescent="0.25">
      <c r="B96" s="14"/>
      <c r="C96" s="14"/>
      <c r="D96" s="14"/>
      <c r="E96" s="14"/>
      <c r="F96" s="14"/>
      <c r="G96" s="14"/>
      <c r="H96" s="14"/>
      <c r="I96" s="14"/>
      <c r="J96" s="14"/>
      <c r="K96" s="18"/>
      <c r="L96" s="18"/>
      <c r="M96" s="18"/>
      <c r="N96" s="18"/>
      <c r="O96" s="18"/>
      <c r="P96" s="18"/>
      <c r="Q96" s="18"/>
    </row>
    <row r="97" spans="2:17" x14ac:dyDescent="0.25">
      <c r="B97" s="14"/>
      <c r="C97" s="14"/>
      <c r="D97" s="14"/>
      <c r="E97" s="14"/>
      <c r="F97" s="14"/>
      <c r="G97" s="14"/>
      <c r="H97" s="14"/>
      <c r="I97" s="14"/>
      <c r="J97" s="14"/>
      <c r="K97" s="18"/>
      <c r="L97" s="18"/>
      <c r="M97" s="18"/>
      <c r="N97" s="18"/>
      <c r="O97" s="18"/>
      <c r="P97" s="18"/>
      <c r="Q97" s="18"/>
    </row>
    <row r="98" spans="2:17" x14ac:dyDescent="0.25">
      <c r="B98" s="14"/>
      <c r="C98" s="14"/>
      <c r="D98" s="14"/>
      <c r="E98" s="14"/>
      <c r="F98" s="14"/>
      <c r="G98" s="14"/>
      <c r="H98" s="14"/>
      <c r="I98" s="14"/>
      <c r="J98" s="14"/>
      <c r="K98" s="18"/>
      <c r="L98" s="18"/>
      <c r="M98" s="18"/>
      <c r="N98" s="18"/>
      <c r="O98" s="18"/>
      <c r="P98" s="18"/>
      <c r="Q98" s="18"/>
    </row>
    <row r="99" spans="2:17" x14ac:dyDescent="0.25">
      <c r="B99" s="14"/>
      <c r="C99" s="14"/>
      <c r="D99" s="14"/>
      <c r="E99" s="14"/>
      <c r="F99" s="14"/>
      <c r="G99" s="14"/>
      <c r="H99" s="14"/>
      <c r="I99" s="14"/>
      <c r="J99" s="14"/>
      <c r="K99" s="18"/>
      <c r="L99" s="18"/>
      <c r="M99" s="18"/>
      <c r="N99" s="18"/>
      <c r="O99" s="18"/>
      <c r="P99" s="18"/>
      <c r="Q99" s="18"/>
    </row>
    <row r="100" spans="2:17" x14ac:dyDescent="0.25">
      <c r="B100" s="14"/>
      <c r="C100" s="14"/>
      <c r="D100" s="14"/>
      <c r="E100" s="14"/>
      <c r="F100" s="14"/>
      <c r="G100" s="14"/>
      <c r="H100" s="14"/>
      <c r="I100" s="14"/>
      <c r="J100" s="14"/>
      <c r="K100" s="18"/>
      <c r="L100" s="18"/>
      <c r="M100" s="18"/>
      <c r="N100" s="18"/>
      <c r="O100" s="18"/>
      <c r="P100" s="18"/>
      <c r="Q100" s="18"/>
    </row>
    <row r="101" spans="2:17" x14ac:dyDescent="0.25">
      <c r="B101" s="14"/>
      <c r="C101" s="14"/>
      <c r="D101" s="14"/>
      <c r="E101" s="14"/>
      <c r="F101" s="14"/>
      <c r="G101" s="14"/>
      <c r="H101" s="14"/>
      <c r="I101" s="14"/>
      <c r="J101" s="14"/>
      <c r="K101" s="18"/>
      <c r="L101" s="18"/>
      <c r="M101" s="18"/>
      <c r="N101" s="18"/>
      <c r="O101" s="18"/>
      <c r="P101" s="18"/>
      <c r="Q101" s="18"/>
    </row>
    <row r="102" spans="2:17" x14ac:dyDescent="0.25">
      <c r="B102" s="14"/>
      <c r="C102" s="14"/>
      <c r="D102" s="14"/>
      <c r="E102" s="14"/>
      <c r="F102" s="14"/>
      <c r="G102" s="14"/>
      <c r="H102" s="14"/>
      <c r="I102" s="14"/>
      <c r="J102" s="14"/>
      <c r="K102" s="18"/>
      <c r="L102" s="18"/>
      <c r="M102" s="18"/>
      <c r="N102" s="18"/>
      <c r="O102" s="18"/>
      <c r="P102" s="18"/>
      <c r="Q102" s="18"/>
    </row>
    <row r="103" spans="2:17" x14ac:dyDescent="0.25">
      <c r="B103" s="14"/>
      <c r="C103" s="14"/>
      <c r="D103" s="14"/>
      <c r="E103" s="14"/>
      <c r="F103" s="14"/>
      <c r="G103" s="14"/>
      <c r="H103" s="14"/>
      <c r="I103" s="14"/>
      <c r="J103" s="14"/>
      <c r="K103" s="18"/>
      <c r="L103" s="18"/>
      <c r="M103" s="18"/>
      <c r="N103" s="18"/>
      <c r="O103" s="18"/>
      <c r="P103" s="18"/>
      <c r="Q103" s="18"/>
    </row>
    <row r="104" spans="2:17" x14ac:dyDescent="0.25">
      <c r="B104" s="14"/>
      <c r="C104" s="14"/>
      <c r="D104" s="14"/>
      <c r="E104" s="14"/>
      <c r="F104" s="14"/>
      <c r="G104" s="14"/>
      <c r="H104" s="14"/>
      <c r="I104" s="14"/>
      <c r="J104" s="14"/>
      <c r="K104" s="18"/>
      <c r="L104" s="18"/>
      <c r="M104" s="18"/>
      <c r="N104" s="18"/>
      <c r="O104" s="18"/>
      <c r="P104" s="18"/>
      <c r="Q104" s="18"/>
    </row>
    <row r="105" spans="2:17" x14ac:dyDescent="0.25">
      <c r="B105" s="14"/>
      <c r="C105" s="14"/>
      <c r="D105" s="14"/>
      <c r="E105" s="14"/>
      <c r="F105" s="14"/>
      <c r="G105" s="14"/>
      <c r="H105" s="14"/>
      <c r="I105" s="14"/>
      <c r="J105" s="14"/>
      <c r="K105" s="18"/>
      <c r="L105" s="18"/>
      <c r="M105" s="18"/>
      <c r="N105" s="18"/>
      <c r="O105" s="18"/>
      <c r="P105" s="18"/>
      <c r="Q105" s="18"/>
    </row>
    <row r="106" spans="2:17" x14ac:dyDescent="0.25">
      <c r="B106" s="14"/>
      <c r="C106" s="14"/>
      <c r="D106" s="14"/>
      <c r="E106" s="14"/>
      <c r="F106" s="14"/>
      <c r="G106" s="14"/>
      <c r="H106" s="14"/>
      <c r="I106" s="14"/>
      <c r="J106" s="14"/>
      <c r="K106" s="18"/>
      <c r="L106" s="18"/>
      <c r="M106" s="18"/>
      <c r="N106" s="18"/>
      <c r="O106" s="18"/>
      <c r="P106" s="18"/>
      <c r="Q106" s="18"/>
    </row>
    <row r="107" spans="2:17" x14ac:dyDescent="0.25">
      <c r="B107" s="14"/>
      <c r="C107" s="14"/>
      <c r="D107" s="14"/>
      <c r="E107" s="14"/>
      <c r="F107" s="14"/>
      <c r="G107" s="14"/>
      <c r="H107" s="14"/>
      <c r="I107" s="14"/>
      <c r="J107" s="14"/>
      <c r="K107" s="18"/>
      <c r="L107" s="18"/>
      <c r="M107" s="18"/>
      <c r="N107" s="18"/>
      <c r="O107" s="18"/>
      <c r="P107" s="18"/>
      <c r="Q107" s="18"/>
    </row>
    <row r="108" spans="2:17" x14ac:dyDescent="0.25">
      <c r="B108" s="14"/>
      <c r="C108" s="14"/>
      <c r="D108" s="14"/>
      <c r="E108" s="14"/>
      <c r="F108" s="14"/>
      <c r="G108" s="14"/>
      <c r="H108" s="14"/>
      <c r="I108" s="14"/>
      <c r="J108" s="14"/>
      <c r="K108" s="18"/>
      <c r="L108" s="18"/>
      <c r="M108" s="18"/>
      <c r="N108" s="18"/>
      <c r="O108" s="18"/>
      <c r="P108" s="18"/>
      <c r="Q108" s="18"/>
    </row>
    <row r="109" spans="2:17" x14ac:dyDescent="0.25">
      <c r="B109" s="14"/>
      <c r="C109" s="14"/>
      <c r="D109" s="14"/>
      <c r="E109" s="14"/>
      <c r="F109" s="14"/>
      <c r="G109" s="14"/>
      <c r="H109" s="14"/>
      <c r="I109" s="14"/>
      <c r="J109" s="14"/>
      <c r="K109" s="18"/>
      <c r="L109" s="18"/>
      <c r="M109" s="18"/>
      <c r="N109" s="18"/>
      <c r="O109" s="18"/>
      <c r="P109" s="18"/>
      <c r="Q109" s="18"/>
    </row>
    <row r="110" spans="2:17" x14ac:dyDescent="0.25">
      <c r="B110" s="14"/>
      <c r="C110" s="14"/>
      <c r="D110" s="14"/>
      <c r="E110" s="14"/>
      <c r="F110" s="14"/>
      <c r="G110" s="14"/>
      <c r="H110" s="14"/>
      <c r="I110" s="14"/>
      <c r="J110" s="14"/>
      <c r="K110" s="18"/>
      <c r="L110" s="18"/>
      <c r="M110" s="18"/>
      <c r="N110" s="18"/>
      <c r="O110" s="18"/>
      <c r="P110" s="18"/>
      <c r="Q110" s="18"/>
    </row>
    <row r="111" spans="2:17" x14ac:dyDescent="0.25">
      <c r="B111" s="14"/>
      <c r="C111" s="14"/>
      <c r="D111" s="14"/>
      <c r="E111" s="14"/>
      <c r="F111" s="14"/>
      <c r="G111" s="14"/>
      <c r="H111" s="14"/>
      <c r="I111" s="14"/>
      <c r="J111" s="14"/>
      <c r="K111" s="18"/>
      <c r="L111" s="18"/>
      <c r="M111" s="18"/>
      <c r="N111" s="18"/>
      <c r="O111" s="18"/>
      <c r="P111" s="18"/>
      <c r="Q111" s="18"/>
    </row>
    <row r="112" spans="2:17" x14ac:dyDescent="0.25">
      <c r="B112" s="14"/>
      <c r="C112" s="14"/>
      <c r="D112" s="14"/>
      <c r="E112" s="14"/>
      <c r="F112" s="14"/>
      <c r="G112" s="14"/>
      <c r="H112" s="14"/>
      <c r="I112" s="14"/>
      <c r="J112" s="14"/>
      <c r="K112" s="18"/>
      <c r="L112" s="18"/>
      <c r="M112" s="18"/>
      <c r="N112" s="18"/>
      <c r="O112" s="18"/>
      <c r="P112" s="18"/>
      <c r="Q112" s="18"/>
    </row>
    <row r="113" spans="2:17" x14ac:dyDescent="0.25">
      <c r="B113" s="14"/>
      <c r="C113" s="14"/>
      <c r="D113" s="14"/>
      <c r="E113" s="14"/>
      <c r="F113" s="14"/>
      <c r="G113" s="14"/>
      <c r="H113" s="14"/>
      <c r="I113" s="14"/>
      <c r="J113" s="14"/>
      <c r="K113" s="18"/>
      <c r="L113" s="18"/>
      <c r="M113" s="18"/>
      <c r="N113" s="18"/>
      <c r="O113" s="18"/>
      <c r="P113" s="18"/>
      <c r="Q113" s="18"/>
    </row>
    <row r="114" spans="2:17" x14ac:dyDescent="0.25">
      <c r="B114" s="14"/>
      <c r="C114" s="14"/>
      <c r="D114" s="14"/>
      <c r="E114" s="14"/>
      <c r="F114" s="14"/>
      <c r="G114" s="14"/>
      <c r="H114" s="14"/>
      <c r="I114" s="14"/>
      <c r="J114" s="14"/>
      <c r="K114" s="18"/>
      <c r="L114" s="18"/>
      <c r="M114" s="18"/>
      <c r="N114" s="18"/>
      <c r="O114" s="18"/>
      <c r="P114" s="18"/>
      <c r="Q114" s="18"/>
    </row>
    <row r="115" spans="2:17" x14ac:dyDescent="0.25">
      <c r="B115" s="14"/>
      <c r="C115" s="14"/>
      <c r="D115" s="14"/>
      <c r="E115" s="14"/>
      <c r="F115" s="14"/>
      <c r="G115" s="14"/>
      <c r="H115" s="14"/>
      <c r="I115" s="14"/>
      <c r="J115" s="14"/>
      <c r="K115" s="18"/>
      <c r="L115" s="18"/>
      <c r="M115" s="18"/>
      <c r="N115" s="18"/>
      <c r="O115" s="18"/>
      <c r="P115" s="18"/>
      <c r="Q115" s="18"/>
    </row>
    <row r="116" spans="2:17" x14ac:dyDescent="0.25">
      <c r="B116" s="14"/>
      <c r="C116" s="14"/>
      <c r="D116" s="14"/>
      <c r="E116" s="14"/>
      <c r="F116" s="14"/>
      <c r="G116" s="14"/>
      <c r="H116" s="14"/>
      <c r="I116" s="14"/>
      <c r="J116" s="14"/>
      <c r="K116" s="18"/>
      <c r="L116" s="18"/>
      <c r="M116" s="18"/>
      <c r="N116" s="18"/>
      <c r="O116" s="18"/>
      <c r="P116" s="18"/>
      <c r="Q116" s="18"/>
    </row>
    <row r="117" spans="2:17" x14ac:dyDescent="0.25">
      <c r="B117" s="14"/>
      <c r="C117" s="14"/>
      <c r="D117" s="14"/>
      <c r="E117" s="14"/>
      <c r="F117" s="14"/>
      <c r="G117" s="14"/>
      <c r="H117" s="14"/>
      <c r="I117" s="14"/>
      <c r="J117" s="14"/>
      <c r="K117" s="18"/>
      <c r="L117" s="18"/>
      <c r="M117" s="18"/>
      <c r="N117" s="18"/>
      <c r="O117" s="18"/>
      <c r="P117" s="18"/>
      <c r="Q117" s="18"/>
    </row>
  </sheetData>
  <mergeCells count="42">
    <mergeCell ref="C31:E32"/>
    <mergeCell ref="B31:B32"/>
    <mergeCell ref="C41:E42"/>
    <mergeCell ref="B41:B42"/>
    <mergeCell ref="C35:E36"/>
    <mergeCell ref="B35:B36"/>
    <mergeCell ref="B37:B38"/>
    <mergeCell ref="B39:B40"/>
    <mergeCell ref="C39:E40"/>
    <mergeCell ref="C23:E23"/>
    <mergeCell ref="C24:E25"/>
    <mergeCell ref="C28:E28"/>
    <mergeCell ref="C26:E27"/>
    <mergeCell ref="B2:D3"/>
    <mergeCell ref="E2:K2"/>
    <mergeCell ref="E3:K3"/>
    <mergeCell ref="B4:D4"/>
    <mergeCell ref="H4:I4"/>
    <mergeCell ref="C7:E7"/>
    <mergeCell ref="B6:G6"/>
    <mergeCell ref="J6:K6"/>
    <mergeCell ref="B51:K51"/>
    <mergeCell ref="B45:I45"/>
    <mergeCell ref="B46:I46"/>
    <mergeCell ref="B47:I47"/>
    <mergeCell ref="B48:I48"/>
    <mergeCell ref="L6:M6"/>
    <mergeCell ref="N6:O6"/>
    <mergeCell ref="P6:Q6"/>
    <mergeCell ref="B44:G44"/>
    <mergeCell ref="B49:G49"/>
    <mergeCell ref="C43:E43"/>
    <mergeCell ref="B8:B21"/>
    <mergeCell ref="C8:E21"/>
    <mergeCell ref="B24:B25"/>
    <mergeCell ref="B26:B27"/>
    <mergeCell ref="C37:E38"/>
    <mergeCell ref="B29:B30"/>
    <mergeCell ref="C29:E30"/>
    <mergeCell ref="B33:B34"/>
    <mergeCell ref="C33:E34"/>
    <mergeCell ref="C22:E22"/>
  </mergeCells>
  <phoneticPr fontId="10" type="noConversion"/>
  <pageMargins left="0.15748031496062992" right="0.15748031496062992" top="0.39370078740157483" bottom="0.39370078740157483" header="0.15748031496062992" footer="0"/>
  <pageSetup scale="43" fitToHeight="0" orientation="landscape" r:id="rId1"/>
  <headerFooter scaleWithDoc="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14</vt:i4>
      </vt:variant>
    </vt:vector>
  </HeadingPairs>
  <TitlesOfParts>
    <vt:vector size="26" baseType="lpstr">
      <vt:lpstr>PUERTO BERRIO</vt:lpstr>
      <vt:lpstr>CIMITARRA</vt:lpstr>
      <vt:lpstr>NUQUI</vt:lpstr>
      <vt:lpstr>QUIBDO</vt:lpstr>
      <vt:lpstr>PUERTO BERRIO (2)</vt:lpstr>
      <vt:lpstr>CIMITARRA (2)</vt:lpstr>
      <vt:lpstr>PRESUPUESTO OFICIAL</vt:lpstr>
      <vt:lpstr>PRESUPUESTOOFICIALxaeropuerto</vt:lpstr>
      <vt:lpstr>PRESUPUESTO OFICIAL ECONOMICA</vt:lpstr>
      <vt:lpstr>MONTERIA</vt:lpstr>
      <vt:lpstr>CAREPA</vt:lpstr>
      <vt:lpstr>ESTACIONES</vt:lpstr>
      <vt:lpstr>CAREPA!Área_de_impresión</vt:lpstr>
      <vt:lpstr>ESTACIONES!Área_de_impresión</vt:lpstr>
      <vt:lpstr>MONTERIA!Área_de_impresión</vt:lpstr>
      <vt:lpstr>NUQUI!Área_de_impresión</vt:lpstr>
      <vt:lpstr>QUIBDO!Área_de_impresión</vt:lpstr>
      <vt:lpstr>CAREPA!Títulos_a_imprimir</vt:lpstr>
      <vt:lpstr>CIMITARRA!Títulos_a_imprimir</vt:lpstr>
      <vt:lpstr>'CIMITARRA (2)'!Títulos_a_imprimir</vt:lpstr>
      <vt:lpstr>ESTACIONES!Títulos_a_imprimir</vt:lpstr>
      <vt:lpstr>MONTERIA!Títulos_a_imprimir</vt:lpstr>
      <vt:lpstr>NUQUI!Títulos_a_imprimir</vt:lpstr>
      <vt:lpstr>'PUERTO BERRIO'!Títulos_a_imprimir</vt:lpstr>
      <vt:lpstr>'PUERTO BERRIO (2)'!Títulos_a_imprimir</vt:lpstr>
      <vt:lpstr>QUIBDO!Títulos_a_imprimir</vt:lpstr>
    </vt:vector>
  </TitlesOfParts>
  <Company>UAEAC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Johanna Teresa Santamaria Caicedo</dc:creator>
  <cp:keywords>GDIR-3.0-12-14</cp:keywords>
  <cp:lastModifiedBy>Usuario</cp:lastModifiedBy>
  <cp:lastPrinted>2021-05-21T18:25:43Z</cp:lastPrinted>
  <dcterms:created xsi:type="dcterms:W3CDTF">2001-11-21T18:41:57Z</dcterms:created>
  <dcterms:modified xsi:type="dcterms:W3CDTF">2022-04-25T22:45:25Z</dcterms:modified>
</cp:coreProperties>
</file>