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garcia\Documents\"/>
    </mc:Choice>
  </mc:AlternateContent>
  <bookViews>
    <workbookView xWindow="0" yWindow="0" windowWidth="28800" windowHeight="12000" activeTab="2"/>
  </bookViews>
  <sheets>
    <sheet name="MEMORIAS DE C" sheetId="68" r:id="rId1"/>
    <sheet name="PROGRAMA" sheetId="69" r:id="rId2"/>
    <sheet name="PPto" sheetId="32" r:id="rId3"/>
    <sheet name="insumos" sheetId="30" r:id="rId4"/>
    <sheet name="CORTE DE PAVIMENTO" sheetId="67" r:id="rId5"/>
    <sheet name="EXCAV VARIAS" sheetId="27" r:id="rId6"/>
    <sheet name="RIEGO" sheetId="52" r:id="rId7"/>
    <sheet name="MDC2 PARCHEOS" sheetId="66" r:id="rId8"/>
    <sheet name="MDC2 BACHEOS" sheetId="51" r:id="rId9"/>
    <sheet name="BASE GRANULAR" sheetId="50" r:id="rId10"/>
    <sheet name="TRANSPORTE" sheetId="16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2" i="68" l="1"/>
  <c r="D151" i="68"/>
  <c r="D150" i="68"/>
  <c r="D149" i="68"/>
  <c r="D148" i="68"/>
  <c r="D147" i="68"/>
  <c r="D146" i="68"/>
  <c r="D145" i="68"/>
  <c r="D144" i="68"/>
  <c r="D143" i="68"/>
  <c r="D142" i="68"/>
  <c r="D141" i="68"/>
  <c r="D140" i="68"/>
  <c r="D139" i="68"/>
  <c r="D138" i="68"/>
  <c r="D137" i="68"/>
  <c r="D136" i="68"/>
  <c r="D135" i="68"/>
  <c r="D101" i="68"/>
  <c r="D100" i="68"/>
  <c r="D99" i="68"/>
  <c r="D98" i="68"/>
  <c r="D97" i="68"/>
  <c r="D96" i="68"/>
  <c r="D134" i="68"/>
  <c r="D94" i="68"/>
  <c r="D133" i="68"/>
  <c r="D132" i="68"/>
  <c r="D131" i="68"/>
  <c r="D130" i="68"/>
  <c r="D129" i="68"/>
  <c r="D128" i="68"/>
  <c r="D127" i="68"/>
  <c r="D126" i="68"/>
  <c r="D125" i="68"/>
  <c r="D124" i="68"/>
  <c r="D123" i="68"/>
  <c r="D122" i="68"/>
  <c r="D121" i="68"/>
  <c r="D120" i="68"/>
  <c r="D119" i="68"/>
  <c r="D118" i="68"/>
  <c r="D117" i="68"/>
  <c r="D116" i="68"/>
  <c r="D115" i="68"/>
  <c r="D114" i="68"/>
  <c r="D113" i="68"/>
  <c r="D109" i="68"/>
  <c r="S31" i="16" l="1"/>
  <c r="R25" i="16"/>
  <c r="D49" i="68"/>
  <c r="S46" i="66" l="1"/>
  <c r="L27" i="66" l="1"/>
  <c r="L26" i="66"/>
  <c r="L26" i="50"/>
  <c r="K33" i="52"/>
  <c r="D20" i="68" l="1"/>
  <c r="B156" i="68" l="1"/>
  <c r="C156" i="68"/>
  <c r="H51" i="50"/>
  <c r="D22" i="68"/>
  <c r="O3" i="68" l="1"/>
  <c r="J14" i="69"/>
  <c r="O14" i="69"/>
  <c r="R14" i="69"/>
  <c r="V14" i="69"/>
  <c r="AA14" i="69"/>
  <c r="AC14" i="69"/>
  <c r="AF14" i="69"/>
  <c r="AG14" i="69"/>
  <c r="AH14" i="69"/>
  <c r="AI14" i="69"/>
  <c r="AJ14" i="69"/>
  <c r="AK14" i="69"/>
  <c r="AL14" i="69"/>
  <c r="H14" i="69"/>
  <c r="L12" i="69"/>
  <c r="L14" i="69" s="1"/>
  <c r="M12" i="69"/>
  <c r="M14" i="69" s="1"/>
  <c r="P12" i="69"/>
  <c r="P14" i="69" s="1"/>
  <c r="R12" i="69"/>
  <c r="T12" i="69"/>
  <c r="T14" i="69" s="1"/>
  <c r="W12" i="69"/>
  <c r="W14" i="69" s="1"/>
  <c r="Y12" i="69"/>
  <c r="Y14" i="69" s="1"/>
  <c r="AA12" i="69"/>
  <c r="AD12" i="69"/>
  <c r="AD14" i="69" s="1"/>
  <c r="Q11" i="69"/>
  <c r="Q12" i="69" s="1"/>
  <c r="S11" i="69"/>
  <c r="S12" i="69" s="1"/>
  <c r="U11" i="69"/>
  <c r="U12" i="69" s="1"/>
  <c r="X11" i="69"/>
  <c r="X12" i="69" s="1"/>
  <c r="Z11" i="69"/>
  <c r="Z12" i="69" s="1"/>
  <c r="AB11" i="69"/>
  <c r="AB12" i="69" s="1"/>
  <c r="AE11" i="69"/>
  <c r="N11" i="69"/>
  <c r="N12" i="69" s="1"/>
  <c r="N14" i="69" s="1"/>
  <c r="K8" i="69"/>
  <c r="K14" i="69" s="1"/>
  <c r="AB14" i="69" l="1"/>
  <c r="S14" i="69"/>
  <c r="Z14" i="69"/>
  <c r="U14" i="69"/>
  <c r="Q14" i="69"/>
  <c r="X14" i="69"/>
  <c r="AE12" i="69"/>
  <c r="AE14" i="69" s="1"/>
  <c r="I13" i="69"/>
  <c r="I14" i="69" s="1"/>
  <c r="F11" i="69"/>
  <c r="F9" i="69"/>
  <c r="D69" i="68"/>
  <c r="D70" i="68"/>
  <c r="D71" i="68"/>
  <c r="D72" i="68"/>
  <c r="D73" i="68"/>
  <c r="D74" i="68"/>
  <c r="D75" i="68"/>
  <c r="D76" i="68"/>
  <c r="D77" i="68"/>
  <c r="D78" i="68"/>
  <c r="D79" i="68"/>
  <c r="D80" i="68"/>
  <c r="D81" i="68"/>
  <c r="D82" i="68"/>
  <c r="D83" i="68"/>
  <c r="D84" i="68"/>
  <c r="D85" i="68"/>
  <c r="D86" i="68"/>
  <c r="D87" i="68"/>
  <c r="D88" i="68"/>
  <c r="D89" i="68"/>
  <c r="D90" i="68"/>
  <c r="D91" i="68"/>
  <c r="D92" i="68"/>
  <c r="D93" i="68"/>
  <c r="D95" i="68"/>
  <c r="D102" i="68"/>
  <c r="D103" i="68"/>
  <c r="D104" i="68"/>
  <c r="D105" i="68"/>
  <c r="D106" i="68"/>
  <c r="D107" i="68"/>
  <c r="D108" i="68"/>
  <c r="D110" i="68"/>
  <c r="D111" i="68"/>
  <c r="D112" i="68"/>
  <c r="D5" i="68"/>
  <c r="D6" i="68"/>
  <c r="D7" i="68"/>
  <c r="D8" i="68"/>
  <c r="D9" i="68"/>
  <c r="D10" i="68"/>
  <c r="D11" i="68"/>
  <c r="D12" i="68"/>
  <c r="D13" i="68"/>
  <c r="D14" i="68"/>
  <c r="D15" i="68"/>
  <c r="D16" i="68"/>
  <c r="D17" i="68"/>
  <c r="D18" i="68"/>
  <c r="D19" i="68"/>
  <c r="D21" i="68"/>
  <c r="D23" i="68"/>
  <c r="D24" i="68"/>
  <c r="D25" i="68"/>
  <c r="D26" i="68"/>
  <c r="D27" i="68"/>
  <c r="D28" i="68"/>
  <c r="D29" i="68"/>
  <c r="D30" i="68"/>
  <c r="D31" i="68"/>
  <c r="D32" i="68"/>
  <c r="D33" i="68"/>
  <c r="D34" i="68"/>
  <c r="D35" i="68"/>
  <c r="D36" i="68"/>
  <c r="D37" i="68"/>
  <c r="D38" i="68"/>
  <c r="D39" i="68"/>
  <c r="D40" i="68"/>
  <c r="D41" i="68"/>
  <c r="D42" i="68"/>
  <c r="D43" i="68"/>
  <c r="D45" i="68"/>
  <c r="D46" i="68"/>
  <c r="D47" i="68"/>
  <c r="D48" i="68"/>
  <c r="D50" i="68"/>
  <c r="D51" i="68"/>
  <c r="D52" i="68"/>
  <c r="D53" i="68"/>
  <c r="D54" i="68"/>
  <c r="D55" i="68"/>
  <c r="D56" i="68"/>
  <c r="D57" i="68"/>
  <c r="D58" i="68"/>
  <c r="D59" i="68"/>
  <c r="D60" i="68"/>
  <c r="D61" i="68"/>
  <c r="D62" i="68"/>
  <c r="D63" i="68"/>
  <c r="D64" i="68"/>
  <c r="D65" i="68"/>
  <c r="D66" i="68"/>
  <c r="D67" i="68"/>
  <c r="D68" i="68"/>
  <c r="D4" i="68"/>
  <c r="G34" i="68" l="1"/>
  <c r="G24" i="68"/>
  <c r="D156" i="68"/>
  <c r="E3" i="68" s="1"/>
  <c r="I3" i="68" s="1"/>
  <c r="K3" i="68" s="1"/>
  <c r="F12" i="69"/>
  <c r="L25" i="67"/>
  <c r="I52" i="67"/>
  <c r="L47" i="67"/>
  <c r="L40" i="67"/>
  <c r="J25" i="66"/>
  <c r="L25" i="66" s="1"/>
  <c r="J52" i="66"/>
  <c r="L52" i="66" s="1"/>
  <c r="L54" i="66" s="1"/>
  <c r="L28" i="66" s="1"/>
  <c r="K34" i="66"/>
  <c r="L34" i="66" s="1"/>
  <c r="L40" i="66" s="1"/>
  <c r="P3" i="68" l="1"/>
  <c r="H3" i="68"/>
  <c r="L3" i="68"/>
  <c r="N3" i="68" s="1"/>
  <c r="Q3" i="68" s="1"/>
  <c r="J52" i="67"/>
  <c r="L52" i="67" s="1"/>
  <c r="L54" i="67" s="1"/>
  <c r="L28" i="67" s="1"/>
  <c r="L56" i="67" s="1"/>
  <c r="H11" i="32" s="1"/>
  <c r="I11" i="32" s="1"/>
  <c r="H51" i="52" l="1"/>
  <c r="J51" i="52" s="1"/>
  <c r="L51" i="52" s="1"/>
  <c r="L53" i="52" s="1"/>
  <c r="L25" i="52" s="1"/>
  <c r="L28" i="52" s="1"/>
  <c r="L33" i="52"/>
  <c r="L39" i="52" s="1"/>
  <c r="H51" i="51"/>
  <c r="J51" i="51" s="1"/>
  <c r="L51" i="51" s="1"/>
  <c r="L53" i="51" s="1"/>
  <c r="L25" i="51" s="1"/>
  <c r="K33" i="51"/>
  <c r="L33" i="51" s="1"/>
  <c r="L39" i="51" s="1"/>
  <c r="L66" i="51"/>
  <c r="J26" i="51"/>
  <c r="L26" i="51" s="1"/>
  <c r="J26" i="50"/>
  <c r="K33" i="50"/>
  <c r="L33" i="50" s="1"/>
  <c r="L39" i="50" s="1"/>
  <c r="L66" i="50"/>
  <c r="J51" i="50"/>
  <c r="L51" i="50" s="1"/>
  <c r="L53" i="50" s="1"/>
  <c r="L27" i="50" s="1"/>
  <c r="H52" i="27"/>
  <c r="I52" i="27" s="1"/>
  <c r="L24" i="16"/>
  <c r="L27" i="16" s="1"/>
  <c r="J45" i="27"/>
  <c r="L40" i="27"/>
  <c r="L53" i="16"/>
  <c r="L45" i="16"/>
  <c r="L44" i="16"/>
  <c r="L46" i="16" s="1"/>
  <c r="L39" i="16"/>
  <c r="L46" i="52"/>
  <c r="T3" i="68" l="1"/>
  <c r="R3" i="68"/>
  <c r="L55" i="16"/>
  <c r="L45" i="66"/>
  <c r="L47" i="66" s="1"/>
  <c r="L28" i="51"/>
  <c r="J52" i="27"/>
  <c r="L52" i="27" s="1"/>
  <c r="L54" i="27" s="1"/>
  <c r="L25" i="27" s="1"/>
  <c r="L28" i="27" s="1"/>
  <c r="L55" i="52"/>
  <c r="Q36" i="52" s="1"/>
  <c r="L46" i="50" l="1"/>
  <c r="O44" i="16"/>
  <c r="K45" i="27"/>
  <c r="L45" i="27" s="1"/>
  <c r="L47" i="27" s="1"/>
  <c r="L56" i="27" s="1"/>
  <c r="H6" i="32" s="1"/>
  <c r="I6" i="32" s="1"/>
  <c r="H9" i="32"/>
  <c r="I9" i="32" s="1"/>
  <c r="L44" i="51"/>
  <c r="L46" i="51" s="1"/>
  <c r="L55" i="51" s="1"/>
  <c r="Q33" i="51" s="1"/>
  <c r="H7" i="32"/>
  <c r="I7" i="32" s="1"/>
  <c r="L68" i="51" l="1"/>
  <c r="H10" i="32"/>
  <c r="I10" i="32" s="1"/>
  <c r="L29" i="66" l="1"/>
  <c r="L56" i="66" s="1"/>
  <c r="Q36" i="66" s="1"/>
  <c r="L28" i="50"/>
  <c r="L55" i="50" s="1"/>
  <c r="L68" i="50" s="1"/>
  <c r="H8" i="32" s="1"/>
  <c r="I8" i="32" s="1"/>
  <c r="I15" i="32" s="1"/>
  <c r="H19" i="32" l="1"/>
  <c r="I19" i="32" s="1"/>
  <c r="H18" i="32"/>
  <c r="I18" i="32" s="1"/>
  <c r="I20" i="32" l="1"/>
  <c r="I21" i="32" s="1"/>
</calcChain>
</file>

<file path=xl/sharedStrings.xml><?xml version="1.0" encoding="utf-8"?>
<sst xmlns="http://schemas.openxmlformats.org/spreadsheetml/2006/main" count="681" uniqueCount="239">
  <si>
    <t>M3</t>
  </si>
  <si>
    <t>ADMINISTRACION</t>
  </si>
  <si>
    <t>%</t>
  </si>
  <si>
    <t>UTILIDAD</t>
  </si>
  <si>
    <t>M2</t>
  </si>
  <si>
    <t>Hoja 1 de 1</t>
  </si>
  <si>
    <t>SECRETARÍA DE INFRAESTRUCTURA</t>
  </si>
  <si>
    <t>Fecha</t>
  </si>
  <si>
    <t>DEPARTAMENTO DE CALDAS</t>
  </si>
  <si>
    <t>Contrato No.</t>
  </si>
  <si>
    <t>DATOS GENERALES</t>
  </si>
  <si>
    <t>CONTRATO No.</t>
  </si>
  <si>
    <t xml:space="preserve">DE  </t>
  </si>
  <si>
    <t>OBJETO DEL CONTRATO</t>
  </si>
  <si>
    <t>CONTRATISTA</t>
  </si>
  <si>
    <t>INTERVENTOR</t>
  </si>
  <si>
    <t>SUPERVISOR</t>
  </si>
  <si>
    <t>DATOS ESPECÍFICOS</t>
  </si>
  <si>
    <t>ITEM</t>
  </si>
  <si>
    <t>DESCRIPCIÓN</t>
  </si>
  <si>
    <t>UNIDAD</t>
  </si>
  <si>
    <t>CANTIDAD</t>
  </si>
  <si>
    <t>EXCAVACIONES VARIAS SIN CLASIFICAR</t>
  </si>
  <si>
    <t>I. EQUIPO</t>
  </si>
  <si>
    <t>MARCA</t>
  </si>
  <si>
    <t>TIPO</t>
  </si>
  <si>
    <t>TARIFA/HORA</t>
  </si>
  <si>
    <t>RENDIMIENTO</t>
  </si>
  <si>
    <t>Vr. UNITARIO</t>
  </si>
  <si>
    <t>HERRAMIENTA MENOR (5% MO)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</si>
  <si>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</si>
  <si>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</si>
  <si>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</si>
  <si>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</si>
  <si>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</si>
  <si>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</si>
  <si>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</si>
  <si>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Futura Md BT"/>
        <family val="2"/>
      </rPr>
      <t>3</t>
    </r>
    <r>
      <rPr>
        <b/>
        <sz val="8"/>
        <rFont val="Futura Md BT"/>
        <family val="2"/>
      </rPr>
      <t xml:space="preserve"> o Ton/Km</t>
    </r>
  </si>
  <si>
    <t>TARIFA</t>
  </si>
  <si>
    <t>MATERIAL DE EXCAVACION</t>
  </si>
  <si>
    <t>IV. MANO DE OBRA</t>
  </si>
  <si>
    <t>TRABAJADOR</t>
  </si>
  <si>
    <t>JORNAL</t>
  </si>
  <si>
    <t>PRESTACIONES</t>
  </si>
  <si>
    <t>JORNAL TOTAL</t>
  </si>
  <si>
    <t>CUADRILLA 4 AYUDANTES 1 OFICIAL</t>
  </si>
  <si>
    <t>TOTAL COSTO DIRECTO $</t>
  </si>
  <si>
    <t>(Firma)</t>
  </si>
  <si>
    <t>(Nombre)</t>
  </si>
  <si>
    <r>
      <t xml:space="preserve">                                             </t>
    </r>
    <r>
      <rPr>
        <sz val="10"/>
        <rFont val="Futura Md BT"/>
        <family val="2"/>
      </rPr>
      <t>Contratista</t>
    </r>
  </si>
  <si>
    <t xml:space="preserve"> </t>
  </si>
  <si>
    <t xml:space="preserve">OBSERVACIONES </t>
  </si>
  <si>
    <t>ELABORO:</t>
  </si>
  <si>
    <t>M.P.</t>
  </si>
  <si>
    <t>FIRMA</t>
  </si>
  <si>
    <t>ANÁLISIS DE PRECIOS UNITARIOS</t>
  </si>
  <si>
    <t>V. COSTOS INDIRECTOS</t>
  </si>
  <si>
    <t>COSTO DIRECTO</t>
  </si>
  <si>
    <t>PORCENTAJE</t>
  </si>
  <si>
    <t>VALOR TOTAL</t>
  </si>
  <si>
    <t>TOTAL COSTO INDIRECTO $</t>
  </si>
  <si>
    <t>PRECIO UNITARIO TOTAL APROXIMADO AL PESO</t>
  </si>
  <si>
    <t>PIEDRA</t>
  </si>
  <si>
    <t xml:space="preserve">OBSERVACIONES INTERVENTORÍA </t>
  </si>
  <si>
    <t xml:space="preserve">TRANSPORTES DE MATERIALES </t>
  </si>
  <si>
    <t>M3-KM</t>
  </si>
  <si>
    <t>VOLQUETA</t>
  </si>
  <si>
    <t>HERRAMIENTA MENOR</t>
  </si>
  <si>
    <t>Ml</t>
  </si>
  <si>
    <t>UN</t>
  </si>
  <si>
    <t>Un</t>
  </si>
  <si>
    <t>Acero de refuerzo</t>
  </si>
  <si>
    <t>Kg</t>
  </si>
  <si>
    <t>LISTA DEPRECIOS DE MATERIALES</t>
  </si>
  <si>
    <t>Descripción</t>
  </si>
  <si>
    <t>V/Unitario</t>
  </si>
  <si>
    <t>Agua</t>
  </si>
  <si>
    <t>Lt</t>
  </si>
  <si>
    <t>Arena</t>
  </si>
  <si>
    <t>Gravilla</t>
  </si>
  <si>
    <t>Piedra</t>
  </si>
  <si>
    <t>Cemento</t>
  </si>
  <si>
    <t>Saco</t>
  </si>
  <si>
    <t>Alambre de amarrar</t>
  </si>
  <si>
    <t>Formaleta</t>
  </si>
  <si>
    <t>Gl</t>
  </si>
  <si>
    <t>Guadua</t>
  </si>
  <si>
    <t>Alambre galvanizado</t>
  </si>
  <si>
    <t>Prado</t>
  </si>
  <si>
    <t>Afirmado</t>
  </si>
  <si>
    <t>Malla de gallinero</t>
  </si>
  <si>
    <t>kg</t>
  </si>
  <si>
    <t>LISTA DE PRECIOS DE JORNALES</t>
  </si>
  <si>
    <t>Oficial</t>
  </si>
  <si>
    <t>Día</t>
  </si>
  <si>
    <t xml:space="preserve">Ayudante </t>
  </si>
  <si>
    <t>LISTA DE TARIFAS DE ALQUILER DE EQUIPOS</t>
  </si>
  <si>
    <t>Volqueta</t>
  </si>
  <si>
    <t>Vibrador</t>
  </si>
  <si>
    <t>Tubo novafort 24"</t>
  </si>
  <si>
    <t>Tubo pvc 500mm</t>
  </si>
  <si>
    <t>Tubo pvc 595 mm</t>
  </si>
  <si>
    <t>Tubo en concreto D=24"</t>
  </si>
  <si>
    <t>Material filtrante</t>
  </si>
  <si>
    <t>Geotextil</t>
  </si>
  <si>
    <t>AFIRMADO</t>
  </si>
  <si>
    <t>No</t>
  </si>
  <si>
    <t>ITEM DE PAGO</t>
  </si>
  <si>
    <t>ESPECIFICACIONES</t>
  </si>
  <si>
    <t>Unidad</t>
  </si>
  <si>
    <t>cantidad</t>
  </si>
  <si>
    <t>Costo Directo</t>
  </si>
  <si>
    <t>Valor Total</t>
  </si>
  <si>
    <t>ESPECIFICACION GENERAL</t>
  </si>
  <si>
    <t>ESPECIFICACION PARTICULAR</t>
  </si>
  <si>
    <t>TOTAL COSTO DIRECTO.</t>
  </si>
  <si>
    <t>TOTAL COSTOS INDIRECTOS.</t>
  </si>
  <si>
    <t xml:space="preserve">ELABORO: </t>
  </si>
  <si>
    <t xml:space="preserve">M.P. </t>
  </si>
  <si>
    <t>Herramienta menor</t>
  </si>
  <si>
    <t>ml</t>
  </si>
  <si>
    <t>Base Granular</t>
  </si>
  <si>
    <t>Subbase Granular</t>
  </si>
  <si>
    <t>MDC2</t>
  </si>
  <si>
    <t>Excavaciones varias sin clasificar</t>
  </si>
  <si>
    <t>m3</t>
  </si>
  <si>
    <t>m2</t>
  </si>
  <si>
    <t>Malla electrosoldada</t>
  </si>
  <si>
    <t>Especie vegetal</t>
  </si>
  <si>
    <t>Estacas vivas</t>
  </si>
  <si>
    <t>DISTANCIA DE ACARREO DE MATRIRLAES</t>
  </si>
  <si>
    <t xml:space="preserve">ARENA </t>
  </si>
  <si>
    <t>GRAVILLA</t>
  </si>
  <si>
    <t xml:space="preserve">DISTANCIA </t>
  </si>
  <si>
    <t>TOTAL COSTOS DE OBRA</t>
  </si>
  <si>
    <t xml:space="preserve">MATERIAL DE BASE </t>
  </si>
  <si>
    <t>MATERIAL DE SUBBASE</t>
  </si>
  <si>
    <t>VARIOS</t>
  </si>
  <si>
    <t>Tubo novafort  D=15"</t>
  </si>
  <si>
    <t>Tubo para filtros D=65mm</t>
  </si>
  <si>
    <t>hora</t>
  </si>
  <si>
    <t>dia</t>
  </si>
  <si>
    <t>BASE GRANULAR</t>
  </si>
  <si>
    <t>1 OFICIAL+ 4 AYUDANTES</t>
  </si>
  <si>
    <t>RIEGO DE IMPRIMACION</t>
  </si>
  <si>
    <t>EMULSION ASFALTICA</t>
  </si>
  <si>
    <t>Emulsión asfáltica</t>
  </si>
  <si>
    <t>lt</t>
  </si>
  <si>
    <t xml:space="preserve"> 1 AYUDANTES</t>
  </si>
  <si>
    <t>Malla para gaviones</t>
  </si>
  <si>
    <t xml:space="preserve">Impermeabilizante </t>
  </si>
  <si>
    <t>Galón</t>
  </si>
  <si>
    <t>600,1,1</t>
  </si>
  <si>
    <t>Tubo en concreto D=36"</t>
  </si>
  <si>
    <t>Riego de imprimación</t>
  </si>
  <si>
    <t>MDC2 para bacheos</t>
  </si>
  <si>
    <t>Corte de pavimento asfáltico</t>
  </si>
  <si>
    <t>Acarreo en vehiculo automotor</t>
  </si>
  <si>
    <t>m3/km</t>
  </si>
  <si>
    <t>Finisher</t>
  </si>
  <si>
    <t>vibrocompactador</t>
  </si>
  <si>
    <t>Hora</t>
  </si>
  <si>
    <t>Cortadora de pavimento</t>
  </si>
  <si>
    <t>Cortadora de paviento</t>
  </si>
  <si>
    <t>Acelerante de frague a 7 días</t>
  </si>
  <si>
    <t>P1</t>
  </si>
  <si>
    <t>P2</t>
  </si>
  <si>
    <t>Esterilla</t>
  </si>
  <si>
    <t xml:space="preserve">Plástico </t>
  </si>
  <si>
    <t>CORTE DE PAVIMENTO</t>
  </si>
  <si>
    <t>MDC2 PARA PARCHEOS</t>
  </si>
  <si>
    <t>MDC2 PARA BACHEOS</t>
  </si>
  <si>
    <t>Geotextil NT 2500</t>
  </si>
  <si>
    <t>protocolo de bioseguridad</t>
  </si>
  <si>
    <t>gl</t>
  </si>
  <si>
    <t>L</t>
  </si>
  <si>
    <t>AREA</t>
  </si>
  <si>
    <t>AREA ESTIMADA DE REPARACION M2</t>
  </si>
  <si>
    <t>EXCAVACION PROMEDIO</t>
  </si>
  <si>
    <t>RODADURA</t>
  </si>
  <si>
    <t>BASE</t>
  </si>
  <si>
    <t>TOTAL</t>
  </si>
  <si>
    <t>REPOSICION MATERIAL GRANULAR</t>
  </si>
  <si>
    <t>MEZCLA DENSA EN CALIENTE</t>
  </si>
  <si>
    <t>CORTE</t>
  </si>
  <si>
    <t>ACARREOS</t>
  </si>
  <si>
    <t>BSE GRANULAR</t>
  </si>
  <si>
    <t>MEZCLA ASFALTICA</t>
  </si>
  <si>
    <t>DISTACIA PROMEDIO A PLANTAS</t>
  </si>
  <si>
    <t>SUBTOTAL</t>
  </si>
  <si>
    <t>PROGRAMA</t>
  </si>
  <si>
    <t>dia 1</t>
  </si>
  <si>
    <t>dia 2</t>
  </si>
  <si>
    <t>dia 3</t>
  </si>
  <si>
    <t>dia 4</t>
  </si>
  <si>
    <t>dia 5</t>
  </si>
  <si>
    <t>dia 6</t>
  </si>
  <si>
    <t>dia 7</t>
  </si>
  <si>
    <t>dia 8</t>
  </si>
  <si>
    <t>dia 9</t>
  </si>
  <si>
    <t>dia 10</t>
  </si>
  <si>
    <t>dia 11</t>
  </si>
  <si>
    <t>dia 12</t>
  </si>
  <si>
    <t>dia 13</t>
  </si>
  <si>
    <t>dia 14</t>
  </si>
  <si>
    <t>dia 15</t>
  </si>
  <si>
    <t>dia 16</t>
  </si>
  <si>
    <t>dia 17</t>
  </si>
  <si>
    <t>dia 18</t>
  </si>
  <si>
    <t>dia 19</t>
  </si>
  <si>
    <t>dia 20</t>
  </si>
  <si>
    <t>dia 21</t>
  </si>
  <si>
    <t>dia 22</t>
  </si>
  <si>
    <t>dia 23</t>
  </si>
  <si>
    <t>dia 24</t>
  </si>
  <si>
    <t>dia 25</t>
  </si>
  <si>
    <t>dia 26</t>
  </si>
  <si>
    <t>dia 27</t>
  </si>
  <si>
    <t>dia 28</t>
  </si>
  <si>
    <t>dia 29</t>
  </si>
  <si>
    <t>dia 30</t>
  </si>
  <si>
    <t>Compactador manual (saltarín) peso de operación (kg.) 52, fuerza de impacto por golpe (KN) 12</t>
  </si>
  <si>
    <t>Herramienta Menor</t>
  </si>
  <si>
    <t>Material de Base</t>
  </si>
  <si>
    <t>5%</t>
  </si>
  <si>
    <t>Compactador neumático de Potencia 70 HP, peso de 13 ton</t>
  </si>
  <si>
    <t>Compactador de rodillo potencia: 99 hp, peso: 8 toneladas</t>
  </si>
  <si>
    <t>ARAUCA - LAS MARGARITAS</t>
  </si>
  <si>
    <t>CUADRILLA 1 AYUDANTES 1 OFICIAL</t>
  </si>
  <si>
    <t>CAPACIDAD 7 M3</t>
  </si>
  <si>
    <t>Compactador de rodillo de 8 Tn.</t>
  </si>
  <si>
    <t>Compactador neumático de 13 Tn.</t>
  </si>
  <si>
    <t xml:space="preserve">Compactador manual (Saltarín) </t>
  </si>
  <si>
    <t>1 OFICIAL+ 10 AYUDANTES</t>
  </si>
  <si>
    <t>RUBEN DARIO GARCIA RAMIREZ</t>
  </si>
  <si>
    <t>25202-27288 CPIAC</t>
  </si>
  <si>
    <t>PRESUPUESTO  PARA  “BACHEO DE LA RED VIAL PAVIMENTADA DEL DEPARTAMENTO DE CALDAS - SUBREGION BAJO OCCIDENTE”.</t>
  </si>
  <si>
    <t>LAS MARGARITAS-RISARALDA</t>
  </si>
  <si>
    <t>RISARALDA-CAUYA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</si>
</sst>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&quot;$&quot;\ #,##0.00"/>
    <numFmt numFmtId="169" formatCode="0.0"/>
    <numFmt numFmtId="170" formatCode="_ [$€-2]\ * #,##0.00_ ;_ [$€-2]\ * \-#,##0.00_ ;_ [$€-2]\ * &quot;-&quot;??_ "/>
    <numFmt numFmtId="171" formatCode="\K0\+000"/>
    <numFmt numFmtId="172" formatCode="_-&quot;$&quot;* #,##0_-;\-&quot;$&quot;* #,##0_-;_-&quot;$&quot;* &quot;-&quot;??_-;_-@_-"/>
    <numFmt numFmtId="173" formatCode="&quot;$&quot;\ #,##0"/>
    <numFmt numFmtId="174" formatCode="0.000"/>
    <numFmt numFmtId="175" formatCode="_-&quot;$&quot;* #,##0.00_-;\-&quot;$&quot;* #,##0.00_-;_-&quot;$&quot;* &quot;-&quot;_-;_-@_-"/>
  </numFmts>
  <fonts count="3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Futura Md BT"/>
      <family val="2"/>
    </font>
    <font>
      <b/>
      <sz val="11"/>
      <name val="Futura Md BT"/>
      <family val="2"/>
    </font>
    <font>
      <sz val="8"/>
      <name val="Futura Md BT"/>
      <family val="2"/>
    </font>
    <font>
      <b/>
      <sz val="9"/>
      <name val="Futura Md BT"/>
      <family val="2"/>
    </font>
    <font>
      <sz val="11"/>
      <name val="Futura Md BT"/>
      <family val="2"/>
    </font>
    <font>
      <b/>
      <sz val="8"/>
      <name val="Futura Md BT"/>
      <family val="2"/>
    </font>
    <font>
      <b/>
      <sz val="8"/>
      <name val="Futura Md BT"/>
    </font>
    <font>
      <b/>
      <vertAlign val="superscript"/>
      <sz val="8"/>
      <name val="Futura Md BT"/>
      <family val="2"/>
    </font>
    <font>
      <b/>
      <sz val="10"/>
      <name val="Futura Md BT"/>
      <family val="2"/>
    </font>
    <font>
      <sz val="5"/>
      <name val="Futura Md BT"/>
      <family val="2"/>
    </font>
    <font>
      <i/>
      <sz val="5"/>
      <name val="Futura Md BT"/>
      <family val="2"/>
    </font>
    <font>
      <b/>
      <sz val="10"/>
      <name val="Arial"/>
      <family val="2"/>
    </font>
    <font>
      <b/>
      <sz val="10"/>
      <name val="Futura Md BT"/>
    </font>
    <font>
      <sz val="5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8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2" fillId="0" borderId="0"/>
    <xf numFmtId="165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" fillId="0" borderId="0"/>
    <xf numFmtId="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4" borderId="54" applyNumberFormat="0" applyFont="0" applyAlignment="0" applyProtection="0"/>
    <xf numFmtId="166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421">
    <xf numFmtId="0" fontId="0" fillId="0" borderId="0" xfId="0"/>
    <xf numFmtId="0" fontId="5" fillId="0" borderId="15" xfId="0" applyFont="1" applyBorder="1"/>
    <xf numFmtId="0" fontId="5" fillId="0" borderId="16" xfId="0" applyFont="1" applyBorder="1"/>
    <xf numFmtId="0" fontId="5" fillId="0" borderId="14" xfId="0" applyFont="1" applyBorder="1"/>
    <xf numFmtId="0" fontId="5" fillId="0" borderId="0" xfId="0" applyFont="1" applyBorder="1"/>
    <xf numFmtId="0" fontId="6" fillId="0" borderId="18" xfId="0" applyFont="1" applyBorder="1" applyAlignment="1"/>
    <xf numFmtId="0" fontId="7" fillId="0" borderId="16" xfId="0" applyFont="1" applyBorder="1"/>
    <xf numFmtId="0" fontId="7" fillId="0" borderId="14" xfId="0" applyFont="1" applyBorder="1" applyAlignment="1">
      <alignment horizontal="center"/>
    </xf>
    <xf numFmtId="0" fontId="8" fillId="0" borderId="18" xfId="0" applyFont="1" applyBorder="1" applyAlignment="1"/>
    <xf numFmtId="0" fontId="5" fillId="0" borderId="19" xfId="0" applyFont="1" applyBorder="1"/>
    <xf numFmtId="0" fontId="5" fillId="0" borderId="20" xfId="0" applyFont="1" applyBorder="1" applyProtection="1">
      <protection locked="0"/>
    </xf>
    <xf numFmtId="0" fontId="6" fillId="0" borderId="20" xfId="0" applyFont="1" applyFill="1" applyBorder="1" applyAlignment="1"/>
    <xf numFmtId="0" fontId="9" fillId="0" borderId="6" xfId="0" applyFont="1" applyBorder="1" applyAlignment="1">
      <alignment horizontal="left"/>
    </xf>
    <xf numFmtId="0" fontId="5" fillId="0" borderId="17" xfId="0" applyFont="1" applyBorder="1"/>
    <xf numFmtId="0" fontId="5" fillId="0" borderId="18" xfId="0" applyFont="1" applyBorder="1"/>
    <xf numFmtId="0" fontId="0" fillId="0" borderId="0" xfId="0" applyBorder="1"/>
    <xf numFmtId="0" fontId="5" fillId="2" borderId="26" xfId="0" applyFont="1" applyFill="1" applyBorder="1"/>
    <xf numFmtId="0" fontId="5" fillId="2" borderId="26" xfId="0" applyFont="1" applyFill="1" applyBorder="1" applyProtection="1">
      <protection locked="0"/>
    </xf>
    <xf numFmtId="0" fontId="5" fillId="2" borderId="27" xfId="0" applyFont="1" applyFill="1" applyBorder="1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5" fillId="0" borderId="21" xfId="0" applyFont="1" applyBorder="1"/>
    <xf numFmtId="0" fontId="5" fillId="0" borderId="19" xfId="0" applyFont="1" applyBorder="1" applyProtection="1">
      <protection locked="0"/>
    </xf>
    <xf numFmtId="0" fontId="5" fillId="0" borderId="20" xfId="0" applyFont="1" applyBorder="1"/>
    <xf numFmtId="0" fontId="5" fillId="0" borderId="1" xfId="0" applyFont="1" applyBorder="1"/>
    <xf numFmtId="0" fontId="5" fillId="0" borderId="24" xfId="0" applyFont="1" applyBorder="1"/>
    <xf numFmtId="0" fontId="0" fillId="0" borderId="19" xfId="0" applyBorder="1"/>
    <xf numFmtId="0" fontId="5" fillId="2" borderId="16" xfId="0" applyFont="1" applyFill="1" applyBorder="1"/>
    <xf numFmtId="0" fontId="5" fillId="2" borderId="16" xfId="0" applyFont="1" applyFill="1" applyBorder="1" applyProtection="1">
      <protection locked="0"/>
    </xf>
    <xf numFmtId="0" fontId="5" fillId="2" borderId="14" xfId="0" applyFont="1" applyFill="1" applyBorder="1"/>
    <xf numFmtId="0" fontId="10" fillId="2" borderId="28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5" fillId="0" borderId="32" xfId="0" applyFont="1" applyBorder="1"/>
    <xf numFmtId="0" fontId="5" fillId="0" borderId="34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2" borderId="37" xfId="0" applyFont="1" applyFill="1" applyBorder="1"/>
    <xf numFmtId="0" fontId="5" fillId="2" borderId="38" xfId="0" applyFont="1" applyFill="1" applyBorder="1"/>
    <xf numFmtId="0" fontId="5" fillId="0" borderId="0" xfId="0" applyFont="1" applyFill="1" applyBorder="1"/>
    <xf numFmtId="0" fontId="5" fillId="0" borderId="19" xfId="0" applyFont="1" applyFill="1" applyBorder="1"/>
    <xf numFmtId="0" fontId="5" fillId="0" borderId="18" xfId="0" applyFont="1" applyFill="1" applyBorder="1"/>
    <xf numFmtId="0" fontId="0" fillId="0" borderId="0" xfId="0" applyFill="1"/>
    <xf numFmtId="0" fontId="10" fillId="2" borderId="2" xfId="0" applyFont="1" applyFill="1" applyBorder="1" applyAlignment="1">
      <alignment horizontal="center"/>
    </xf>
    <xf numFmtId="0" fontId="10" fillId="2" borderId="42" xfId="0" applyFont="1" applyFill="1" applyBorder="1" applyAlignment="1">
      <alignment horizontal="center"/>
    </xf>
    <xf numFmtId="168" fontId="5" fillId="0" borderId="3" xfId="0" applyNumberFormat="1" applyFont="1" applyBorder="1"/>
    <xf numFmtId="169" fontId="5" fillId="0" borderId="26" xfId="0" applyNumberFormat="1" applyFont="1" applyBorder="1"/>
    <xf numFmtId="168" fontId="5" fillId="0" borderId="4" xfId="0" applyNumberFormat="1" applyFont="1" applyBorder="1"/>
    <xf numFmtId="0" fontId="5" fillId="0" borderId="44" xfId="0" applyFont="1" applyBorder="1" applyAlignment="1"/>
    <xf numFmtId="0" fontId="5" fillId="0" borderId="45" xfId="0" applyFont="1" applyBorder="1" applyAlignment="1"/>
    <xf numFmtId="168" fontId="5" fillId="0" borderId="47" xfId="0" applyNumberFormat="1" applyFont="1" applyBorder="1"/>
    <xf numFmtId="169" fontId="5" fillId="0" borderId="19" xfId="0" applyNumberFormat="1" applyFont="1" applyBorder="1"/>
    <xf numFmtId="168" fontId="5" fillId="0" borderId="5" xfId="0" applyNumberFormat="1" applyFont="1" applyBorder="1"/>
    <xf numFmtId="168" fontId="5" fillId="2" borderId="48" xfId="0" applyNumberFormat="1" applyFont="1" applyFill="1" applyBorder="1"/>
    <xf numFmtId="0" fontId="10" fillId="2" borderId="39" xfId="0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4" fontId="5" fillId="0" borderId="3" xfId="0" applyNumberFormat="1" applyFont="1" applyBorder="1"/>
    <xf numFmtId="168" fontId="5" fillId="0" borderId="26" xfId="0" applyNumberFormat="1" applyFont="1" applyBorder="1"/>
    <xf numFmtId="0" fontId="5" fillId="0" borderId="37" xfId="0" applyFont="1" applyBorder="1" applyAlignment="1">
      <alignment horizontal="center"/>
    </xf>
    <xf numFmtId="4" fontId="5" fillId="0" borderId="8" xfId="0" applyNumberFormat="1" applyFont="1" applyBorder="1"/>
    <xf numFmtId="168" fontId="5" fillId="0" borderId="37" xfId="0" applyNumberFormat="1" applyFont="1" applyBorder="1"/>
    <xf numFmtId="168" fontId="5" fillId="0" borderId="7" xfId="0" applyNumberFormat="1" applyFont="1" applyBorder="1"/>
    <xf numFmtId="0" fontId="5" fillId="0" borderId="37" xfId="0" applyFont="1" applyBorder="1"/>
    <xf numFmtId="4" fontId="5" fillId="0" borderId="9" xfId="0" applyNumberFormat="1" applyFont="1" applyBorder="1"/>
    <xf numFmtId="168" fontId="5" fillId="0" borderId="49" xfId="0" applyNumberFormat="1" applyFont="1" applyBorder="1"/>
    <xf numFmtId="0" fontId="5" fillId="0" borderId="26" xfId="0" applyFont="1" applyBorder="1"/>
    <xf numFmtId="169" fontId="5" fillId="0" borderId="3" xfId="0" applyNumberFormat="1" applyFont="1" applyBorder="1"/>
    <xf numFmtId="4" fontId="5" fillId="0" borderId="47" xfId="0" applyNumberFormat="1" applyFont="1" applyBorder="1"/>
    <xf numFmtId="169" fontId="5" fillId="0" borderId="47" xfId="0" applyNumberFormat="1" applyFont="1" applyBorder="1"/>
    <xf numFmtId="0" fontId="10" fillId="2" borderId="30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42" xfId="0" applyFont="1" applyFill="1" applyBorder="1" applyAlignment="1">
      <alignment horizontal="center" wrapText="1"/>
    </xf>
    <xf numFmtId="0" fontId="14" fillId="0" borderId="0" xfId="0" applyFont="1" applyBorder="1"/>
    <xf numFmtId="0" fontId="0" fillId="0" borderId="17" xfId="0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18" xfId="0" applyBorder="1" applyAlignment="1">
      <alignment horizontal="justify" wrapText="1"/>
    </xf>
    <xf numFmtId="0" fontId="14" fillId="0" borderId="22" xfId="0" applyFont="1" applyBorder="1" applyAlignment="1"/>
    <xf numFmtId="0" fontId="5" fillId="0" borderId="22" xfId="0" applyFont="1" applyBorder="1"/>
    <xf numFmtId="0" fontId="5" fillId="0" borderId="0" xfId="0" applyFont="1"/>
    <xf numFmtId="0" fontId="5" fillId="0" borderId="47" xfId="0" applyFont="1" applyBorder="1"/>
    <xf numFmtId="0" fontId="5" fillId="0" borderId="5" xfId="0" applyFont="1" applyBorder="1"/>
    <xf numFmtId="168" fontId="5" fillId="0" borderId="43" xfId="0" applyNumberFormat="1" applyFont="1" applyBorder="1" applyAlignment="1">
      <alignment horizontal="right"/>
    </xf>
    <xf numFmtId="10" fontId="5" fillId="0" borderId="3" xfId="6" applyNumberFormat="1" applyFont="1" applyBorder="1" applyAlignment="1">
      <alignment horizontal="center"/>
    </xf>
    <xf numFmtId="168" fontId="5" fillId="3" borderId="5" xfId="0" applyNumberFormat="1" applyFont="1" applyFill="1" applyBorder="1"/>
    <xf numFmtId="0" fontId="5" fillId="0" borderId="4" xfId="0" applyFont="1" applyBorder="1"/>
    <xf numFmtId="0" fontId="5" fillId="2" borderId="48" xfId="0" applyFont="1" applyFill="1" applyBorder="1"/>
    <xf numFmtId="0" fontId="10" fillId="2" borderId="25" xfId="0" applyFont="1" applyFill="1" applyBorder="1" applyProtection="1">
      <protection locked="0"/>
    </xf>
    <xf numFmtId="0" fontId="10" fillId="0" borderId="17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6" xfId="0" applyFont="1" applyBorder="1"/>
    <xf numFmtId="0" fontId="10" fillId="2" borderId="15" xfId="0" applyFont="1" applyFill="1" applyBorder="1" applyProtection="1">
      <protection locked="0"/>
    </xf>
    <xf numFmtId="0" fontId="10" fillId="2" borderId="36" xfId="0" applyFont="1" applyFill="1" applyBorder="1"/>
    <xf numFmtId="0" fontId="10" fillId="0" borderId="17" xfId="0" applyFont="1" applyFill="1" applyBorder="1"/>
    <xf numFmtId="0" fontId="10" fillId="0" borderId="17" xfId="0" applyFont="1" applyBorder="1"/>
    <xf numFmtId="0" fontId="10" fillId="2" borderId="25" xfId="0" applyFont="1" applyFill="1" applyBorder="1"/>
    <xf numFmtId="0" fontId="16" fillId="0" borderId="0" xfId="0" applyFont="1" applyBorder="1"/>
    <xf numFmtId="0" fontId="5" fillId="0" borderId="0" xfId="0" applyFont="1" applyBorder="1" applyAlignment="1"/>
    <xf numFmtId="0" fontId="5" fillId="0" borderId="18" xfId="0" applyFont="1" applyBorder="1" applyAlignment="1"/>
    <xf numFmtId="0" fontId="17" fillId="0" borderId="0" xfId="0" applyFont="1" applyBorder="1" applyAlignment="1">
      <alignment vertical="center"/>
    </xf>
    <xf numFmtId="0" fontId="18" fillId="0" borderId="0" xfId="0" applyFont="1" applyBorder="1" applyAlignment="1"/>
    <xf numFmtId="0" fontId="18" fillId="0" borderId="18" xfId="0" applyFont="1" applyBorder="1" applyAlignment="1"/>
    <xf numFmtId="0" fontId="14" fillId="0" borderId="21" xfId="0" applyFont="1" applyBorder="1" applyAlignment="1"/>
    <xf numFmtId="0" fontId="14" fillId="0" borderId="19" xfId="0" applyFont="1" applyBorder="1" applyAlignment="1"/>
    <xf numFmtId="0" fontId="17" fillId="0" borderId="19" xfId="0" applyFont="1" applyBorder="1" applyAlignment="1">
      <alignment vertical="center"/>
    </xf>
    <xf numFmtId="0" fontId="18" fillId="0" borderId="19" xfId="0" applyFont="1" applyBorder="1" applyAlignment="1"/>
    <xf numFmtId="0" fontId="18" fillId="0" borderId="20" xfId="0" applyFont="1" applyBorder="1" applyAlignment="1"/>
    <xf numFmtId="0" fontId="5" fillId="0" borderId="17" xfId="0" applyFont="1" applyBorder="1" applyAlignment="1"/>
    <xf numFmtId="4" fontId="0" fillId="0" borderId="0" xfId="0" applyNumberFormat="1"/>
    <xf numFmtId="0" fontId="10" fillId="2" borderId="30" xfId="0" applyFont="1" applyFill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2" fillId="0" borderId="3" xfId="0" applyFont="1" applyBorder="1"/>
    <xf numFmtId="0" fontId="0" fillId="0" borderId="9" xfId="0" applyBorder="1"/>
    <xf numFmtId="0" fontId="0" fillId="0" borderId="8" xfId="0" applyBorder="1"/>
    <xf numFmtId="0" fontId="23" fillId="0" borderId="3" xfId="0" applyFont="1" applyBorder="1" applyAlignment="1">
      <alignment horizontal="center"/>
    </xf>
    <xf numFmtId="167" fontId="0" fillId="0" borderId="0" xfId="0" applyNumberFormat="1"/>
    <xf numFmtId="0" fontId="20" fillId="0" borderId="25" xfId="0" applyFont="1" applyBorder="1" applyAlignment="1"/>
    <xf numFmtId="0" fontId="20" fillId="0" borderId="3" xfId="0" applyFont="1" applyBorder="1" applyAlignment="1">
      <alignment horizontal="center" vertical="center"/>
    </xf>
    <xf numFmtId="0" fontId="25" fillId="0" borderId="12" xfId="0" applyFont="1" applyBorder="1" applyAlignment="1">
      <alignment horizontal="left"/>
    </xf>
    <xf numFmtId="4" fontId="26" fillId="0" borderId="3" xfId="0" applyNumberFormat="1" applyFont="1" applyBorder="1" applyAlignment="1">
      <alignment horizontal="center" vertical="center"/>
    </xf>
    <xf numFmtId="43" fontId="0" fillId="0" borderId="0" xfId="7" applyFont="1"/>
    <xf numFmtId="4" fontId="26" fillId="0" borderId="9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/>
    <xf numFmtId="0" fontId="29" fillId="0" borderId="0" xfId="0" applyFont="1" applyBorder="1"/>
    <xf numFmtId="0" fontId="10" fillId="2" borderId="30" xfId="0" applyFont="1" applyFill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9" fontId="5" fillId="0" borderId="26" xfId="6" applyFont="1" applyBorder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30" fillId="0" borderId="3" xfId="0" applyFont="1" applyBorder="1" applyAlignment="1">
      <alignment horizontal="center" vertical="center"/>
    </xf>
    <xf numFmtId="0" fontId="20" fillId="0" borderId="0" xfId="0" applyFont="1" applyBorder="1" applyAlignment="1">
      <alignment wrapText="1"/>
    </xf>
    <xf numFmtId="0" fontId="20" fillId="0" borderId="18" xfId="0" applyFont="1" applyBorder="1" applyAlignment="1">
      <alignment wrapText="1"/>
    </xf>
    <xf numFmtId="166" fontId="0" fillId="0" borderId="0" xfId="26" applyFont="1"/>
    <xf numFmtId="1" fontId="23" fillId="0" borderId="3" xfId="0" applyNumberFormat="1" applyFont="1" applyBorder="1"/>
    <xf numFmtId="1" fontId="20" fillId="0" borderId="3" xfId="7" applyNumberFormat="1" applyFont="1" applyBorder="1" applyAlignment="1"/>
    <xf numFmtId="166" fontId="20" fillId="0" borderId="4" xfId="26" applyFont="1" applyBorder="1" applyAlignment="1">
      <alignment horizontal="right" wrapText="1"/>
    </xf>
    <xf numFmtId="166" fontId="24" fillId="0" borderId="3" xfId="26" applyFont="1" applyBorder="1"/>
    <xf numFmtId="166" fontId="20" fillId="0" borderId="3" xfId="26" applyFont="1" applyBorder="1" applyAlignment="1"/>
    <xf numFmtId="172" fontId="24" fillId="0" borderId="53" xfId="8" applyNumberFormat="1" applyFont="1" applyBorder="1"/>
    <xf numFmtId="166" fontId="24" fillId="0" borderId="53" xfId="26" applyFont="1" applyBorder="1"/>
    <xf numFmtId="9" fontId="24" fillId="0" borderId="3" xfId="6" applyFont="1" applyBorder="1" applyAlignment="1">
      <alignment horizontal="center" vertical="center"/>
    </xf>
    <xf numFmtId="166" fontId="29" fillId="0" borderId="3" xfId="26" applyFont="1" applyBorder="1"/>
    <xf numFmtId="166" fontId="29" fillId="0" borderId="4" xfId="26" applyFont="1" applyBorder="1"/>
    <xf numFmtId="166" fontId="20" fillId="0" borderId="49" xfId="26" applyFont="1" applyBorder="1"/>
    <xf numFmtId="0" fontId="23" fillId="0" borderId="3" xfId="0" applyFont="1" applyBorder="1" applyAlignment="1">
      <alignment horizontal="center" vertical="center"/>
    </xf>
    <xf numFmtId="0" fontId="10" fillId="2" borderId="30" xfId="0" applyFont="1" applyFill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23" fillId="0" borderId="3" xfId="0" applyFont="1" applyBorder="1"/>
    <xf numFmtId="0" fontId="1" fillId="0" borderId="12" xfId="0" applyFont="1" applyBorder="1"/>
    <xf numFmtId="0" fontId="29" fillId="0" borderId="0" xfId="0" applyFont="1"/>
    <xf numFmtId="0" fontId="29" fillId="0" borderId="12" xfId="0" applyFont="1" applyBorder="1" applyAlignment="1">
      <alignment horizontal="center"/>
    </xf>
    <xf numFmtId="0" fontId="29" fillId="0" borderId="12" xfId="0" applyFont="1" applyBorder="1"/>
    <xf numFmtId="0" fontId="29" fillId="0" borderId="52" xfId="0" applyFont="1" applyBorder="1"/>
    <xf numFmtId="0" fontId="29" fillId="0" borderId="51" xfId="0" applyFont="1" applyBorder="1"/>
    <xf numFmtId="0" fontId="29" fillId="0" borderId="12" xfId="0" applyFont="1" applyBorder="1" applyAlignment="1">
      <alignment horizontal="left"/>
    </xf>
    <xf numFmtId="0" fontId="20" fillId="0" borderId="3" xfId="0" applyFont="1" applyBorder="1" applyAlignment="1">
      <alignment wrapText="1"/>
    </xf>
    <xf numFmtId="173" fontId="5" fillId="0" borderId="26" xfId="0" applyNumberFormat="1" applyFont="1" applyBorder="1"/>
    <xf numFmtId="173" fontId="5" fillId="0" borderId="14" xfId="0" applyNumberFormat="1" applyFont="1" applyBorder="1"/>
    <xf numFmtId="173" fontId="7" fillId="0" borderId="14" xfId="0" applyNumberFormat="1" applyFont="1" applyBorder="1" applyAlignment="1">
      <alignment horizontal="center"/>
    </xf>
    <xf numFmtId="173" fontId="5" fillId="0" borderId="20" xfId="0" applyNumberFormat="1" applyFont="1" applyBorder="1" applyProtection="1">
      <protection locked="0"/>
    </xf>
    <xf numFmtId="173" fontId="5" fillId="0" borderId="18" xfId="0" applyNumberFormat="1" applyFont="1" applyBorder="1"/>
    <xf numFmtId="173" fontId="5" fillId="2" borderId="27" xfId="0" applyNumberFormat="1" applyFont="1" applyFill="1" applyBorder="1"/>
    <xf numFmtId="173" fontId="5" fillId="0" borderId="20" xfId="0" applyNumberFormat="1" applyFont="1" applyBorder="1"/>
    <xf numFmtId="173" fontId="5" fillId="0" borderId="24" xfId="0" applyNumberFormat="1" applyFont="1" applyBorder="1"/>
    <xf numFmtId="173" fontId="5" fillId="2" borderId="14" xfId="0" applyNumberFormat="1" applyFont="1" applyFill="1" applyBorder="1"/>
    <xf numFmtId="173" fontId="10" fillId="2" borderId="28" xfId="0" applyNumberFormat="1" applyFont="1" applyFill="1" applyBorder="1" applyAlignment="1">
      <alignment horizontal="center"/>
    </xf>
    <xf numFmtId="173" fontId="5" fillId="0" borderId="32" xfId="0" applyNumberFormat="1" applyFont="1" applyBorder="1" applyAlignment="1">
      <alignment horizontal="center"/>
    </xf>
    <xf numFmtId="173" fontId="5" fillId="2" borderId="38" xfId="0" applyNumberFormat="1" applyFont="1" applyFill="1" applyBorder="1"/>
    <xf numFmtId="173" fontId="5" fillId="0" borderId="18" xfId="0" applyNumberFormat="1" applyFont="1" applyFill="1" applyBorder="1"/>
    <xf numFmtId="173" fontId="10" fillId="2" borderId="42" xfId="0" applyNumberFormat="1" applyFont="1" applyFill="1" applyBorder="1" applyAlignment="1">
      <alignment horizontal="center"/>
    </xf>
    <xf numFmtId="173" fontId="5" fillId="0" borderId="4" xfId="0" applyNumberFormat="1" applyFont="1" applyBorder="1"/>
    <xf numFmtId="173" fontId="5" fillId="3" borderId="5" xfId="0" applyNumberFormat="1" applyFont="1" applyFill="1" applyBorder="1"/>
    <xf numFmtId="173" fontId="5" fillId="2" borderId="48" xfId="0" applyNumberFormat="1" applyFont="1" applyFill="1" applyBorder="1"/>
    <xf numFmtId="173" fontId="5" fillId="0" borderId="7" xfId="0" applyNumberFormat="1" applyFont="1" applyBorder="1"/>
    <xf numFmtId="173" fontId="5" fillId="0" borderId="49" xfId="0" applyNumberFormat="1" applyFont="1" applyBorder="1"/>
    <xf numFmtId="173" fontId="10" fillId="2" borderId="42" xfId="0" applyNumberFormat="1" applyFont="1" applyFill="1" applyBorder="1" applyAlignment="1">
      <alignment horizontal="center" wrapText="1"/>
    </xf>
    <xf numFmtId="173" fontId="5" fillId="0" borderId="5" xfId="0" applyNumberFormat="1" applyFont="1" applyBorder="1"/>
    <xf numFmtId="173" fontId="0" fillId="0" borderId="18" xfId="0" applyNumberFormat="1" applyBorder="1" applyAlignment="1">
      <alignment horizontal="justify" wrapText="1"/>
    </xf>
    <xf numFmtId="173" fontId="5" fillId="0" borderId="18" xfId="0" applyNumberFormat="1" applyFont="1" applyBorder="1" applyAlignment="1"/>
    <xf numFmtId="173" fontId="18" fillId="0" borderId="18" xfId="0" applyNumberFormat="1" applyFont="1" applyBorder="1" applyAlignment="1"/>
    <xf numFmtId="173" fontId="18" fillId="0" borderId="20" xfId="0" applyNumberFormat="1" applyFont="1" applyBorder="1" applyAlignment="1"/>
    <xf numFmtId="173" fontId="0" fillId="0" borderId="0" xfId="0" applyNumberFormat="1"/>
    <xf numFmtId="44" fontId="0" fillId="0" borderId="0" xfId="0" applyNumberFormat="1"/>
    <xf numFmtId="0" fontId="16" fillId="0" borderId="8" xfId="0" applyFont="1" applyBorder="1" applyAlignment="1">
      <alignment horizontal="center" vertical="center" wrapText="1"/>
    </xf>
    <xf numFmtId="0" fontId="1" fillId="0" borderId="3" xfId="15" applyFont="1" applyFill="1" applyBorder="1" applyAlignment="1">
      <alignment horizontal="center" vertical="center"/>
    </xf>
    <xf numFmtId="2" fontId="0" fillId="0" borderId="0" xfId="0" applyNumberFormat="1"/>
    <xf numFmtId="0" fontId="31" fillId="0" borderId="3" xfId="0" applyFont="1" applyBorder="1" applyAlignment="1">
      <alignment horizontal="center" vertical="center" wrapText="1"/>
    </xf>
    <xf numFmtId="0" fontId="31" fillId="0" borderId="3" xfId="0" applyFont="1" applyBorder="1"/>
    <xf numFmtId="2" fontId="0" fillId="0" borderId="3" xfId="0" applyNumberFormat="1" applyBorder="1"/>
    <xf numFmtId="2" fontId="0" fillId="0" borderId="55" xfId="0" applyNumberFormat="1" applyBorder="1"/>
    <xf numFmtId="2" fontId="0" fillId="0" borderId="3" xfId="0" applyNumberFormat="1" applyBorder="1" applyAlignment="1">
      <alignment horizontal="center" vertical="center"/>
    </xf>
    <xf numFmtId="2" fontId="31" fillId="0" borderId="3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31" fillId="0" borderId="3" xfId="27" applyNumberFormat="1" applyFont="1" applyBorder="1" applyAlignment="1">
      <alignment horizontal="center" vertical="center"/>
    </xf>
    <xf numFmtId="2" fontId="23" fillId="0" borderId="3" xfId="0" applyNumberFormat="1" applyFont="1" applyBorder="1" applyAlignment="1">
      <alignment horizontal="right"/>
    </xf>
    <xf numFmtId="2" fontId="23" fillId="0" borderId="3" xfId="0" applyNumberFormat="1" applyFont="1" applyBorder="1"/>
    <xf numFmtId="167" fontId="24" fillId="0" borderId="3" xfId="8" applyNumberFormat="1" applyFont="1" applyBorder="1"/>
    <xf numFmtId="167" fontId="24" fillId="0" borderId="3" xfId="26" applyNumberFormat="1" applyFont="1" applyBorder="1"/>
    <xf numFmtId="0" fontId="19" fillId="0" borderId="3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169" fontId="23" fillId="0" borderId="3" xfId="0" applyNumberFormat="1" applyFont="1" applyBorder="1"/>
    <xf numFmtId="0" fontId="21" fillId="0" borderId="12" xfId="0" applyFont="1" applyBorder="1"/>
    <xf numFmtId="0" fontId="1" fillId="0" borderId="12" xfId="15" applyFont="1" applyFill="1" applyBorder="1" applyAlignment="1">
      <alignment horizontal="left" vertical="center" wrapText="1"/>
    </xf>
    <xf numFmtId="0" fontId="21" fillId="0" borderId="51" xfId="0" applyFont="1" applyBorder="1"/>
    <xf numFmtId="0" fontId="30" fillId="0" borderId="9" xfId="0" applyFont="1" applyBorder="1" applyAlignment="1">
      <alignment horizontal="center" vertical="center"/>
    </xf>
    <xf numFmtId="169" fontId="0" fillId="0" borderId="9" xfId="0" applyNumberFormat="1" applyBorder="1"/>
    <xf numFmtId="0" fontId="21" fillId="0" borderId="57" xfId="0" applyFont="1" applyBorder="1"/>
    <xf numFmtId="0" fontId="30" fillId="0" borderId="55" xfId="0" applyFont="1" applyBorder="1" applyAlignment="1">
      <alignment horizontal="center" vertical="center"/>
    </xf>
    <xf numFmtId="2" fontId="23" fillId="0" borderId="55" xfId="0" applyNumberFormat="1" applyFont="1" applyBorder="1"/>
    <xf numFmtId="0" fontId="0" fillId="0" borderId="6" xfId="0" applyBorder="1"/>
    <xf numFmtId="0" fontId="0" fillId="0" borderId="1" xfId="0" applyBorder="1"/>
    <xf numFmtId="41" fontId="0" fillId="0" borderId="0" xfId="0" applyNumberFormat="1"/>
    <xf numFmtId="0" fontId="0" fillId="0" borderId="59" xfId="0" applyBorder="1"/>
    <xf numFmtId="41" fontId="23" fillId="0" borderId="53" xfId="27" applyFont="1" applyBorder="1"/>
    <xf numFmtId="41" fontId="23" fillId="0" borderId="4" xfId="27" applyFont="1" applyBorder="1" applyAlignment="1">
      <alignment horizontal="right"/>
    </xf>
    <xf numFmtId="41" fontId="23" fillId="0" borderId="4" xfId="27" applyFont="1" applyBorder="1"/>
    <xf numFmtId="167" fontId="24" fillId="0" borderId="9" xfId="26" applyNumberFormat="1" applyFont="1" applyBorder="1"/>
    <xf numFmtId="41" fontId="0" fillId="0" borderId="49" xfId="27" applyFont="1" applyBorder="1"/>
    <xf numFmtId="0" fontId="0" fillId="5" borderId="60" xfId="0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4" fontId="0" fillId="0" borderId="11" xfId="0" applyNumberFormat="1" applyBorder="1" applyAlignment="1">
      <alignment horizontal="center" vertical="center"/>
    </xf>
    <xf numFmtId="174" fontId="0" fillId="0" borderId="9" xfId="0" applyNumberFormat="1" applyBorder="1" applyAlignment="1">
      <alignment horizontal="center" vertical="center"/>
    </xf>
    <xf numFmtId="174" fontId="0" fillId="0" borderId="49" xfId="0" applyNumberFormat="1" applyBorder="1" applyAlignment="1">
      <alignment horizontal="center" vertical="center"/>
    </xf>
    <xf numFmtId="41" fontId="0" fillId="0" borderId="0" xfId="27" applyFont="1" applyAlignment="1">
      <alignment horizontal="center" vertical="center"/>
    </xf>
    <xf numFmtId="0" fontId="20" fillId="0" borderId="61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/>
    </xf>
    <xf numFmtId="0" fontId="20" fillId="0" borderId="62" xfId="0" applyFont="1" applyBorder="1" applyAlignment="1">
      <alignment horizontal="center" vertical="center" wrapText="1"/>
    </xf>
    <xf numFmtId="0" fontId="23" fillId="0" borderId="43" xfId="0" applyFont="1" applyBorder="1"/>
    <xf numFmtId="0" fontId="20" fillId="0" borderId="64" xfId="0" applyFont="1" applyBorder="1" applyAlignment="1">
      <alignment horizontal="center" vertical="center"/>
    </xf>
    <xf numFmtId="0" fontId="21" fillId="0" borderId="25" xfId="0" applyFont="1" applyBorder="1"/>
    <xf numFmtId="0" fontId="25" fillId="0" borderId="33" xfId="0" applyFont="1" applyBorder="1" applyAlignment="1">
      <alignment horizontal="left"/>
    </xf>
    <xf numFmtId="1" fontId="24" fillId="0" borderId="9" xfId="7" applyNumberFormat="1" applyFont="1" applyBorder="1" applyAlignment="1">
      <alignment horizontal="center" vertical="center"/>
    </xf>
    <xf numFmtId="1" fontId="29" fillId="0" borderId="9" xfId="8" applyNumberFormat="1" applyFont="1" applyBorder="1"/>
    <xf numFmtId="0" fontId="20" fillId="0" borderId="21" xfId="0" applyFont="1" applyBorder="1" applyAlignment="1"/>
    <xf numFmtId="4" fontId="26" fillId="0" borderId="47" xfId="0" applyNumberFormat="1" applyFont="1" applyBorder="1" applyAlignment="1">
      <alignment horizontal="center" vertical="center"/>
    </xf>
    <xf numFmtId="9" fontId="26" fillId="0" borderId="47" xfId="7" applyNumberFormat="1" applyFont="1" applyBorder="1" applyAlignment="1">
      <alignment horizontal="center"/>
    </xf>
    <xf numFmtId="167" fontId="29" fillId="0" borderId="47" xfId="8" applyFont="1" applyBorder="1"/>
    <xf numFmtId="167" fontId="27" fillId="0" borderId="5" xfId="0" applyNumberFormat="1" applyFont="1" applyBorder="1"/>
    <xf numFmtId="0" fontId="25" fillId="0" borderId="6" xfId="0" applyFont="1" applyBorder="1" applyAlignment="1">
      <alignment horizontal="left"/>
    </xf>
    <xf numFmtId="4" fontId="26" fillId="0" borderId="58" xfId="0" applyNumberFormat="1" applyFont="1" applyBorder="1" applyAlignment="1">
      <alignment horizontal="center" vertical="center"/>
    </xf>
    <xf numFmtId="1" fontId="24" fillId="0" borderId="58" xfId="7" applyNumberFormat="1" applyFont="1" applyBorder="1" applyAlignment="1">
      <alignment horizontal="center" vertical="center"/>
    </xf>
    <xf numFmtId="1" fontId="29" fillId="0" borderId="58" xfId="8" applyNumberFormat="1" applyFont="1" applyBorder="1"/>
    <xf numFmtId="166" fontId="20" fillId="0" borderId="59" xfId="26" applyFont="1" applyBorder="1"/>
    <xf numFmtId="172" fontId="24" fillId="0" borderId="4" xfId="8" applyNumberFormat="1" applyFont="1" applyBorder="1"/>
    <xf numFmtId="0" fontId="29" fillId="6" borderId="12" xfId="0" applyFont="1" applyFill="1" applyBorder="1"/>
    <xf numFmtId="0" fontId="0" fillId="6" borderId="3" xfId="0" applyFill="1" applyBorder="1" applyAlignment="1">
      <alignment horizontal="center" vertical="top"/>
    </xf>
    <xf numFmtId="0" fontId="29" fillId="6" borderId="52" xfId="0" applyFont="1" applyFill="1" applyBorder="1"/>
    <xf numFmtId="0" fontId="0" fillId="6" borderId="8" xfId="0" applyFill="1" applyBorder="1" applyAlignment="1">
      <alignment horizontal="center" vertical="top"/>
    </xf>
    <xf numFmtId="0" fontId="29" fillId="6" borderId="12" xfId="0" applyFont="1" applyFill="1" applyBorder="1" applyAlignment="1">
      <alignment wrapText="1"/>
    </xf>
    <xf numFmtId="0" fontId="0" fillId="6" borderId="3" xfId="0" applyFill="1" applyBorder="1" applyAlignment="1">
      <alignment horizontal="center" vertical="center"/>
    </xf>
    <xf numFmtId="0" fontId="29" fillId="6" borderId="12" xfId="0" applyFont="1" applyFill="1" applyBorder="1" applyAlignment="1">
      <alignment horizontal="left"/>
    </xf>
    <xf numFmtId="0" fontId="0" fillId="6" borderId="3" xfId="0" applyFill="1" applyBorder="1" applyAlignment="1">
      <alignment horizontal="center"/>
    </xf>
    <xf numFmtId="166" fontId="0" fillId="6" borderId="4" xfId="26" applyFont="1" applyFill="1" applyBorder="1" applyAlignment="1">
      <alignment horizontal="center"/>
    </xf>
    <xf numFmtId="166" fontId="0" fillId="6" borderId="4" xfId="26" applyFont="1" applyFill="1" applyBorder="1" applyAlignment="1">
      <alignment horizontal="center" vertical="center"/>
    </xf>
    <xf numFmtId="166" fontId="0" fillId="0" borderId="4" xfId="26" applyFont="1" applyBorder="1" applyAlignment="1">
      <alignment horizontal="center" vertical="center"/>
    </xf>
    <xf numFmtId="166" fontId="0" fillId="0" borderId="7" xfId="26" applyFont="1" applyBorder="1" applyAlignment="1">
      <alignment horizontal="center" vertical="center"/>
    </xf>
    <xf numFmtId="166" fontId="0" fillId="6" borderId="7" xfId="26" applyFont="1" applyFill="1" applyBorder="1" applyAlignment="1">
      <alignment horizontal="center" vertical="center"/>
    </xf>
    <xf numFmtId="166" fontId="0" fillId="0" borderId="49" xfId="26" applyFont="1" applyBorder="1" applyAlignment="1">
      <alignment horizontal="center"/>
    </xf>
    <xf numFmtId="0" fontId="0" fillId="6" borderId="8" xfId="0" applyFill="1" applyBorder="1"/>
    <xf numFmtId="166" fontId="0" fillId="0" borderId="4" xfId="26" applyFont="1" applyBorder="1" applyAlignment="1">
      <alignment horizontal="center"/>
    </xf>
    <xf numFmtId="166" fontId="0" fillId="0" borderId="4" xfId="26" applyFont="1" applyBorder="1"/>
    <xf numFmtId="166" fontId="0" fillId="0" borderId="7" xfId="26" applyFont="1" applyBorder="1"/>
    <xf numFmtId="166" fontId="0" fillId="6" borderId="7" xfId="26" applyFont="1" applyFill="1" applyBorder="1"/>
    <xf numFmtId="166" fontId="0" fillId="0" borderId="49" xfId="26" applyFont="1" applyBorder="1"/>
    <xf numFmtId="0" fontId="0" fillId="6" borderId="3" xfId="0" applyFill="1" applyBorder="1"/>
    <xf numFmtId="175" fontId="0" fillId="6" borderId="4" xfId="26" applyNumberFormat="1" applyFont="1" applyFill="1" applyBorder="1"/>
    <xf numFmtId="0" fontId="1" fillId="0" borderId="55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31" fillId="0" borderId="0" xfId="0" applyFont="1"/>
    <xf numFmtId="168" fontId="5" fillId="3" borderId="3" xfId="0" applyNumberFormat="1" applyFont="1" applyFill="1" applyBorder="1"/>
    <xf numFmtId="2" fontId="5" fillId="3" borderId="26" xfId="0" applyNumberFormat="1" applyFont="1" applyFill="1" applyBorder="1"/>
    <xf numFmtId="168" fontId="5" fillId="3" borderId="4" xfId="0" applyNumberFormat="1" applyFont="1" applyFill="1" applyBorder="1"/>
    <xf numFmtId="49" fontId="5" fillId="3" borderId="26" xfId="0" applyNumberFormat="1" applyFont="1" applyFill="1" applyBorder="1" applyAlignment="1">
      <alignment horizontal="right"/>
    </xf>
    <xf numFmtId="0" fontId="5" fillId="3" borderId="26" xfId="0" applyFont="1" applyFill="1" applyBorder="1"/>
    <xf numFmtId="0" fontId="5" fillId="0" borderId="36" xfId="0" applyFont="1" applyBorder="1" applyAlignment="1">
      <alignment horizontal="left"/>
    </xf>
    <xf numFmtId="0" fontId="5" fillId="0" borderId="37" xfId="0" applyFont="1" applyBorder="1" applyAlignment="1">
      <alignment horizontal="left"/>
    </xf>
    <xf numFmtId="0" fontId="5" fillId="0" borderId="45" xfId="0" applyFont="1" applyBorder="1" applyAlignment="1">
      <alignment horizontal="left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168" fontId="5" fillId="0" borderId="62" xfId="0" applyNumberFormat="1" applyFont="1" applyBorder="1"/>
    <xf numFmtId="169" fontId="5" fillId="0" borderId="0" xfId="0" applyNumberFormat="1" applyFont="1" applyBorder="1"/>
    <xf numFmtId="173" fontId="5" fillId="0" borderId="61" xfId="0" applyNumberFormat="1" applyFont="1" applyBorder="1"/>
    <xf numFmtId="2" fontId="5" fillId="0" borderId="26" xfId="0" applyNumberFormat="1" applyFont="1" applyBorder="1"/>
    <xf numFmtId="2" fontId="0" fillId="5" borderId="0" xfId="0" applyNumberFormat="1" applyFill="1" applyAlignment="1">
      <alignment horizontal="center"/>
    </xf>
    <xf numFmtId="2" fontId="0" fillId="5" borderId="56" xfId="0" applyNumberFormat="1" applyFill="1" applyBorder="1" applyAlignment="1">
      <alignment horizontal="center"/>
    </xf>
    <xf numFmtId="2" fontId="0" fillId="5" borderId="22" xfId="0" applyNumberFormat="1" applyFill="1" applyBorder="1" applyAlignment="1">
      <alignment horizontal="center"/>
    </xf>
    <xf numFmtId="2" fontId="0" fillId="5" borderId="41" xfId="0" applyNumberFormat="1" applyFill="1" applyBorder="1" applyAlignment="1">
      <alignment horizontal="center"/>
    </xf>
    <xf numFmtId="0" fontId="31" fillId="0" borderId="43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8" fillId="3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24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5" fillId="0" borderId="36" xfId="0" applyFont="1" applyBorder="1" applyAlignment="1">
      <alignment horizontal="justify" vertical="top" wrapText="1"/>
    </xf>
    <xf numFmtId="0" fontId="5" fillId="0" borderId="37" xfId="0" applyFont="1" applyBorder="1" applyAlignment="1">
      <alignment horizontal="justify" vertical="top" wrapText="1"/>
    </xf>
    <xf numFmtId="0" fontId="5" fillId="0" borderId="38" xfId="0" applyFont="1" applyBorder="1" applyAlignment="1">
      <alignment horizontal="justify" vertical="top" wrapText="1"/>
    </xf>
    <xf numFmtId="0" fontId="5" fillId="0" borderId="17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5" fillId="0" borderId="18" xfId="0" applyFont="1" applyBorder="1" applyAlignment="1">
      <alignment horizontal="justify" vertical="top" wrapText="1"/>
    </xf>
    <xf numFmtId="0" fontId="0" fillId="0" borderId="50" xfId="0" applyBorder="1" applyAlignment="1">
      <alignment horizontal="justify" vertical="top" wrapText="1"/>
    </xf>
    <xf numFmtId="0" fontId="0" fillId="0" borderId="22" xfId="0" applyBorder="1" applyAlignment="1">
      <alignment horizontal="justify" vertical="top" wrapText="1"/>
    </xf>
    <xf numFmtId="0" fontId="0" fillId="0" borderId="23" xfId="0" applyBorder="1" applyAlignment="1">
      <alignment horizontal="justify" vertical="top" wrapText="1"/>
    </xf>
    <xf numFmtId="0" fontId="10" fillId="0" borderId="6" xfId="0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0" fontId="10" fillId="0" borderId="24" xfId="0" applyFont="1" applyBorder="1" applyAlignment="1">
      <alignment horizontal="right"/>
    </xf>
    <xf numFmtId="0" fontId="10" fillId="2" borderId="29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5" fillId="0" borderId="25" xfId="0" applyFont="1" applyFill="1" applyBorder="1" applyAlignment="1"/>
    <xf numFmtId="0" fontId="5" fillId="0" borderId="26" xfId="0" applyFont="1" applyFill="1" applyBorder="1" applyAlignment="1"/>
    <xf numFmtId="0" fontId="5" fillId="0" borderId="33" xfId="0" applyFont="1" applyBorder="1" applyAlignment="1"/>
    <xf numFmtId="0" fontId="5" fillId="0" borderId="34" xfId="0" applyFont="1" applyBorder="1" applyAlignment="1"/>
    <xf numFmtId="0" fontId="13" fillId="0" borderId="6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0" fillId="2" borderId="13" xfId="0" applyFont="1" applyFill="1" applyBorder="1" applyAlignment="1">
      <alignment horizontal="center"/>
    </xf>
    <xf numFmtId="0" fontId="5" fillId="0" borderId="25" xfId="0" applyFont="1" applyBorder="1" applyAlignment="1"/>
    <xf numFmtId="0" fontId="5" fillId="0" borderId="26" xfId="0" applyFont="1" applyBorder="1" applyAlignment="1"/>
    <xf numFmtId="0" fontId="5" fillId="0" borderId="10" xfId="0" applyFont="1" applyBorder="1" applyAlignment="1"/>
    <xf numFmtId="0" fontId="5" fillId="0" borderId="11" xfId="0" applyFont="1" applyBorder="1" applyAlignment="1"/>
    <xf numFmtId="0" fontId="5" fillId="0" borderId="33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5" fillId="0" borderId="3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5" fillId="0" borderId="43" xfId="0" applyFont="1" applyBorder="1" applyAlignment="1"/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4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6" xfId="0" applyFont="1" applyBorder="1" applyAlignment="1"/>
    <xf numFmtId="0" fontId="10" fillId="2" borderId="31" xfId="0" applyFont="1" applyFill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18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0" xfId="0" applyFont="1" applyFill="1" applyBorder="1" applyAlignment="1"/>
    <xf numFmtId="168" fontId="5" fillId="0" borderId="43" xfId="0" applyNumberFormat="1" applyFont="1" applyBorder="1" applyAlignment="1">
      <alignment horizontal="center"/>
    </xf>
    <xf numFmtId="168" fontId="5" fillId="0" borderId="10" xfId="0" applyNumberFormat="1" applyFont="1" applyBorder="1" applyAlignment="1">
      <alignment horizontal="center"/>
    </xf>
    <xf numFmtId="168" fontId="5" fillId="0" borderId="46" xfId="0" applyNumberFormat="1" applyFont="1" applyBorder="1" applyAlignment="1">
      <alignment horizontal="center"/>
    </xf>
    <xf numFmtId="168" fontId="5" fillId="0" borderId="11" xfId="0" applyNumberFormat="1" applyFont="1" applyBorder="1" applyAlignment="1">
      <alignment horizontal="center"/>
    </xf>
    <xf numFmtId="0" fontId="13" fillId="0" borderId="17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" fillId="0" borderId="43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left" vertical="center" wrapText="1"/>
      <protection locked="0"/>
    </xf>
    <xf numFmtId="0" fontId="1" fillId="0" borderId="34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5" fillId="0" borderId="25" xfId="0" applyFont="1" applyBorder="1" applyAlignment="1">
      <alignment horizontal="left" wrapText="1"/>
    </xf>
    <xf numFmtId="0" fontId="5" fillId="0" borderId="26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33" xfId="0" applyFont="1" applyBorder="1" applyAlignment="1">
      <alignment horizontal="left" wrapText="1"/>
    </xf>
  </cellXfs>
  <cellStyles count="28">
    <cellStyle name="Euro" xfId="16"/>
    <cellStyle name="Millares" xfId="7" builtinId="3"/>
    <cellStyle name="Millares [0]" xfId="27" builtinId="6"/>
    <cellStyle name="Millares 2" xfId="2"/>
    <cellStyle name="Millares 2 2" xfId="11"/>
    <cellStyle name="Millares 2 3" xfId="17"/>
    <cellStyle name="Millares 3" xfId="18"/>
    <cellStyle name="Moneda" xfId="8" builtinId="4"/>
    <cellStyle name="Moneda [0]" xfId="26" builtinId="7"/>
    <cellStyle name="Moneda 2" xfId="3"/>
    <cellStyle name="Moneda 3" xfId="14"/>
    <cellStyle name="Moneda 4" xfId="19"/>
    <cellStyle name="Normal" xfId="0" builtinId="0"/>
    <cellStyle name="Normal 2" xfId="4"/>
    <cellStyle name="Normal 2 2" xfId="10"/>
    <cellStyle name="Normal 2 2 2" xfId="20"/>
    <cellStyle name="Normal 2 3" xfId="12"/>
    <cellStyle name="Normal 3" xfId="1"/>
    <cellStyle name="Normal 3 2" xfId="22"/>
    <cellStyle name="Normal 3 3" xfId="21"/>
    <cellStyle name="Normal 4" xfId="23"/>
    <cellStyle name="Normal 5" xfId="24"/>
    <cellStyle name="Normal_Presupuesto Alc" xfId="15"/>
    <cellStyle name="Notas 2" xfId="25"/>
    <cellStyle name="Porcentaje" xfId="6" builtinId="5"/>
    <cellStyle name="Porcentaje 2" xfId="5"/>
    <cellStyle name="Porcentual 2" xfId="9"/>
    <cellStyle name="Porcentual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0</xdr:rowOff>
    </xdr:from>
    <xdr:to>
      <xdr:col>3</xdr:col>
      <xdr:colOff>9525</xdr:colOff>
      <xdr:row>9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>
          <a:spLocks noChangeShapeType="1"/>
        </xdr:cNvSpPr>
      </xdr:nvSpPr>
      <xdr:spPr bwMode="auto">
        <a:xfrm>
          <a:off x="1676400" y="134302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9</xdr:row>
      <xdr:rowOff>0</xdr:rowOff>
    </xdr:from>
    <xdr:to>
      <xdr:col>4</xdr:col>
      <xdr:colOff>571500</xdr:colOff>
      <xdr:row>9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SpPr>
          <a:spLocks noChangeShapeType="1"/>
        </xdr:cNvSpPr>
      </xdr:nvSpPr>
      <xdr:spPr bwMode="auto">
        <a:xfrm>
          <a:off x="2590800" y="1343025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6"/>
  <sheetViews>
    <sheetView topLeftCell="A144" workbookViewId="0">
      <selection activeCell="J168" sqref="J168"/>
    </sheetView>
  </sheetViews>
  <sheetFormatPr baseColWidth="10" defaultRowHeight="15"/>
  <cols>
    <col min="1" max="1" width="35.85546875" style="123" customWidth="1"/>
    <col min="2" max="4" width="11.42578125" style="189"/>
    <col min="5" max="5" width="21.85546875" customWidth="1"/>
    <col min="6" max="6" width="12.85546875" customWidth="1"/>
    <col min="10" max="10" width="11.42578125" style="123"/>
    <col min="13" max="13" width="11.42578125" style="123"/>
    <col min="15" max="15" width="20.7109375" customWidth="1"/>
    <col min="16" max="16" width="19.42578125" customWidth="1"/>
    <col min="18" max="18" width="11.42578125" style="123"/>
  </cols>
  <sheetData>
    <row r="1" spans="1:20" ht="43.5" customHeight="1">
      <c r="B1" s="301"/>
      <c r="C1" s="301"/>
      <c r="D1" s="302"/>
      <c r="E1" s="308" t="s">
        <v>177</v>
      </c>
      <c r="F1" s="305" t="s">
        <v>178</v>
      </c>
      <c r="G1" s="306"/>
      <c r="H1" s="307"/>
      <c r="I1" s="305" t="s">
        <v>182</v>
      </c>
      <c r="J1" s="306"/>
      <c r="K1" s="307"/>
      <c r="L1" s="305" t="s">
        <v>179</v>
      </c>
      <c r="M1" s="306"/>
      <c r="N1" s="307"/>
      <c r="O1" s="190" t="s">
        <v>184</v>
      </c>
      <c r="P1" s="305" t="s">
        <v>185</v>
      </c>
      <c r="Q1" s="306"/>
      <c r="R1" s="306"/>
      <c r="S1" s="306"/>
      <c r="T1" s="307"/>
    </row>
    <row r="2" spans="1:20" s="123" customFormat="1" ht="57" customHeight="1">
      <c r="B2" s="303"/>
      <c r="C2" s="303"/>
      <c r="D2" s="304"/>
      <c r="E2" s="309"/>
      <c r="F2" s="190" t="s">
        <v>179</v>
      </c>
      <c r="G2" s="190" t="s">
        <v>180</v>
      </c>
      <c r="H2" s="190" t="s">
        <v>181</v>
      </c>
      <c r="I2" s="305" t="s">
        <v>142</v>
      </c>
      <c r="J2" s="306"/>
      <c r="K2" s="307"/>
      <c r="L2" s="305" t="s">
        <v>183</v>
      </c>
      <c r="M2" s="306"/>
      <c r="N2" s="307"/>
      <c r="O2" s="190"/>
      <c r="P2" s="190" t="s">
        <v>186</v>
      </c>
      <c r="Q2" s="190" t="s">
        <v>187</v>
      </c>
      <c r="R2" s="190" t="s">
        <v>189</v>
      </c>
      <c r="S2" s="190" t="s">
        <v>188</v>
      </c>
      <c r="T2" s="191"/>
    </row>
    <row r="3" spans="1:20">
      <c r="B3" s="195" t="s">
        <v>175</v>
      </c>
      <c r="C3" s="195" t="s">
        <v>175</v>
      </c>
      <c r="D3" s="195" t="s">
        <v>176</v>
      </c>
      <c r="E3" s="196">
        <f>+D156</f>
        <v>2380</v>
      </c>
      <c r="F3" s="194">
        <v>0.05</v>
      </c>
      <c r="G3" s="194">
        <v>0.2</v>
      </c>
      <c r="H3" s="195">
        <f>+E3*0.25</f>
        <v>595</v>
      </c>
      <c r="I3" s="194">
        <f>+E3</f>
        <v>2380</v>
      </c>
      <c r="J3" s="194">
        <v>0.15</v>
      </c>
      <c r="K3" s="195">
        <f>+I3*J3</f>
        <v>357</v>
      </c>
      <c r="L3" s="194">
        <f>+E3</f>
        <v>2380</v>
      </c>
      <c r="M3" s="194">
        <v>0.1</v>
      </c>
      <c r="N3" s="195">
        <f>+L3*M3</f>
        <v>238</v>
      </c>
      <c r="O3" s="195">
        <f>+(2*B156)+(2*C156)</f>
        <v>2048</v>
      </c>
      <c r="P3" s="194">
        <f>+K3</f>
        <v>357</v>
      </c>
      <c r="Q3" s="194">
        <f>+N3</f>
        <v>238</v>
      </c>
      <c r="R3" s="194">
        <f>+P3+Q3</f>
        <v>595</v>
      </c>
      <c r="S3" s="194">
        <v>70</v>
      </c>
      <c r="T3" s="197">
        <f>+Q3*S3</f>
        <v>16660</v>
      </c>
    </row>
    <row r="4" spans="1:20">
      <c r="A4" s="286" t="s">
        <v>227</v>
      </c>
      <c r="B4" s="193">
        <v>1</v>
      </c>
      <c r="C4" s="193">
        <v>1</v>
      </c>
      <c r="D4" s="193">
        <f>+B4*C4</f>
        <v>1</v>
      </c>
    </row>
    <row r="5" spans="1:20">
      <c r="B5" s="192">
        <v>1</v>
      </c>
      <c r="C5" s="192">
        <v>1</v>
      </c>
      <c r="D5" s="192">
        <f t="shared" ref="D5:D67" si="0">+B5*C5</f>
        <v>1</v>
      </c>
    </row>
    <row r="6" spans="1:20">
      <c r="B6" s="192">
        <v>1</v>
      </c>
      <c r="C6" s="192">
        <v>1</v>
      </c>
      <c r="D6" s="192">
        <f t="shared" si="0"/>
        <v>1</v>
      </c>
    </row>
    <row r="7" spans="1:20">
      <c r="B7" s="192">
        <v>2</v>
      </c>
      <c r="C7" s="192">
        <v>2</v>
      </c>
      <c r="D7" s="192">
        <f t="shared" si="0"/>
        <v>4</v>
      </c>
    </row>
    <row r="8" spans="1:20">
      <c r="B8" s="192">
        <v>22</v>
      </c>
      <c r="C8" s="192">
        <v>3</v>
      </c>
      <c r="D8" s="192">
        <f t="shared" si="0"/>
        <v>66</v>
      </c>
    </row>
    <row r="9" spans="1:20">
      <c r="B9" s="192">
        <v>7</v>
      </c>
      <c r="C9" s="192">
        <v>6</v>
      </c>
      <c r="D9" s="192">
        <f t="shared" si="0"/>
        <v>42</v>
      </c>
    </row>
    <row r="10" spans="1:20">
      <c r="B10" s="192">
        <v>5</v>
      </c>
      <c r="C10" s="192">
        <v>5</v>
      </c>
      <c r="D10" s="192">
        <f t="shared" si="0"/>
        <v>25</v>
      </c>
    </row>
    <row r="11" spans="1:20">
      <c r="B11" s="192">
        <v>1</v>
      </c>
      <c r="C11" s="192">
        <v>1</v>
      </c>
      <c r="D11" s="192">
        <f t="shared" si="0"/>
        <v>1</v>
      </c>
      <c r="F11" s="123"/>
    </row>
    <row r="12" spans="1:20">
      <c r="B12" s="192">
        <v>1</v>
      </c>
      <c r="C12" s="192">
        <v>1</v>
      </c>
      <c r="D12" s="192">
        <f t="shared" si="0"/>
        <v>1</v>
      </c>
      <c r="F12" s="123"/>
    </row>
    <row r="13" spans="1:20">
      <c r="B13" s="192">
        <v>2</v>
      </c>
      <c r="C13" s="192">
        <v>3</v>
      </c>
      <c r="D13" s="192">
        <f t="shared" si="0"/>
        <v>6</v>
      </c>
      <c r="F13" s="123"/>
    </row>
    <row r="14" spans="1:20">
      <c r="B14" s="192">
        <v>1</v>
      </c>
      <c r="C14" s="192">
        <v>1</v>
      </c>
      <c r="D14" s="192">
        <f t="shared" si="0"/>
        <v>1</v>
      </c>
      <c r="F14" s="123"/>
    </row>
    <row r="15" spans="1:20">
      <c r="B15" s="192">
        <v>1</v>
      </c>
      <c r="C15" s="192">
        <v>1</v>
      </c>
      <c r="D15" s="192">
        <f t="shared" si="0"/>
        <v>1</v>
      </c>
      <c r="F15" s="123"/>
    </row>
    <row r="16" spans="1:20">
      <c r="B16" s="192">
        <v>1</v>
      </c>
      <c r="C16" s="192">
        <v>1</v>
      </c>
      <c r="D16" s="192">
        <f t="shared" si="0"/>
        <v>1</v>
      </c>
      <c r="F16" s="123"/>
    </row>
    <row r="17" spans="2:7">
      <c r="B17" s="192">
        <v>1</v>
      </c>
      <c r="C17" s="192">
        <v>1</v>
      </c>
      <c r="D17" s="192">
        <f t="shared" si="0"/>
        <v>1</v>
      </c>
      <c r="F17" s="123"/>
    </row>
    <row r="18" spans="2:7">
      <c r="B18" s="192">
        <v>1</v>
      </c>
      <c r="C18" s="192">
        <v>1</v>
      </c>
      <c r="D18" s="192">
        <f t="shared" si="0"/>
        <v>1</v>
      </c>
      <c r="F18" s="123"/>
    </row>
    <row r="19" spans="2:7">
      <c r="B19" s="192">
        <v>3</v>
      </c>
      <c r="C19" s="192">
        <v>3</v>
      </c>
      <c r="D19" s="192">
        <f t="shared" si="0"/>
        <v>9</v>
      </c>
      <c r="F19" s="123"/>
    </row>
    <row r="20" spans="2:7">
      <c r="B20" s="192">
        <v>1</v>
      </c>
      <c r="C20" s="192">
        <v>1</v>
      </c>
      <c r="D20" s="192">
        <f>+B20*C20</f>
        <v>1</v>
      </c>
    </row>
    <row r="21" spans="2:7">
      <c r="B21" s="192">
        <v>2</v>
      </c>
      <c r="C21" s="192">
        <v>2</v>
      </c>
      <c r="D21" s="192">
        <f t="shared" si="0"/>
        <v>4</v>
      </c>
    </row>
    <row r="22" spans="2:7">
      <c r="B22" s="192">
        <v>1</v>
      </c>
      <c r="C22" s="192">
        <v>1</v>
      </c>
      <c r="D22" s="192">
        <f t="shared" si="0"/>
        <v>1</v>
      </c>
    </row>
    <row r="23" spans="2:7">
      <c r="B23" s="192">
        <v>3</v>
      </c>
      <c r="C23" s="192">
        <v>3</v>
      </c>
      <c r="D23" s="192">
        <f t="shared" si="0"/>
        <v>9</v>
      </c>
    </row>
    <row r="24" spans="2:7">
      <c r="B24" s="192">
        <v>3</v>
      </c>
      <c r="C24" s="192">
        <v>3</v>
      </c>
      <c r="D24" s="192">
        <f t="shared" si="0"/>
        <v>9</v>
      </c>
      <c r="G24" s="189">
        <f>+SUM(D4:D20)</f>
        <v>163</v>
      </c>
    </row>
    <row r="25" spans="2:7">
      <c r="B25" s="192">
        <v>1</v>
      </c>
      <c r="C25" s="192">
        <v>2</v>
      </c>
      <c r="D25" s="192">
        <f t="shared" si="0"/>
        <v>2</v>
      </c>
    </row>
    <row r="26" spans="2:7">
      <c r="B26" s="192">
        <v>6</v>
      </c>
      <c r="C26" s="192">
        <v>6</v>
      </c>
      <c r="D26" s="192">
        <f t="shared" si="0"/>
        <v>36</v>
      </c>
    </row>
    <row r="27" spans="2:7">
      <c r="B27" s="192">
        <v>3</v>
      </c>
      <c r="C27" s="192">
        <v>3</v>
      </c>
      <c r="D27" s="192">
        <f t="shared" si="0"/>
        <v>9</v>
      </c>
    </row>
    <row r="28" spans="2:7">
      <c r="B28" s="192">
        <v>1</v>
      </c>
      <c r="C28" s="192">
        <v>1</v>
      </c>
      <c r="D28" s="192">
        <f t="shared" si="0"/>
        <v>1</v>
      </c>
    </row>
    <row r="29" spans="2:7">
      <c r="B29" s="192">
        <v>1</v>
      </c>
      <c r="C29" s="192">
        <v>1</v>
      </c>
      <c r="D29" s="192">
        <f t="shared" si="0"/>
        <v>1</v>
      </c>
    </row>
    <row r="30" spans="2:7">
      <c r="B30" s="192">
        <v>2</v>
      </c>
      <c r="C30" s="192">
        <v>2</v>
      </c>
      <c r="D30" s="192">
        <f t="shared" si="0"/>
        <v>4</v>
      </c>
    </row>
    <row r="31" spans="2:7">
      <c r="B31" s="192">
        <v>2</v>
      </c>
      <c r="C31" s="192">
        <v>2</v>
      </c>
      <c r="D31" s="192">
        <f t="shared" si="0"/>
        <v>4</v>
      </c>
    </row>
    <row r="32" spans="2:7">
      <c r="B32" s="192">
        <v>1</v>
      </c>
      <c r="C32" s="192">
        <v>1</v>
      </c>
      <c r="D32" s="192">
        <f t="shared" si="0"/>
        <v>1</v>
      </c>
    </row>
    <row r="33" spans="2:7">
      <c r="B33" s="192">
        <v>3</v>
      </c>
      <c r="C33" s="192">
        <v>2</v>
      </c>
      <c r="D33" s="192">
        <f t="shared" si="0"/>
        <v>6</v>
      </c>
    </row>
    <row r="34" spans="2:7">
      <c r="B34" s="192">
        <v>1</v>
      </c>
      <c r="C34" s="192">
        <v>1</v>
      </c>
      <c r="D34" s="192">
        <f t="shared" si="0"/>
        <v>1</v>
      </c>
      <c r="G34" s="189">
        <f>+SUM(D4:D56)</f>
        <v>422</v>
      </c>
    </row>
    <row r="35" spans="2:7">
      <c r="B35" s="192">
        <v>1</v>
      </c>
      <c r="C35" s="192">
        <v>1</v>
      </c>
      <c r="D35" s="192">
        <f t="shared" si="0"/>
        <v>1</v>
      </c>
    </row>
    <row r="36" spans="2:7">
      <c r="B36" s="192">
        <v>1</v>
      </c>
      <c r="C36" s="192">
        <v>1</v>
      </c>
      <c r="D36" s="192">
        <f t="shared" si="0"/>
        <v>1</v>
      </c>
    </row>
    <row r="37" spans="2:7">
      <c r="B37" s="192">
        <v>1</v>
      </c>
      <c r="C37" s="192">
        <v>1</v>
      </c>
      <c r="D37" s="192">
        <f t="shared" si="0"/>
        <v>1</v>
      </c>
    </row>
    <row r="38" spans="2:7">
      <c r="B38" s="192">
        <v>5</v>
      </c>
      <c r="C38" s="192">
        <v>3</v>
      </c>
      <c r="D38" s="192">
        <f t="shared" si="0"/>
        <v>15</v>
      </c>
    </row>
    <row r="39" spans="2:7">
      <c r="B39" s="192">
        <v>1</v>
      </c>
      <c r="C39" s="192">
        <v>1</v>
      </c>
      <c r="D39" s="192">
        <f t="shared" si="0"/>
        <v>1</v>
      </c>
    </row>
    <row r="40" spans="2:7">
      <c r="B40" s="192">
        <v>5</v>
      </c>
      <c r="C40" s="192">
        <v>8</v>
      </c>
      <c r="D40" s="192">
        <f t="shared" si="0"/>
        <v>40</v>
      </c>
    </row>
    <row r="41" spans="2:7">
      <c r="B41" s="192">
        <v>7</v>
      </c>
      <c r="C41" s="192">
        <v>4</v>
      </c>
      <c r="D41" s="192">
        <f t="shared" si="0"/>
        <v>28</v>
      </c>
    </row>
    <row r="42" spans="2:7">
      <c r="B42" s="192">
        <v>2</v>
      </c>
      <c r="C42" s="192">
        <v>2</v>
      </c>
      <c r="D42" s="192">
        <f t="shared" si="0"/>
        <v>4</v>
      </c>
    </row>
    <row r="43" spans="2:7">
      <c r="B43" s="192">
        <v>6</v>
      </c>
      <c r="C43" s="192">
        <v>3</v>
      </c>
      <c r="D43" s="192">
        <f t="shared" si="0"/>
        <v>18</v>
      </c>
    </row>
    <row r="44" spans="2:7">
      <c r="B44" s="192">
        <v>1</v>
      </c>
      <c r="C44" s="192">
        <v>1</v>
      </c>
      <c r="D44" s="192">
        <v>1</v>
      </c>
    </row>
    <row r="45" spans="2:7">
      <c r="B45" s="192">
        <v>1</v>
      </c>
      <c r="C45" s="192">
        <v>1</v>
      </c>
      <c r="D45" s="192">
        <f t="shared" si="0"/>
        <v>1</v>
      </c>
    </row>
    <row r="46" spans="2:7">
      <c r="B46" s="192">
        <v>2</v>
      </c>
      <c r="C46" s="192">
        <v>2</v>
      </c>
      <c r="D46" s="192">
        <f t="shared" si="0"/>
        <v>4</v>
      </c>
    </row>
    <row r="47" spans="2:7">
      <c r="B47" s="192">
        <v>1</v>
      </c>
      <c r="C47" s="192">
        <v>1</v>
      </c>
      <c r="D47" s="192">
        <f t="shared" si="0"/>
        <v>1</v>
      </c>
    </row>
    <row r="48" spans="2:7">
      <c r="B48" s="192">
        <v>2</v>
      </c>
      <c r="C48" s="192">
        <v>2</v>
      </c>
      <c r="D48" s="192">
        <f t="shared" si="0"/>
        <v>4</v>
      </c>
    </row>
    <row r="49" spans="1:4">
      <c r="B49" s="192">
        <v>1</v>
      </c>
      <c r="C49" s="192">
        <v>1</v>
      </c>
      <c r="D49" s="192">
        <f>+B49*C49</f>
        <v>1</v>
      </c>
    </row>
    <row r="50" spans="1:4">
      <c r="B50" s="192">
        <v>1</v>
      </c>
      <c r="C50" s="192">
        <v>1</v>
      </c>
      <c r="D50" s="192">
        <f t="shared" si="0"/>
        <v>1</v>
      </c>
    </row>
    <row r="51" spans="1:4">
      <c r="B51" s="192">
        <v>3</v>
      </c>
      <c r="C51" s="192">
        <v>3</v>
      </c>
      <c r="D51" s="192">
        <f t="shared" si="0"/>
        <v>9</v>
      </c>
    </row>
    <row r="52" spans="1:4">
      <c r="B52" s="192">
        <v>4</v>
      </c>
      <c r="C52" s="192">
        <v>5</v>
      </c>
      <c r="D52" s="192">
        <f t="shared" si="0"/>
        <v>20</v>
      </c>
    </row>
    <row r="53" spans="1:4">
      <c r="B53" s="192">
        <v>3</v>
      </c>
      <c r="C53" s="192">
        <v>3</v>
      </c>
      <c r="D53" s="192">
        <f t="shared" si="0"/>
        <v>9</v>
      </c>
    </row>
    <row r="54" spans="1:4">
      <c r="B54" s="192">
        <v>1</v>
      </c>
      <c r="C54" s="192">
        <v>1</v>
      </c>
      <c r="D54" s="192">
        <f t="shared" si="0"/>
        <v>1</v>
      </c>
    </row>
    <row r="55" spans="1:4">
      <c r="B55" s="192">
        <v>3</v>
      </c>
      <c r="C55" s="192">
        <v>2</v>
      </c>
      <c r="D55" s="192">
        <f t="shared" si="0"/>
        <v>6</v>
      </c>
    </row>
    <row r="56" spans="1:4">
      <c r="B56" s="192">
        <v>2</v>
      </c>
      <c r="C56" s="192">
        <v>2</v>
      </c>
      <c r="D56" s="192">
        <f t="shared" si="0"/>
        <v>4</v>
      </c>
    </row>
    <row r="57" spans="1:4">
      <c r="A57" s="123" t="s">
        <v>237</v>
      </c>
      <c r="B57" s="192">
        <v>1</v>
      </c>
      <c r="C57" s="192">
        <v>1</v>
      </c>
      <c r="D57" s="192">
        <f t="shared" si="0"/>
        <v>1</v>
      </c>
    </row>
    <row r="58" spans="1:4">
      <c r="B58" s="192">
        <v>1</v>
      </c>
      <c r="C58" s="192">
        <v>1</v>
      </c>
      <c r="D58" s="192">
        <f t="shared" si="0"/>
        <v>1</v>
      </c>
    </row>
    <row r="59" spans="1:4">
      <c r="B59" s="192">
        <v>7</v>
      </c>
      <c r="C59" s="192">
        <v>3</v>
      </c>
      <c r="D59" s="192">
        <f t="shared" si="0"/>
        <v>21</v>
      </c>
    </row>
    <row r="60" spans="1:4">
      <c r="B60" s="192">
        <v>2</v>
      </c>
      <c r="C60" s="192">
        <v>2</v>
      </c>
      <c r="D60" s="192">
        <f t="shared" si="0"/>
        <v>4</v>
      </c>
    </row>
    <row r="61" spans="1:4">
      <c r="B61" s="192">
        <v>3</v>
      </c>
      <c r="C61" s="192">
        <v>2</v>
      </c>
      <c r="D61" s="192">
        <f t="shared" si="0"/>
        <v>6</v>
      </c>
    </row>
    <row r="62" spans="1:4">
      <c r="B62" s="192">
        <v>6</v>
      </c>
      <c r="C62" s="192">
        <v>3</v>
      </c>
      <c r="D62" s="192">
        <f t="shared" si="0"/>
        <v>18</v>
      </c>
    </row>
    <row r="63" spans="1:4">
      <c r="B63" s="192">
        <v>3</v>
      </c>
      <c r="C63" s="192">
        <v>3</v>
      </c>
      <c r="D63" s="192">
        <f t="shared" si="0"/>
        <v>9</v>
      </c>
    </row>
    <row r="64" spans="1:4">
      <c r="B64" s="192">
        <v>5</v>
      </c>
      <c r="C64" s="192">
        <v>4</v>
      </c>
      <c r="D64" s="192">
        <f t="shared" si="0"/>
        <v>20</v>
      </c>
    </row>
    <row r="65" spans="2:4">
      <c r="B65" s="192">
        <v>6</v>
      </c>
      <c r="C65" s="192">
        <v>6</v>
      </c>
      <c r="D65" s="192">
        <f t="shared" si="0"/>
        <v>36</v>
      </c>
    </row>
    <row r="66" spans="2:4">
      <c r="B66" s="192">
        <v>1</v>
      </c>
      <c r="C66" s="192">
        <v>1</v>
      </c>
      <c r="D66" s="192">
        <f t="shared" si="0"/>
        <v>1</v>
      </c>
    </row>
    <row r="67" spans="2:4">
      <c r="B67" s="192">
        <v>4</v>
      </c>
      <c r="C67" s="192">
        <v>4</v>
      </c>
      <c r="D67" s="192">
        <f t="shared" si="0"/>
        <v>16</v>
      </c>
    </row>
    <row r="68" spans="2:4">
      <c r="B68" s="192">
        <v>1</v>
      </c>
      <c r="C68" s="192">
        <v>1</v>
      </c>
      <c r="D68" s="192">
        <f t="shared" ref="D68" si="1">+B68*C68</f>
        <v>1</v>
      </c>
    </row>
    <row r="69" spans="2:4">
      <c r="B69" s="192">
        <v>1</v>
      </c>
      <c r="C69" s="192">
        <v>1</v>
      </c>
      <c r="D69" s="192">
        <f t="shared" ref="D69:D152" si="2">+B69*C69</f>
        <v>1</v>
      </c>
    </row>
    <row r="70" spans="2:4">
      <c r="B70" s="192">
        <v>1</v>
      </c>
      <c r="C70" s="192">
        <v>1</v>
      </c>
      <c r="D70" s="192">
        <f t="shared" si="2"/>
        <v>1</v>
      </c>
    </row>
    <row r="71" spans="2:4">
      <c r="B71" s="192">
        <v>1</v>
      </c>
      <c r="C71" s="192">
        <v>1</v>
      </c>
      <c r="D71" s="192">
        <f t="shared" si="2"/>
        <v>1</v>
      </c>
    </row>
    <row r="72" spans="2:4">
      <c r="B72" s="192">
        <v>3</v>
      </c>
      <c r="C72" s="192">
        <v>1</v>
      </c>
      <c r="D72" s="192">
        <f t="shared" si="2"/>
        <v>3</v>
      </c>
    </row>
    <row r="73" spans="2:4">
      <c r="B73" s="192">
        <v>3</v>
      </c>
      <c r="C73" s="192">
        <v>3</v>
      </c>
      <c r="D73" s="192">
        <f t="shared" si="2"/>
        <v>9</v>
      </c>
    </row>
    <row r="74" spans="2:4">
      <c r="B74" s="192">
        <v>2</v>
      </c>
      <c r="C74" s="192">
        <v>2</v>
      </c>
      <c r="D74" s="192">
        <f t="shared" si="2"/>
        <v>4</v>
      </c>
    </row>
    <row r="75" spans="2:4">
      <c r="B75" s="192">
        <v>2</v>
      </c>
      <c r="C75" s="192">
        <v>2</v>
      </c>
      <c r="D75" s="192">
        <f t="shared" si="2"/>
        <v>4</v>
      </c>
    </row>
    <row r="76" spans="2:4">
      <c r="B76" s="192">
        <v>2</v>
      </c>
      <c r="C76" s="192">
        <v>2</v>
      </c>
      <c r="D76" s="192">
        <f t="shared" si="2"/>
        <v>4</v>
      </c>
    </row>
    <row r="77" spans="2:4">
      <c r="B77" s="192">
        <v>2</v>
      </c>
      <c r="C77" s="192">
        <v>2</v>
      </c>
      <c r="D77" s="192">
        <f t="shared" si="2"/>
        <v>4</v>
      </c>
    </row>
    <row r="78" spans="2:4">
      <c r="B78" s="192">
        <v>6</v>
      </c>
      <c r="C78" s="192">
        <v>3</v>
      </c>
      <c r="D78" s="192">
        <f t="shared" si="2"/>
        <v>18</v>
      </c>
    </row>
    <row r="79" spans="2:4">
      <c r="B79" s="192">
        <v>2</v>
      </c>
      <c r="C79" s="192">
        <v>2</v>
      </c>
      <c r="D79" s="192">
        <f t="shared" si="2"/>
        <v>4</v>
      </c>
    </row>
    <row r="80" spans="2:4">
      <c r="B80" s="192">
        <v>3</v>
      </c>
      <c r="C80" s="192">
        <v>3</v>
      </c>
      <c r="D80" s="192">
        <f t="shared" si="2"/>
        <v>9</v>
      </c>
    </row>
    <row r="81" spans="2:4">
      <c r="B81" s="192">
        <v>1</v>
      </c>
      <c r="C81" s="192">
        <v>1</v>
      </c>
      <c r="D81" s="192">
        <f t="shared" si="2"/>
        <v>1</v>
      </c>
    </row>
    <row r="82" spans="2:4">
      <c r="B82" s="192">
        <v>3</v>
      </c>
      <c r="C82" s="192">
        <v>3</v>
      </c>
      <c r="D82" s="192">
        <f t="shared" si="2"/>
        <v>9</v>
      </c>
    </row>
    <row r="83" spans="2:4">
      <c r="B83" s="192">
        <v>1</v>
      </c>
      <c r="C83" s="192">
        <v>1</v>
      </c>
      <c r="D83" s="192">
        <f t="shared" si="2"/>
        <v>1</v>
      </c>
    </row>
    <row r="84" spans="2:4">
      <c r="B84" s="192">
        <v>6</v>
      </c>
      <c r="C84" s="192">
        <v>3</v>
      </c>
      <c r="D84" s="192">
        <f t="shared" si="2"/>
        <v>18</v>
      </c>
    </row>
    <row r="85" spans="2:4">
      <c r="B85" s="192">
        <v>3</v>
      </c>
      <c r="C85" s="192">
        <v>3</v>
      </c>
      <c r="D85" s="192">
        <f t="shared" si="2"/>
        <v>9</v>
      </c>
    </row>
    <row r="86" spans="2:4">
      <c r="B86" s="192">
        <v>3</v>
      </c>
      <c r="C86" s="192">
        <v>1</v>
      </c>
      <c r="D86" s="192">
        <f t="shared" si="2"/>
        <v>3</v>
      </c>
    </row>
    <row r="87" spans="2:4">
      <c r="B87" s="192">
        <v>3</v>
      </c>
      <c r="C87" s="192">
        <v>3</v>
      </c>
      <c r="D87" s="192">
        <f t="shared" si="2"/>
        <v>9</v>
      </c>
    </row>
    <row r="88" spans="2:4">
      <c r="B88" s="192">
        <v>6</v>
      </c>
      <c r="C88" s="192">
        <v>3</v>
      </c>
      <c r="D88" s="192">
        <f t="shared" si="2"/>
        <v>18</v>
      </c>
    </row>
    <row r="89" spans="2:4">
      <c r="B89" s="192">
        <v>2</v>
      </c>
      <c r="C89" s="192">
        <v>2</v>
      </c>
      <c r="D89" s="192">
        <f t="shared" si="2"/>
        <v>4</v>
      </c>
    </row>
    <row r="90" spans="2:4">
      <c r="B90" s="192">
        <v>4</v>
      </c>
      <c r="C90" s="192">
        <v>6</v>
      </c>
      <c r="D90" s="192">
        <f t="shared" si="2"/>
        <v>24</v>
      </c>
    </row>
    <row r="91" spans="2:4">
      <c r="B91" s="192">
        <v>2</v>
      </c>
      <c r="C91" s="192">
        <v>2</v>
      </c>
      <c r="D91" s="192">
        <f t="shared" si="2"/>
        <v>4</v>
      </c>
    </row>
    <row r="92" spans="2:4">
      <c r="B92" s="192">
        <v>2</v>
      </c>
      <c r="C92" s="192">
        <v>2</v>
      </c>
      <c r="D92" s="192">
        <f t="shared" si="2"/>
        <v>4</v>
      </c>
    </row>
    <row r="93" spans="2:4">
      <c r="B93" s="192">
        <v>10</v>
      </c>
      <c r="C93" s="192">
        <v>6</v>
      </c>
      <c r="D93" s="192">
        <f t="shared" si="2"/>
        <v>60</v>
      </c>
    </row>
    <row r="94" spans="2:4" s="123" customFormat="1">
      <c r="B94" s="192">
        <v>4</v>
      </c>
      <c r="C94" s="192">
        <v>3</v>
      </c>
      <c r="D94" s="192">
        <f t="shared" si="2"/>
        <v>12</v>
      </c>
    </row>
    <row r="95" spans="2:4">
      <c r="B95" s="192">
        <v>6</v>
      </c>
      <c r="C95" s="192">
        <v>4</v>
      </c>
      <c r="D95" s="192">
        <f t="shared" si="2"/>
        <v>24</v>
      </c>
    </row>
    <row r="96" spans="2:4" s="123" customFormat="1">
      <c r="B96" s="192">
        <v>5</v>
      </c>
      <c r="C96" s="192">
        <v>3</v>
      </c>
      <c r="D96" s="192">
        <f t="shared" si="2"/>
        <v>15</v>
      </c>
    </row>
    <row r="97" spans="1:4" s="123" customFormat="1">
      <c r="B97" s="192">
        <v>7</v>
      </c>
      <c r="C97" s="192">
        <v>3</v>
      </c>
      <c r="D97" s="192">
        <f t="shared" si="2"/>
        <v>21</v>
      </c>
    </row>
    <row r="98" spans="1:4" s="123" customFormat="1">
      <c r="B98" s="192">
        <v>2</v>
      </c>
      <c r="C98" s="192">
        <v>3</v>
      </c>
      <c r="D98" s="192">
        <f t="shared" si="2"/>
        <v>6</v>
      </c>
    </row>
    <row r="99" spans="1:4" s="123" customFormat="1">
      <c r="B99" s="192">
        <v>2</v>
      </c>
      <c r="C99" s="192">
        <v>2</v>
      </c>
      <c r="D99" s="192">
        <f t="shared" si="2"/>
        <v>4</v>
      </c>
    </row>
    <row r="100" spans="1:4" s="123" customFormat="1">
      <c r="B100" s="192">
        <v>5</v>
      </c>
      <c r="C100" s="192">
        <v>4</v>
      </c>
      <c r="D100" s="192">
        <f t="shared" si="2"/>
        <v>20</v>
      </c>
    </row>
    <row r="101" spans="1:4" s="123" customFormat="1">
      <c r="B101" s="192">
        <v>2</v>
      </c>
      <c r="C101" s="192">
        <v>2</v>
      </c>
      <c r="D101" s="192">
        <f t="shared" si="2"/>
        <v>4</v>
      </c>
    </row>
    <row r="102" spans="1:4">
      <c r="B102" s="192">
        <v>1</v>
      </c>
      <c r="C102" s="192">
        <v>1</v>
      </c>
      <c r="D102" s="192">
        <f t="shared" si="2"/>
        <v>1</v>
      </c>
    </row>
    <row r="103" spans="1:4">
      <c r="B103" s="192">
        <v>2</v>
      </c>
      <c r="C103" s="192">
        <v>2</v>
      </c>
      <c r="D103" s="192">
        <f t="shared" si="2"/>
        <v>4</v>
      </c>
    </row>
    <row r="104" spans="1:4">
      <c r="B104" s="192">
        <v>1</v>
      </c>
      <c r="C104" s="192">
        <v>1</v>
      </c>
      <c r="D104" s="192">
        <f t="shared" si="2"/>
        <v>1</v>
      </c>
    </row>
    <row r="105" spans="1:4">
      <c r="B105" s="192">
        <v>1</v>
      </c>
      <c r="C105" s="192">
        <v>1</v>
      </c>
      <c r="D105" s="192">
        <f t="shared" si="2"/>
        <v>1</v>
      </c>
    </row>
    <row r="106" spans="1:4">
      <c r="B106" s="192">
        <v>1</v>
      </c>
      <c r="C106" s="192">
        <v>1</v>
      </c>
      <c r="D106" s="192">
        <f t="shared" si="2"/>
        <v>1</v>
      </c>
    </row>
    <row r="107" spans="1:4">
      <c r="B107" s="192">
        <v>4</v>
      </c>
      <c r="C107" s="192">
        <v>3</v>
      </c>
      <c r="D107" s="192">
        <f t="shared" si="2"/>
        <v>12</v>
      </c>
    </row>
    <row r="108" spans="1:4">
      <c r="A108" s="123" t="s">
        <v>238</v>
      </c>
      <c r="B108" s="192">
        <v>15</v>
      </c>
      <c r="C108" s="192">
        <v>2</v>
      </c>
      <c r="D108" s="192">
        <f t="shared" si="2"/>
        <v>30</v>
      </c>
    </row>
    <row r="109" spans="1:4">
      <c r="B109" s="192">
        <v>6</v>
      </c>
      <c r="C109" s="192">
        <v>6</v>
      </c>
      <c r="D109" s="192">
        <f>+B109*C109</f>
        <v>36</v>
      </c>
    </row>
    <row r="110" spans="1:4">
      <c r="B110" s="192">
        <v>6</v>
      </c>
      <c r="C110" s="192">
        <v>3</v>
      </c>
      <c r="D110" s="192">
        <f t="shared" si="2"/>
        <v>18</v>
      </c>
    </row>
    <row r="111" spans="1:4">
      <c r="B111" s="192">
        <v>7</v>
      </c>
      <c r="C111" s="192">
        <v>3</v>
      </c>
      <c r="D111" s="192">
        <f t="shared" si="2"/>
        <v>21</v>
      </c>
    </row>
    <row r="112" spans="1:4">
      <c r="B112" s="192">
        <v>10</v>
      </c>
      <c r="C112" s="192">
        <v>6</v>
      </c>
      <c r="D112" s="192">
        <f t="shared" si="2"/>
        <v>60</v>
      </c>
    </row>
    <row r="113" spans="2:4">
      <c r="B113" s="192">
        <v>2</v>
      </c>
      <c r="C113" s="192">
        <v>2</v>
      </c>
      <c r="D113" s="192">
        <f t="shared" si="2"/>
        <v>4</v>
      </c>
    </row>
    <row r="114" spans="2:4">
      <c r="B114" s="192">
        <v>2</v>
      </c>
      <c r="C114" s="192">
        <v>1</v>
      </c>
      <c r="D114" s="192">
        <f t="shared" si="2"/>
        <v>2</v>
      </c>
    </row>
    <row r="115" spans="2:4">
      <c r="B115" s="192">
        <v>3</v>
      </c>
      <c r="C115" s="192">
        <v>3</v>
      </c>
      <c r="D115" s="192">
        <f t="shared" si="2"/>
        <v>9</v>
      </c>
    </row>
    <row r="116" spans="2:4">
      <c r="B116" s="192">
        <v>10</v>
      </c>
      <c r="C116" s="192">
        <v>6</v>
      </c>
      <c r="D116" s="192">
        <f t="shared" si="2"/>
        <v>60</v>
      </c>
    </row>
    <row r="117" spans="2:4">
      <c r="B117" s="192">
        <v>6</v>
      </c>
      <c r="C117" s="192">
        <v>4</v>
      </c>
      <c r="D117" s="192">
        <f t="shared" si="2"/>
        <v>24</v>
      </c>
    </row>
    <row r="118" spans="2:4">
      <c r="B118" s="192">
        <v>10</v>
      </c>
      <c r="C118" s="192">
        <v>6</v>
      </c>
      <c r="D118" s="192">
        <f t="shared" si="2"/>
        <v>60</v>
      </c>
    </row>
    <row r="119" spans="2:4">
      <c r="B119" s="192">
        <v>15</v>
      </c>
      <c r="C119" s="192">
        <v>2</v>
      </c>
      <c r="D119" s="192">
        <f t="shared" si="2"/>
        <v>30</v>
      </c>
    </row>
    <row r="120" spans="2:4">
      <c r="B120" s="192">
        <v>7</v>
      </c>
      <c r="C120" s="192">
        <v>5</v>
      </c>
      <c r="D120" s="192">
        <f t="shared" si="2"/>
        <v>35</v>
      </c>
    </row>
    <row r="121" spans="2:4">
      <c r="B121" s="192">
        <v>6</v>
      </c>
      <c r="C121" s="192">
        <v>5</v>
      </c>
      <c r="D121" s="192">
        <f t="shared" si="2"/>
        <v>30</v>
      </c>
    </row>
    <row r="122" spans="2:4">
      <c r="B122" s="192">
        <v>12</v>
      </c>
      <c r="C122" s="192">
        <v>6</v>
      </c>
      <c r="D122" s="192">
        <f t="shared" si="2"/>
        <v>72</v>
      </c>
    </row>
    <row r="123" spans="2:4">
      <c r="B123" s="192">
        <v>15</v>
      </c>
      <c r="C123" s="192">
        <v>6</v>
      </c>
      <c r="D123" s="192">
        <f t="shared" si="2"/>
        <v>90</v>
      </c>
    </row>
    <row r="124" spans="2:4">
      <c r="B124" s="192">
        <v>2</v>
      </c>
      <c r="C124" s="192">
        <v>1</v>
      </c>
      <c r="D124" s="192">
        <f t="shared" si="2"/>
        <v>2</v>
      </c>
    </row>
    <row r="125" spans="2:4">
      <c r="B125" s="192">
        <v>9</v>
      </c>
      <c r="C125" s="192">
        <v>4</v>
      </c>
      <c r="D125" s="192">
        <f t="shared" si="2"/>
        <v>36</v>
      </c>
    </row>
    <row r="126" spans="2:4">
      <c r="B126" s="192">
        <v>2</v>
      </c>
      <c r="C126" s="192">
        <v>2</v>
      </c>
      <c r="D126" s="192">
        <f t="shared" si="2"/>
        <v>4</v>
      </c>
    </row>
    <row r="127" spans="2:4">
      <c r="B127" s="192">
        <v>5</v>
      </c>
      <c r="C127" s="192">
        <v>3</v>
      </c>
      <c r="D127" s="192">
        <f t="shared" si="2"/>
        <v>15</v>
      </c>
    </row>
    <row r="128" spans="2:4">
      <c r="B128" s="192">
        <v>3</v>
      </c>
      <c r="C128" s="192">
        <v>3</v>
      </c>
      <c r="D128" s="192">
        <f t="shared" si="2"/>
        <v>9</v>
      </c>
    </row>
    <row r="129" spans="2:4">
      <c r="B129" s="192">
        <v>10</v>
      </c>
      <c r="C129" s="192">
        <v>6</v>
      </c>
      <c r="D129" s="192">
        <f t="shared" si="2"/>
        <v>60</v>
      </c>
    </row>
    <row r="130" spans="2:4">
      <c r="B130" s="192">
        <v>8</v>
      </c>
      <c r="C130" s="192">
        <v>3</v>
      </c>
      <c r="D130" s="192">
        <f t="shared" si="2"/>
        <v>24</v>
      </c>
    </row>
    <row r="131" spans="2:4">
      <c r="B131" s="192">
        <v>30</v>
      </c>
      <c r="C131" s="192">
        <v>6</v>
      </c>
      <c r="D131" s="192">
        <f t="shared" si="2"/>
        <v>180</v>
      </c>
    </row>
    <row r="132" spans="2:4">
      <c r="B132" s="192">
        <v>6</v>
      </c>
      <c r="C132" s="192">
        <v>4</v>
      </c>
      <c r="D132" s="192">
        <f t="shared" si="2"/>
        <v>24</v>
      </c>
    </row>
    <row r="133" spans="2:4">
      <c r="B133" s="192">
        <v>12</v>
      </c>
      <c r="C133" s="192">
        <v>6</v>
      </c>
      <c r="D133" s="192">
        <f t="shared" si="2"/>
        <v>72</v>
      </c>
    </row>
    <row r="134" spans="2:4">
      <c r="B134" s="192">
        <v>12</v>
      </c>
      <c r="C134" s="192">
        <v>6</v>
      </c>
      <c r="D134" s="192">
        <f t="shared" si="2"/>
        <v>72</v>
      </c>
    </row>
    <row r="135" spans="2:4">
      <c r="B135" s="192">
        <v>2</v>
      </c>
      <c r="C135" s="192">
        <v>2</v>
      </c>
      <c r="D135" s="192">
        <f t="shared" si="2"/>
        <v>4</v>
      </c>
    </row>
    <row r="136" spans="2:4">
      <c r="B136" s="192">
        <v>7</v>
      </c>
      <c r="C136" s="192">
        <v>3</v>
      </c>
      <c r="D136" s="192">
        <f t="shared" si="2"/>
        <v>21</v>
      </c>
    </row>
    <row r="137" spans="2:4">
      <c r="B137" s="192">
        <v>11</v>
      </c>
      <c r="C137" s="192">
        <v>6</v>
      </c>
      <c r="D137" s="192">
        <f t="shared" si="2"/>
        <v>66</v>
      </c>
    </row>
    <row r="138" spans="2:4">
      <c r="B138" s="192">
        <v>6</v>
      </c>
      <c r="C138" s="192">
        <v>3</v>
      </c>
      <c r="D138" s="192">
        <f t="shared" si="2"/>
        <v>18</v>
      </c>
    </row>
    <row r="139" spans="2:4">
      <c r="B139" s="192">
        <v>4</v>
      </c>
      <c r="C139" s="192">
        <v>4</v>
      </c>
      <c r="D139" s="192">
        <f t="shared" si="2"/>
        <v>16</v>
      </c>
    </row>
    <row r="140" spans="2:4">
      <c r="B140" s="192">
        <v>7</v>
      </c>
      <c r="C140" s="192">
        <v>3</v>
      </c>
      <c r="D140" s="192">
        <f t="shared" si="2"/>
        <v>21</v>
      </c>
    </row>
    <row r="141" spans="2:4">
      <c r="B141" s="192">
        <v>15</v>
      </c>
      <c r="C141" s="192">
        <v>6</v>
      </c>
      <c r="D141" s="192">
        <f t="shared" si="2"/>
        <v>90</v>
      </c>
    </row>
    <row r="142" spans="2:4">
      <c r="B142" s="192">
        <v>5</v>
      </c>
      <c r="C142" s="192">
        <v>4</v>
      </c>
      <c r="D142" s="192">
        <f t="shared" si="2"/>
        <v>20</v>
      </c>
    </row>
    <row r="143" spans="2:4">
      <c r="B143" s="192">
        <v>2</v>
      </c>
      <c r="C143" s="192">
        <v>2</v>
      </c>
      <c r="D143" s="192">
        <f t="shared" si="2"/>
        <v>4</v>
      </c>
    </row>
    <row r="144" spans="2:4">
      <c r="B144" s="192">
        <v>5</v>
      </c>
      <c r="C144" s="192">
        <v>3</v>
      </c>
      <c r="D144" s="192">
        <f t="shared" si="2"/>
        <v>15</v>
      </c>
    </row>
    <row r="145" spans="2:4">
      <c r="B145" s="192">
        <v>1</v>
      </c>
      <c r="C145" s="192">
        <v>1</v>
      </c>
      <c r="D145" s="192">
        <f t="shared" si="2"/>
        <v>1</v>
      </c>
    </row>
    <row r="146" spans="2:4">
      <c r="B146" s="192">
        <v>4</v>
      </c>
      <c r="C146" s="192">
        <v>2</v>
      </c>
      <c r="D146" s="192">
        <f t="shared" si="2"/>
        <v>8</v>
      </c>
    </row>
    <row r="147" spans="2:4">
      <c r="B147" s="192">
        <v>6</v>
      </c>
      <c r="C147" s="192">
        <v>3</v>
      </c>
      <c r="D147" s="192">
        <f t="shared" si="2"/>
        <v>18</v>
      </c>
    </row>
    <row r="148" spans="2:4">
      <c r="B148" s="192">
        <v>7</v>
      </c>
      <c r="C148" s="192">
        <v>2</v>
      </c>
      <c r="D148" s="192">
        <f t="shared" si="2"/>
        <v>14</v>
      </c>
    </row>
    <row r="149" spans="2:4">
      <c r="B149" s="192">
        <v>2</v>
      </c>
      <c r="C149" s="192">
        <v>2</v>
      </c>
      <c r="D149" s="192">
        <f t="shared" si="2"/>
        <v>4</v>
      </c>
    </row>
    <row r="150" spans="2:4">
      <c r="B150" s="192">
        <v>3</v>
      </c>
      <c r="C150" s="192">
        <v>1</v>
      </c>
      <c r="D150" s="192">
        <f t="shared" si="2"/>
        <v>3</v>
      </c>
    </row>
    <row r="151" spans="2:4">
      <c r="B151" s="192">
        <v>11</v>
      </c>
      <c r="C151" s="192">
        <v>6</v>
      </c>
      <c r="D151" s="192">
        <f t="shared" si="2"/>
        <v>66</v>
      </c>
    </row>
    <row r="152" spans="2:4">
      <c r="B152" s="192">
        <v>2</v>
      </c>
      <c r="C152" s="192">
        <v>2</v>
      </c>
      <c r="D152" s="192">
        <f t="shared" si="2"/>
        <v>4</v>
      </c>
    </row>
    <row r="153" spans="2:4">
      <c r="B153" s="192"/>
      <c r="C153" s="192"/>
      <c r="D153" s="192"/>
    </row>
    <row r="154" spans="2:4">
      <c r="B154" s="192"/>
      <c r="C154" s="192"/>
      <c r="D154" s="192"/>
    </row>
    <row r="155" spans="2:4">
      <c r="B155" s="192"/>
      <c r="C155" s="192"/>
      <c r="D155" s="192"/>
    </row>
    <row r="156" spans="2:4">
      <c r="B156" s="192">
        <f>SUM(B4:B155)</f>
        <v>624</v>
      </c>
      <c r="C156" s="192">
        <f>SUM(C4:C155)</f>
        <v>400</v>
      </c>
      <c r="D156" s="192">
        <f>SUM(D4:D155)</f>
        <v>2380</v>
      </c>
    </row>
  </sheetData>
  <mergeCells count="8">
    <mergeCell ref="B1:D2"/>
    <mergeCell ref="L1:N1"/>
    <mergeCell ref="L2:N2"/>
    <mergeCell ref="I2:K2"/>
    <mergeCell ref="P1:T1"/>
    <mergeCell ref="E1:E2"/>
    <mergeCell ref="F1:H1"/>
    <mergeCell ref="I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"/>
  <sheetViews>
    <sheetView topLeftCell="M4" workbookViewId="0">
      <selection activeCell="AG18" sqref="AG18"/>
    </sheetView>
  </sheetViews>
  <sheetFormatPr baseColWidth="10" defaultRowHeight="15"/>
  <cols>
    <col min="4" max="4" width="29" bestFit="1" customWidth="1"/>
    <col min="5" max="5" width="6.7109375" bestFit="1" customWidth="1"/>
    <col min="6" max="6" width="8.42578125" bestFit="1" customWidth="1"/>
    <col min="7" max="7" width="15.5703125" style="123" bestFit="1" customWidth="1"/>
    <col min="8" max="8" width="12.7109375" style="123" bestFit="1" customWidth="1"/>
    <col min="9" max="9" width="12.5703125" bestFit="1" customWidth="1"/>
    <col min="10" max="13" width="10.5703125" bestFit="1" customWidth="1"/>
    <col min="14" max="14" width="11.5703125" bestFit="1" customWidth="1"/>
    <col min="15" max="15" width="8" bestFit="1" customWidth="1"/>
    <col min="16" max="16" width="10.5703125" bestFit="1" customWidth="1"/>
    <col min="17" max="17" width="11.5703125" bestFit="1" customWidth="1"/>
    <col min="18" max="18" width="10.5703125" bestFit="1" customWidth="1"/>
    <col min="19" max="19" width="11.5703125" bestFit="1" customWidth="1"/>
    <col min="20" max="20" width="10.5703125" bestFit="1" customWidth="1"/>
    <col min="21" max="21" width="11.5703125" bestFit="1" customWidth="1"/>
    <col min="22" max="22" width="8" bestFit="1" customWidth="1"/>
    <col min="23" max="23" width="10.5703125" bestFit="1" customWidth="1"/>
    <col min="24" max="24" width="11.5703125" bestFit="1" customWidth="1"/>
    <col min="25" max="25" width="10.5703125" bestFit="1" customWidth="1"/>
    <col min="26" max="26" width="11.5703125" bestFit="1" customWidth="1"/>
    <col min="27" max="27" width="10.5703125" bestFit="1" customWidth="1"/>
    <col min="28" max="28" width="11.5703125" bestFit="1" customWidth="1"/>
    <col min="29" max="29" width="8" bestFit="1" customWidth="1"/>
    <col min="30" max="30" width="10.5703125" bestFit="1" customWidth="1"/>
    <col min="31" max="31" width="11.5703125" bestFit="1" customWidth="1"/>
    <col min="32" max="38" width="8" bestFit="1" customWidth="1"/>
  </cols>
  <sheetData>
    <row r="1" spans="1:38">
      <c r="A1" t="s">
        <v>190</v>
      </c>
    </row>
    <row r="5" spans="1:38" ht="15.75" thickBot="1"/>
    <row r="6" spans="1:38" ht="15.75" thickBot="1">
      <c r="D6" s="216"/>
      <c r="E6" s="217"/>
      <c r="F6" s="217"/>
      <c r="G6" s="217"/>
      <c r="H6" s="219"/>
      <c r="I6" s="225" t="s">
        <v>191</v>
      </c>
      <c r="J6" s="226" t="s">
        <v>192</v>
      </c>
      <c r="K6" s="226" t="s">
        <v>193</v>
      </c>
      <c r="L6" s="226" t="s">
        <v>194</v>
      </c>
      <c r="M6" s="226" t="s">
        <v>195</v>
      </c>
      <c r="N6" s="226" t="s">
        <v>196</v>
      </c>
      <c r="O6" s="226" t="s">
        <v>197</v>
      </c>
      <c r="P6" s="226" t="s">
        <v>198</v>
      </c>
      <c r="Q6" s="226" t="s">
        <v>199</v>
      </c>
      <c r="R6" s="226" t="s">
        <v>200</v>
      </c>
      <c r="S6" s="226" t="s">
        <v>201</v>
      </c>
      <c r="T6" s="226" t="s">
        <v>202</v>
      </c>
      <c r="U6" s="226" t="s">
        <v>203</v>
      </c>
      <c r="V6" s="226" t="s">
        <v>204</v>
      </c>
      <c r="W6" s="226" t="s">
        <v>205</v>
      </c>
      <c r="X6" s="226" t="s">
        <v>206</v>
      </c>
      <c r="Y6" s="226" t="s">
        <v>207</v>
      </c>
      <c r="Z6" s="226" t="s">
        <v>208</v>
      </c>
      <c r="AA6" s="226" t="s">
        <v>209</v>
      </c>
      <c r="AB6" s="226" t="s">
        <v>210</v>
      </c>
      <c r="AC6" s="226" t="s">
        <v>211</v>
      </c>
      <c r="AD6" s="226" t="s">
        <v>212</v>
      </c>
      <c r="AE6" s="226" t="s">
        <v>213</v>
      </c>
      <c r="AF6" s="226" t="s">
        <v>214</v>
      </c>
      <c r="AG6" s="226" t="s">
        <v>215</v>
      </c>
      <c r="AH6" s="226" t="s">
        <v>216</v>
      </c>
      <c r="AI6" s="226" t="s">
        <v>217</v>
      </c>
      <c r="AJ6" s="226" t="s">
        <v>218</v>
      </c>
      <c r="AK6" s="226" t="s">
        <v>219</v>
      </c>
      <c r="AL6" s="227" t="s">
        <v>220</v>
      </c>
    </row>
    <row r="7" spans="1:38" s="123" customFormat="1">
      <c r="D7" s="213" t="s">
        <v>156</v>
      </c>
      <c r="E7" s="214" t="s">
        <v>120</v>
      </c>
      <c r="F7" s="215">
        <v>401</v>
      </c>
      <c r="G7" s="200">
        <v>10459</v>
      </c>
      <c r="H7" s="220">
        <v>4981826</v>
      </c>
      <c r="I7" s="228"/>
      <c r="J7" s="229">
        <v>80</v>
      </c>
      <c r="K7" s="229">
        <v>80</v>
      </c>
      <c r="L7" s="229">
        <v>80</v>
      </c>
      <c r="M7" s="229"/>
      <c r="N7" s="229"/>
      <c r="O7" s="229"/>
      <c r="P7" s="229">
        <v>80</v>
      </c>
      <c r="Q7" s="229">
        <v>81</v>
      </c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  <c r="AG7" s="230"/>
      <c r="AH7" s="230"/>
      <c r="AI7" s="230"/>
      <c r="AJ7" s="230"/>
      <c r="AK7" s="230"/>
      <c r="AL7" s="231"/>
    </row>
    <row r="8" spans="1:38">
      <c r="D8" s="209" t="s">
        <v>124</v>
      </c>
      <c r="E8" s="188" t="s">
        <v>125</v>
      </c>
      <c r="F8" s="198">
        <v>166</v>
      </c>
      <c r="G8" s="201">
        <v>30011</v>
      </c>
      <c r="H8" s="221">
        <v>3267000</v>
      </c>
      <c r="I8" s="232"/>
      <c r="J8" s="194"/>
      <c r="K8" s="194">
        <f>80*0.125</f>
        <v>10</v>
      </c>
      <c r="L8" s="194">
        <v>10</v>
      </c>
      <c r="M8" s="194">
        <v>10</v>
      </c>
      <c r="N8" s="194">
        <v>10</v>
      </c>
      <c r="O8" s="194"/>
      <c r="P8" s="233">
        <v>10</v>
      </c>
      <c r="Q8" s="233">
        <v>10</v>
      </c>
      <c r="R8" s="233">
        <v>10</v>
      </c>
      <c r="S8" s="194">
        <v>10</v>
      </c>
      <c r="T8" s="194">
        <v>10</v>
      </c>
      <c r="U8" s="194">
        <v>10</v>
      </c>
      <c r="V8" s="194"/>
      <c r="W8" s="194">
        <v>10</v>
      </c>
      <c r="X8" s="194">
        <v>10</v>
      </c>
      <c r="Y8" s="194">
        <v>10</v>
      </c>
      <c r="Z8" s="194">
        <v>10</v>
      </c>
      <c r="AA8" s="194">
        <v>10</v>
      </c>
      <c r="AB8" s="194">
        <v>10</v>
      </c>
      <c r="AC8" s="194"/>
      <c r="AD8" s="194">
        <v>6</v>
      </c>
      <c r="AE8" s="194"/>
      <c r="AF8" s="234"/>
      <c r="AG8" s="234"/>
      <c r="AH8" s="234"/>
      <c r="AI8" s="234"/>
      <c r="AJ8" s="234"/>
      <c r="AK8" s="234"/>
      <c r="AL8" s="129"/>
    </row>
    <row r="9" spans="1:38">
      <c r="D9" s="208" t="s">
        <v>121</v>
      </c>
      <c r="E9" s="133" t="s">
        <v>125</v>
      </c>
      <c r="F9" s="199">
        <f>+F10*0.15</f>
        <v>123.75</v>
      </c>
      <c r="G9" s="201">
        <v>104389</v>
      </c>
      <c r="H9" s="222">
        <v>12918138.75</v>
      </c>
      <c r="I9" s="232"/>
      <c r="J9" s="194"/>
      <c r="K9" s="194"/>
      <c r="L9" s="194">
        <v>8</v>
      </c>
      <c r="M9" s="194">
        <v>8</v>
      </c>
      <c r="N9" s="194">
        <v>8</v>
      </c>
      <c r="O9" s="194"/>
      <c r="P9" s="194">
        <v>8</v>
      </c>
      <c r="Q9" s="194">
        <v>8</v>
      </c>
      <c r="R9" s="194">
        <v>8</v>
      </c>
      <c r="S9" s="194">
        <v>8</v>
      </c>
      <c r="T9" s="194">
        <v>8</v>
      </c>
      <c r="U9" s="194">
        <v>8</v>
      </c>
      <c r="V9" s="194"/>
      <c r="W9" s="194">
        <v>8</v>
      </c>
      <c r="X9" s="194">
        <v>8</v>
      </c>
      <c r="Y9" s="194">
        <v>8</v>
      </c>
      <c r="Z9" s="194">
        <v>8</v>
      </c>
      <c r="AA9" s="194">
        <v>8</v>
      </c>
      <c r="AB9" s="194">
        <v>8</v>
      </c>
      <c r="AC9" s="194"/>
      <c r="AD9" s="194">
        <v>3.75</v>
      </c>
      <c r="AE9" s="194"/>
      <c r="AF9" s="234"/>
      <c r="AG9" s="234"/>
      <c r="AH9" s="234"/>
      <c r="AI9" s="234"/>
      <c r="AJ9" s="234"/>
      <c r="AK9" s="234"/>
      <c r="AL9" s="129"/>
    </row>
    <row r="10" spans="1:38">
      <c r="D10" s="208" t="s">
        <v>154</v>
      </c>
      <c r="E10" s="133" t="s">
        <v>126</v>
      </c>
      <c r="F10" s="199">
        <v>825</v>
      </c>
      <c r="G10" s="201">
        <v>3960</v>
      </c>
      <c r="H10" s="222">
        <v>21656250</v>
      </c>
      <c r="I10" s="232"/>
      <c r="J10" s="194"/>
      <c r="K10" s="194"/>
      <c r="L10" s="194"/>
      <c r="M10" s="194"/>
      <c r="N10" s="194">
        <v>102</v>
      </c>
      <c r="O10" s="194"/>
      <c r="P10" s="194"/>
      <c r="Q10" s="194">
        <v>102</v>
      </c>
      <c r="R10" s="194"/>
      <c r="S10" s="194">
        <v>102</v>
      </c>
      <c r="T10" s="194"/>
      <c r="U10" s="194">
        <v>104</v>
      </c>
      <c r="V10" s="194"/>
      <c r="W10" s="194"/>
      <c r="X10" s="194">
        <v>104</v>
      </c>
      <c r="Y10" s="194"/>
      <c r="Z10" s="194">
        <v>104</v>
      </c>
      <c r="AA10" s="194"/>
      <c r="AB10" s="194">
        <v>104</v>
      </c>
      <c r="AC10" s="194"/>
      <c r="AD10" s="194"/>
      <c r="AE10" s="194">
        <v>103</v>
      </c>
      <c r="AF10" s="234"/>
      <c r="AG10" s="234"/>
      <c r="AH10" s="234"/>
      <c r="AI10" s="234"/>
      <c r="AJ10" s="234"/>
      <c r="AK10" s="234"/>
      <c r="AL10" s="129"/>
    </row>
    <row r="11" spans="1:38">
      <c r="D11" s="208" t="s">
        <v>155</v>
      </c>
      <c r="E11" s="133" t="s">
        <v>125</v>
      </c>
      <c r="F11" s="199">
        <f>+F10*0.1</f>
        <v>82.5</v>
      </c>
      <c r="G11" s="201">
        <v>778113</v>
      </c>
      <c r="H11" s="222">
        <v>64194322.5</v>
      </c>
      <c r="I11" s="232"/>
      <c r="J11" s="194"/>
      <c r="K11" s="194"/>
      <c r="L11" s="194"/>
      <c r="M11" s="194"/>
      <c r="N11" s="194">
        <f>+N10*0.1</f>
        <v>10.200000000000001</v>
      </c>
      <c r="O11" s="194"/>
      <c r="P11" s="194"/>
      <c r="Q11" s="194">
        <f t="shared" ref="Q11:AE11" si="0">+Q10*0.1</f>
        <v>10.200000000000001</v>
      </c>
      <c r="R11" s="194"/>
      <c r="S11" s="194">
        <f t="shared" si="0"/>
        <v>10.200000000000001</v>
      </c>
      <c r="T11" s="194"/>
      <c r="U11" s="194">
        <f t="shared" si="0"/>
        <v>10.4</v>
      </c>
      <c r="V11" s="194"/>
      <c r="W11" s="194"/>
      <c r="X11" s="194">
        <f t="shared" si="0"/>
        <v>10.4</v>
      </c>
      <c r="Y11" s="194"/>
      <c r="Z11" s="194">
        <f t="shared" si="0"/>
        <v>10.4</v>
      </c>
      <c r="AA11" s="194"/>
      <c r="AB11" s="194">
        <f t="shared" si="0"/>
        <v>10.4</v>
      </c>
      <c r="AC11" s="194"/>
      <c r="AD11" s="194"/>
      <c r="AE11" s="194">
        <f t="shared" si="0"/>
        <v>10.3</v>
      </c>
      <c r="AF11" s="235"/>
      <c r="AG11" s="235"/>
      <c r="AH11" s="235"/>
      <c r="AI11" s="235"/>
      <c r="AJ11" s="235"/>
      <c r="AK11" s="234"/>
      <c r="AL11" s="129"/>
    </row>
    <row r="12" spans="1:38">
      <c r="D12" s="208" t="s">
        <v>157</v>
      </c>
      <c r="E12" s="133" t="s">
        <v>158</v>
      </c>
      <c r="F12" s="207">
        <f>+(F9+F11)*70</f>
        <v>14437.5</v>
      </c>
      <c r="G12" s="201">
        <v>1500</v>
      </c>
      <c r="H12" s="222">
        <v>4194059</v>
      </c>
      <c r="I12" s="232"/>
      <c r="J12" s="194"/>
      <c r="K12" s="194"/>
      <c r="L12" s="194">
        <f t="shared" ref="L12:AE12" si="1">+(L9+L11)*70</f>
        <v>560</v>
      </c>
      <c r="M12" s="194">
        <f t="shared" si="1"/>
        <v>560</v>
      </c>
      <c r="N12" s="194">
        <f t="shared" si="1"/>
        <v>1274.0000000000002</v>
      </c>
      <c r="O12" s="194"/>
      <c r="P12" s="194">
        <f t="shared" si="1"/>
        <v>560</v>
      </c>
      <c r="Q12" s="194">
        <f t="shared" si="1"/>
        <v>1274.0000000000002</v>
      </c>
      <c r="R12" s="194">
        <f t="shared" si="1"/>
        <v>560</v>
      </c>
      <c r="S12" s="194">
        <f t="shared" si="1"/>
        <v>1274.0000000000002</v>
      </c>
      <c r="T12" s="194">
        <f t="shared" si="1"/>
        <v>560</v>
      </c>
      <c r="U12" s="194">
        <f t="shared" si="1"/>
        <v>1288</v>
      </c>
      <c r="V12" s="194"/>
      <c r="W12" s="194">
        <f t="shared" si="1"/>
        <v>560</v>
      </c>
      <c r="X12" s="194">
        <f t="shared" si="1"/>
        <v>1288</v>
      </c>
      <c r="Y12" s="194">
        <f t="shared" si="1"/>
        <v>560</v>
      </c>
      <c r="Z12" s="194">
        <f t="shared" si="1"/>
        <v>1288</v>
      </c>
      <c r="AA12" s="194">
        <f t="shared" si="1"/>
        <v>560</v>
      </c>
      <c r="AB12" s="194">
        <f t="shared" si="1"/>
        <v>1288</v>
      </c>
      <c r="AC12" s="194"/>
      <c r="AD12" s="194">
        <f t="shared" si="1"/>
        <v>262.5</v>
      </c>
      <c r="AE12" s="194">
        <f t="shared" si="1"/>
        <v>721</v>
      </c>
      <c r="AF12" s="234"/>
      <c r="AG12" s="234"/>
      <c r="AH12" s="234"/>
      <c r="AI12" s="234"/>
      <c r="AJ12" s="234"/>
      <c r="AK12" s="234"/>
      <c r="AL12" s="129"/>
    </row>
    <row r="13" spans="1:38" ht="15.75" thickBot="1">
      <c r="D13" s="210" t="s">
        <v>173</v>
      </c>
      <c r="E13" s="211" t="s">
        <v>174</v>
      </c>
      <c r="F13" s="212">
        <v>1</v>
      </c>
      <c r="G13" s="223">
        <v>1300000</v>
      </c>
      <c r="H13" s="224">
        <v>1300000</v>
      </c>
      <c r="I13" s="236">
        <f>+F13/30</f>
        <v>3.3333333333333333E-2</v>
      </c>
      <c r="J13" s="237">
        <v>3.3333333333333333E-2</v>
      </c>
      <c r="K13" s="237">
        <v>3.3333333333333333E-2</v>
      </c>
      <c r="L13" s="237">
        <v>3.3333333333333333E-2</v>
      </c>
      <c r="M13" s="237">
        <v>3.3333333333333333E-2</v>
      </c>
      <c r="N13" s="237">
        <v>3.3333333333333333E-2</v>
      </c>
      <c r="O13" s="237">
        <v>3.3333333333333333E-2</v>
      </c>
      <c r="P13" s="237">
        <v>3.3333333333333333E-2</v>
      </c>
      <c r="Q13" s="237">
        <v>3.3333333333333333E-2</v>
      </c>
      <c r="R13" s="237">
        <v>3.3333333333333333E-2</v>
      </c>
      <c r="S13" s="237">
        <v>3.3333333333333333E-2</v>
      </c>
      <c r="T13" s="237">
        <v>3.3333333333333333E-2</v>
      </c>
      <c r="U13" s="237">
        <v>3.3333333333333333E-2</v>
      </c>
      <c r="V13" s="237">
        <v>3.3333333333333333E-2</v>
      </c>
      <c r="W13" s="237">
        <v>3.3333333333333333E-2</v>
      </c>
      <c r="X13" s="237">
        <v>3.3333333333333333E-2</v>
      </c>
      <c r="Y13" s="237">
        <v>3.3333333333333333E-2</v>
      </c>
      <c r="Z13" s="237">
        <v>3.3333333333333333E-2</v>
      </c>
      <c r="AA13" s="237">
        <v>3.3333333333333333E-2</v>
      </c>
      <c r="AB13" s="237">
        <v>3.3333333333333333E-2</v>
      </c>
      <c r="AC13" s="237">
        <v>3.3333333333333333E-2</v>
      </c>
      <c r="AD13" s="237">
        <v>3.3333333333333333E-2</v>
      </c>
      <c r="AE13" s="237">
        <v>3.3333333333333333E-2</v>
      </c>
      <c r="AF13" s="237">
        <v>3.3333333333333333E-2</v>
      </c>
      <c r="AG13" s="237">
        <v>3.3333333333333333E-2</v>
      </c>
      <c r="AH13" s="237">
        <v>3.3333333333333333E-2</v>
      </c>
      <c r="AI13" s="237">
        <v>3.3333333333333333E-2</v>
      </c>
      <c r="AJ13" s="237">
        <v>3.3333333333333333E-2</v>
      </c>
      <c r="AK13" s="237">
        <v>3.3333333333333333E-2</v>
      </c>
      <c r="AL13" s="238">
        <v>3.3333333333333333E-2</v>
      </c>
    </row>
    <row r="14" spans="1:38">
      <c r="H14" s="218">
        <f>SUM(H7:H13)</f>
        <v>112511596.25</v>
      </c>
      <c r="I14" s="239">
        <f>+(I7*$G7+I8*$G8+I9*$G9+I10*$G10+I11*$G11+I12*$G12+I13*$G13)</f>
        <v>43333.333333333336</v>
      </c>
      <c r="J14" s="239">
        <f>+J7*G7+J8*G8+J9*G9+J10*G10+J11*G11+J12*G12+J13*G13</f>
        <v>880053.33333333337</v>
      </c>
      <c r="K14" s="239">
        <f t="shared" ref="K14:AL14" si="2">+(K7*$G7+K8*$G8+K9*$G9+K10*$G10+K11*$G11+K12*$G12+K13*$G13)</f>
        <v>1180163.3333333333</v>
      </c>
      <c r="L14" s="239">
        <f t="shared" si="2"/>
        <v>2855275.3333333335</v>
      </c>
      <c r="M14" s="239">
        <f t="shared" si="2"/>
        <v>2018555.3333333333</v>
      </c>
      <c r="N14" s="239">
        <f t="shared" si="2"/>
        <v>11430227.933333335</v>
      </c>
      <c r="O14" s="239">
        <f t="shared" si="2"/>
        <v>43333.333333333336</v>
      </c>
      <c r="P14" s="239">
        <f t="shared" si="2"/>
        <v>2855275.3333333335</v>
      </c>
      <c r="Q14" s="239">
        <f t="shared" si="2"/>
        <v>12277406.933333335</v>
      </c>
      <c r="R14" s="239">
        <f t="shared" si="2"/>
        <v>2018555.3333333333</v>
      </c>
      <c r="S14" s="239">
        <f t="shared" si="2"/>
        <v>11430227.933333335</v>
      </c>
      <c r="T14" s="239">
        <f t="shared" si="2"/>
        <v>2018555.3333333333</v>
      </c>
      <c r="U14" s="239">
        <f t="shared" si="2"/>
        <v>11614770.533333333</v>
      </c>
      <c r="V14" s="239">
        <f t="shared" si="2"/>
        <v>43333.333333333336</v>
      </c>
      <c r="W14" s="239">
        <f t="shared" si="2"/>
        <v>2018555.3333333333</v>
      </c>
      <c r="X14" s="239">
        <f t="shared" si="2"/>
        <v>11614770.533333333</v>
      </c>
      <c r="Y14" s="239">
        <f t="shared" si="2"/>
        <v>2018555.3333333333</v>
      </c>
      <c r="Z14" s="239">
        <f t="shared" si="2"/>
        <v>11614770.533333333</v>
      </c>
      <c r="AA14" s="239">
        <f t="shared" si="2"/>
        <v>2018555.3333333333</v>
      </c>
      <c r="AB14" s="239">
        <f t="shared" si="2"/>
        <v>11614770.533333333</v>
      </c>
      <c r="AC14" s="239">
        <f t="shared" si="2"/>
        <v>43333.333333333336</v>
      </c>
      <c r="AD14" s="239">
        <f t="shared" si="2"/>
        <v>1008608.0833333334</v>
      </c>
      <c r="AE14" s="239">
        <f t="shared" si="2"/>
        <v>9547277.2333333343</v>
      </c>
      <c r="AF14" s="239">
        <f t="shared" si="2"/>
        <v>43333.333333333336</v>
      </c>
      <c r="AG14" s="239">
        <f t="shared" si="2"/>
        <v>43333.333333333336</v>
      </c>
      <c r="AH14" s="239">
        <f t="shared" si="2"/>
        <v>43333.333333333336</v>
      </c>
      <c r="AI14" s="239">
        <f t="shared" si="2"/>
        <v>43333.333333333336</v>
      </c>
      <c r="AJ14" s="239">
        <f t="shared" si="2"/>
        <v>43333.333333333336</v>
      </c>
      <c r="AK14" s="239">
        <f t="shared" si="2"/>
        <v>43333.333333333336</v>
      </c>
      <c r="AL14" s="239">
        <f t="shared" si="2"/>
        <v>43333.333333333336</v>
      </c>
    </row>
    <row r="18" spans="9:9">
      <c r="I18" s="2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70" zoomScaleNormal="70" workbookViewId="0">
      <selection activeCell="G10" sqref="G10"/>
    </sheetView>
  </sheetViews>
  <sheetFormatPr baseColWidth="10" defaultRowHeight="15"/>
  <cols>
    <col min="1" max="1" width="9.5703125" style="15" customWidth="1"/>
    <col min="2" max="2" width="10.5703125" style="15" customWidth="1"/>
    <col min="3" max="3" width="20.7109375" style="15" customWidth="1"/>
    <col min="4" max="4" width="19.85546875" style="15" customWidth="1"/>
    <col min="5" max="5" width="42.7109375" style="15" customWidth="1"/>
    <col min="6" max="6" width="9.85546875" style="15" customWidth="1"/>
    <col min="7" max="7" width="13" style="15" customWidth="1"/>
    <col min="8" max="8" width="17.85546875" style="15" customWidth="1"/>
    <col min="9" max="9" width="20.42578125" style="15" customWidth="1"/>
    <col min="10" max="10" width="16.5703125" customWidth="1"/>
    <col min="11" max="11" width="17.5703125" customWidth="1"/>
    <col min="257" max="257" width="7.5703125" customWidth="1"/>
    <col min="258" max="258" width="10.5703125" customWidth="1"/>
    <col min="259" max="259" width="20.28515625" customWidth="1"/>
    <col min="260" max="260" width="20.140625" customWidth="1"/>
    <col min="261" max="261" width="49.140625" customWidth="1"/>
    <col min="262" max="262" width="13" customWidth="1"/>
    <col min="263" max="263" width="11.85546875" customWidth="1"/>
    <col min="264" max="264" width="21.42578125" customWidth="1"/>
    <col min="265" max="265" width="26.42578125" customWidth="1"/>
    <col min="266" max="266" width="16.5703125" customWidth="1"/>
    <col min="267" max="267" width="16.5703125" bestFit="1" customWidth="1"/>
    <col min="513" max="513" width="7.5703125" customWidth="1"/>
    <col min="514" max="514" width="10.5703125" customWidth="1"/>
    <col min="515" max="515" width="20.28515625" customWidth="1"/>
    <col min="516" max="516" width="20.140625" customWidth="1"/>
    <col min="517" max="517" width="49.140625" customWidth="1"/>
    <col min="518" max="518" width="13" customWidth="1"/>
    <col min="519" max="519" width="11.85546875" customWidth="1"/>
    <col min="520" max="520" width="21.42578125" customWidth="1"/>
    <col min="521" max="521" width="26.42578125" customWidth="1"/>
    <col min="522" max="522" width="16.5703125" customWidth="1"/>
    <col min="523" max="523" width="16.5703125" bestFit="1" customWidth="1"/>
    <col min="769" max="769" width="7.5703125" customWidth="1"/>
    <col min="770" max="770" width="10.5703125" customWidth="1"/>
    <col min="771" max="771" width="20.28515625" customWidth="1"/>
    <col min="772" max="772" width="20.140625" customWidth="1"/>
    <col min="773" max="773" width="49.140625" customWidth="1"/>
    <col min="774" max="774" width="13" customWidth="1"/>
    <col min="775" max="775" width="11.85546875" customWidth="1"/>
    <col min="776" max="776" width="21.42578125" customWidth="1"/>
    <col min="777" max="777" width="26.42578125" customWidth="1"/>
    <col min="778" max="778" width="16.5703125" customWidth="1"/>
    <col min="779" max="779" width="16.5703125" bestFit="1" customWidth="1"/>
    <col min="1025" max="1025" width="7.5703125" customWidth="1"/>
    <col min="1026" max="1026" width="10.5703125" customWidth="1"/>
    <col min="1027" max="1027" width="20.28515625" customWidth="1"/>
    <col min="1028" max="1028" width="20.140625" customWidth="1"/>
    <col min="1029" max="1029" width="49.140625" customWidth="1"/>
    <col min="1030" max="1030" width="13" customWidth="1"/>
    <col min="1031" max="1031" width="11.85546875" customWidth="1"/>
    <col min="1032" max="1032" width="21.42578125" customWidth="1"/>
    <col min="1033" max="1033" width="26.42578125" customWidth="1"/>
    <col min="1034" max="1034" width="16.5703125" customWidth="1"/>
    <col min="1035" max="1035" width="16.5703125" bestFit="1" customWidth="1"/>
    <col min="1281" max="1281" width="7.5703125" customWidth="1"/>
    <col min="1282" max="1282" width="10.5703125" customWidth="1"/>
    <col min="1283" max="1283" width="20.28515625" customWidth="1"/>
    <col min="1284" max="1284" width="20.140625" customWidth="1"/>
    <col min="1285" max="1285" width="49.140625" customWidth="1"/>
    <col min="1286" max="1286" width="13" customWidth="1"/>
    <col min="1287" max="1287" width="11.85546875" customWidth="1"/>
    <col min="1288" max="1288" width="21.42578125" customWidth="1"/>
    <col min="1289" max="1289" width="26.42578125" customWidth="1"/>
    <col min="1290" max="1290" width="16.5703125" customWidth="1"/>
    <col min="1291" max="1291" width="16.5703125" bestFit="1" customWidth="1"/>
    <col min="1537" max="1537" width="7.5703125" customWidth="1"/>
    <col min="1538" max="1538" width="10.5703125" customWidth="1"/>
    <col min="1539" max="1539" width="20.28515625" customWidth="1"/>
    <col min="1540" max="1540" width="20.140625" customWidth="1"/>
    <col min="1541" max="1541" width="49.140625" customWidth="1"/>
    <col min="1542" max="1542" width="13" customWidth="1"/>
    <col min="1543" max="1543" width="11.85546875" customWidth="1"/>
    <col min="1544" max="1544" width="21.42578125" customWidth="1"/>
    <col min="1545" max="1545" width="26.42578125" customWidth="1"/>
    <col min="1546" max="1546" width="16.5703125" customWidth="1"/>
    <col min="1547" max="1547" width="16.5703125" bestFit="1" customWidth="1"/>
    <col min="1793" max="1793" width="7.5703125" customWidth="1"/>
    <col min="1794" max="1794" width="10.5703125" customWidth="1"/>
    <col min="1795" max="1795" width="20.28515625" customWidth="1"/>
    <col min="1796" max="1796" width="20.140625" customWidth="1"/>
    <col min="1797" max="1797" width="49.140625" customWidth="1"/>
    <col min="1798" max="1798" width="13" customWidth="1"/>
    <col min="1799" max="1799" width="11.85546875" customWidth="1"/>
    <col min="1800" max="1800" width="21.42578125" customWidth="1"/>
    <col min="1801" max="1801" width="26.42578125" customWidth="1"/>
    <col min="1802" max="1802" width="16.5703125" customWidth="1"/>
    <col min="1803" max="1803" width="16.5703125" bestFit="1" customWidth="1"/>
    <col min="2049" max="2049" width="7.5703125" customWidth="1"/>
    <col min="2050" max="2050" width="10.5703125" customWidth="1"/>
    <col min="2051" max="2051" width="20.28515625" customWidth="1"/>
    <col min="2052" max="2052" width="20.140625" customWidth="1"/>
    <col min="2053" max="2053" width="49.140625" customWidth="1"/>
    <col min="2054" max="2054" width="13" customWidth="1"/>
    <col min="2055" max="2055" width="11.85546875" customWidth="1"/>
    <col min="2056" max="2056" width="21.42578125" customWidth="1"/>
    <col min="2057" max="2057" width="26.42578125" customWidth="1"/>
    <col min="2058" max="2058" width="16.5703125" customWidth="1"/>
    <col min="2059" max="2059" width="16.5703125" bestFit="1" customWidth="1"/>
    <col min="2305" max="2305" width="7.5703125" customWidth="1"/>
    <col min="2306" max="2306" width="10.5703125" customWidth="1"/>
    <col min="2307" max="2307" width="20.28515625" customWidth="1"/>
    <col min="2308" max="2308" width="20.140625" customWidth="1"/>
    <col min="2309" max="2309" width="49.140625" customWidth="1"/>
    <col min="2310" max="2310" width="13" customWidth="1"/>
    <col min="2311" max="2311" width="11.85546875" customWidth="1"/>
    <col min="2312" max="2312" width="21.42578125" customWidth="1"/>
    <col min="2313" max="2313" width="26.42578125" customWidth="1"/>
    <col min="2314" max="2314" width="16.5703125" customWidth="1"/>
    <col min="2315" max="2315" width="16.5703125" bestFit="1" customWidth="1"/>
    <col min="2561" max="2561" width="7.5703125" customWidth="1"/>
    <col min="2562" max="2562" width="10.5703125" customWidth="1"/>
    <col min="2563" max="2563" width="20.28515625" customWidth="1"/>
    <col min="2564" max="2564" width="20.140625" customWidth="1"/>
    <col min="2565" max="2565" width="49.140625" customWidth="1"/>
    <col min="2566" max="2566" width="13" customWidth="1"/>
    <col min="2567" max="2567" width="11.85546875" customWidth="1"/>
    <col min="2568" max="2568" width="21.42578125" customWidth="1"/>
    <col min="2569" max="2569" width="26.42578125" customWidth="1"/>
    <col min="2570" max="2570" width="16.5703125" customWidth="1"/>
    <col min="2571" max="2571" width="16.5703125" bestFit="1" customWidth="1"/>
    <col min="2817" max="2817" width="7.5703125" customWidth="1"/>
    <col min="2818" max="2818" width="10.5703125" customWidth="1"/>
    <col min="2819" max="2819" width="20.28515625" customWidth="1"/>
    <col min="2820" max="2820" width="20.140625" customWidth="1"/>
    <col min="2821" max="2821" width="49.140625" customWidth="1"/>
    <col min="2822" max="2822" width="13" customWidth="1"/>
    <col min="2823" max="2823" width="11.85546875" customWidth="1"/>
    <col min="2824" max="2824" width="21.42578125" customWidth="1"/>
    <col min="2825" max="2825" width="26.42578125" customWidth="1"/>
    <col min="2826" max="2826" width="16.5703125" customWidth="1"/>
    <col min="2827" max="2827" width="16.5703125" bestFit="1" customWidth="1"/>
    <col min="3073" max="3073" width="7.5703125" customWidth="1"/>
    <col min="3074" max="3074" width="10.5703125" customWidth="1"/>
    <col min="3075" max="3075" width="20.28515625" customWidth="1"/>
    <col min="3076" max="3076" width="20.140625" customWidth="1"/>
    <col min="3077" max="3077" width="49.140625" customWidth="1"/>
    <col min="3078" max="3078" width="13" customWidth="1"/>
    <col min="3079" max="3079" width="11.85546875" customWidth="1"/>
    <col min="3080" max="3080" width="21.42578125" customWidth="1"/>
    <col min="3081" max="3081" width="26.42578125" customWidth="1"/>
    <col min="3082" max="3082" width="16.5703125" customWidth="1"/>
    <col min="3083" max="3083" width="16.5703125" bestFit="1" customWidth="1"/>
    <col min="3329" max="3329" width="7.5703125" customWidth="1"/>
    <col min="3330" max="3330" width="10.5703125" customWidth="1"/>
    <col min="3331" max="3331" width="20.28515625" customWidth="1"/>
    <col min="3332" max="3332" width="20.140625" customWidth="1"/>
    <col min="3333" max="3333" width="49.140625" customWidth="1"/>
    <col min="3334" max="3334" width="13" customWidth="1"/>
    <col min="3335" max="3335" width="11.85546875" customWidth="1"/>
    <col min="3336" max="3336" width="21.42578125" customWidth="1"/>
    <col min="3337" max="3337" width="26.42578125" customWidth="1"/>
    <col min="3338" max="3338" width="16.5703125" customWidth="1"/>
    <col min="3339" max="3339" width="16.5703125" bestFit="1" customWidth="1"/>
    <col min="3585" max="3585" width="7.5703125" customWidth="1"/>
    <col min="3586" max="3586" width="10.5703125" customWidth="1"/>
    <col min="3587" max="3587" width="20.28515625" customWidth="1"/>
    <col min="3588" max="3588" width="20.140625" customWidth="1"/>
    <col min="3589" max="3589" width="49.140625" customWidth="1"/>
    <col min="3590" max="3590" width="13" customWidth="1"/>
    <col min="3591" max="3591" width="11.85546875" customWidth="1"/>
    <col min="3592" max="3592" width="21.42578125" customWidth="1"/>
    <col min="3593" max="3593" width="26.42578125" customWidth="1"/>
    <col min="3594" max="3594" width="16.5703125" customWidth="1"/>
    <col min="3595" max="3595" width="16.5703125" bestFit="1" customWidth="1"/>
    <col min="3841" max="3841" width="7.5703125" customWidth="1"/>
    <col min="3842" max="3842" width="10.5703125" customWidth="1"/>
    <col min="3843" max="3843" width="20.28515625" customWidth="1"/>
    <col min="3844" max="3844" width="20.140625" customWidth="1"/>
    <col min="3845" max="3845" width="49.140625" customWidth="1"/>
    <col min="3846" max="3846" width="13" customWidth="1"/>
    <col min="3847" max="3847" width="11.85546875" customWidth="1"/>
    <col min="3848" max="3848" width="21.42578125" customWidth="1"/>
    <col min="3849" max="3849" width="26.42578125" customWidth="1"/>
    <col min="3850" max="3850" width="16.5703125" customWidth="1"/>
    <col min="3851" max="3851" width="16.5703125" bestFit="1" customWidth="1"/>
    <col min="4097" max="4097" width="7.5703125" customWidth="1"/>
    <col min="4098" max="4098" width="10.5703125" customWidth="1"/>
    <col min="4099" max="4099" width="20.28515625" customWidth="1"/>
    <col min="4100" max="4100" width="20.140625" customWidth="1"/>
    <col min="4101" max="4101" width="49.140625" customWidth="1"/>
    <col min="4102" max="4102" width="13" customWidth="1"/>
    <col min="4103" max="4103" width="11.85546875" customWidth="1"/>
    <col min="4104" max="4104" width="21.42578125" customWidth="1"/>
    <col min="4105" max="4105" width="26.42578125" customWidth="1"/>
    <col min="4106" max="4106" width="16.5703125" customWidth="1"/>
    <col min="4107" max="4107" width="16.5703125" bestFit="1" customWidth="1"/>
    <col min="4353" max="4353" width="7.5703125" customWidth="1"/>
    <col min="4354" max="4354" width="10.5703125" customWidth="1"/>
    <col min="4355" max="4355" width="20.28515625" customWidth="1"/>
    <col min="4356" max="4356" width="20.140625" customWidth="1"/>
    <col min="4357" max="4357" width="49.140625" customWidth="1"/>
    <col min="4358" max="4358" width="13" customWidth="1"/>
    <col min="4359" max="4359" width="11.85546875" customWidth="1"/>
    <col min="4360" max="4360" width="21.42578125" customWidth="1"/>
    <col min="4361" max="4361" width="26.42578125" customWidth="1"/>
    <col min="4362" max="4362" width="16.5703125" customWidth="1"/>
    <col min="4363" max="4363" width="16.5703125" bestFit="1" customWidth="1"/>
    <col min="4609" max="4609" width="7.5703125" customWidth="1"/>
    <col min="4610" max="4610" width="10.5703125" customWidth="1"/>
    <col min="4611" max="4611" width="20.28515625" customWidth="1"/>
    <col min="4612" max="4612" width="20.140625" customWidth="1"/>
    <col min="4613" max="4613" width="49.140625" customWidth="1"/>
    <col min="4614" max="4614" width="13" customWidth="1"/>
    <col min="4615" max="4615" width="11.85546875" customWidth="1"/>
    <col min="4616" max="4616" width="21.42578125" customWidth="1"/>
    <col min="4617" max="4617" width="26.42578125" customWidth="1"/>
    <col min="4618" max="4618" width="16.5703125" customWidth="1"/>
    <col min="4619" max="4619" width="16.5703125" bestFit="1" customWidth="1"/>
    <col min="4865" max="4865" width="7.5703125" customWidth="1"/>
    <col min="4866" max="4866" width="10.5703125" customWidth="1"/>
    <col min="4867" max="4867" width="20.28515625" customWidth="1"/>
    <col min="4868" max="4868" width="20.140625" customWidth="1"/>
    <col min="4869" max="4869" width="49.140625" customWidth="1"/>
    <col min="4870" max="4870" width="13" customWidth="1"/>
    <col min="4871" max="4871" width="11.85546875" customWidth="1"/>
    <col min="4872" max="4872" width="21.42578125" customWidth="1"/>
    <col min="4873" max="4873" width="26.42578125" customWidth="1"/>
    <col min="4874" max="4874" width="16.5703125" customWidth="1"/>
    <col min="4875" max="4875" width="16.5703125" bestFit="1" customWidth="1"/>
    <col min="5121" max="5121" width="7.5703125" customWidth="1"/>
    <col min="5122" max="5122" width="10.5703125" customWidth="1"/>
    <col min="5123" max="5123" width="20.28515625" customWidth="1"/>
    <col min="5124" max="5124" width="20.140625" customWidth="1"/>
    <col min="5125" max="5125" width="49.140625" customWidth="1"/>
    <col min="5126" max="5126" width="13" customWidth="1"/>
    <col min="5127" max="5127" width="11.85546875" customWidth="1"/>
    <col min="5128" max="5128" width="21.42578125" customWidth="1"/>
    <col min="5129" max="5129" width="26.42578125" customWidth="1"/>
    <col min="5130" max="5130" width="16.5703125" customWidth="1"/>
    <col min="5131" max="5131" width="16.5703125" bestFit="1" customWidth="1"/>
    <col min="5377" max="5377" width="7.5703125" customWidth="1"/>
    <col min="5378" max="5378" width="10.5703125" customWidth="1"/>
    <col min="5379" max="5379" width="20.28515625" customWidth="1"/>
    <col min="5380" max="5380" width="20.140625" customWidth="1"/>
    <col min="5381" max="5381" width="49.140625" customWidth="1"/>
    <col min="5382" max="5382" width="13" customWidth="1"/>
    <col min="5383" max="5383" width="11.85546875" customWidth="1"/>
    <col min="5384" max="5384" width="21.42578125" customWidth="1"/>
    <col min="5385" max="5385" width="26.42578125" customWidth="1"/>
    <col min="5386" max="5386" width="16.5703125" customWidth="1"/>
    <col min="5387" max="5387" width="16.5703125" bestFit="1" customWidth="1"/>
    <col min="5633" max="5633" width="7.5703125" customWidth="1"/>
    <col min="5634" max="5634" width="10.5703125" customWidth="1"/>
    <col min="5635" max="5635" width="20.28515625" customWidth="1"/>
    <col min="5636" max="5636" width="20.140625" customWidth="1"/>
    <col min="5637" max="5637" width="49.140625" customWidth="1"/>
    <col min="5638" max="5638" width="13" customWidth="1"/>
    <col min="5639" max="5639" width="11.85546875" customWidth="1"/>
    <col min="5640" max="5640" width="21.42578125" customWidth="1"/>
    <col min="5641" max="5641" width="26.42578125" customWidth="1"/>
    <col min="5642" max="5642" width="16.5703125" customWidth="1"/>
    <col min="5643" max="5643" width="16.5703125" bestFit="1" customWidth="1"/>
    <col min="5889" max="5889" width="7.5703125" customWidth="1"/>
    <col min="5890" max="5890" width="10.5703125" customWidth="1"/>
    <col min="5891" max="5891" width="20.28515625" customWidth="1"/>
    <col min="5892" max="5892" width="20.140625" customWidth="1"/>
    <col min="5893" max="5893" width="49.140625" customWidth="1"/>
    <col min="5894" max="5894" width="13" customWidth="1"/>
    <col min="5895" max="5895" width="11.85546875" customWidth="1"/>
    <col min="5896" max="5896" width="21.42578125" customWidth="1"/>
    <col min="5897" max="5897" width="26.42578125" customWidth="1"/>
    <col min="5898" max="5898" width="16.5703125" customWidth="1"/>
    <col min="5899" max="5899" width="16.5703125" bestFit="1" customWidth="1"/>
    <col min="6145" max="6145" width="7.5703125" customWidth="1"/>
    <col min="6146" max="6146" width="10.5703125" customWidth="1"/>
    <col min="6147" max="6147" width="20.28515625" customWidth="1"/>
    <col min="6148" max="6148" width="20.140625" customWidth="1"/>
    <col min="6149" max="6149" width="49.140625" customWidth="1"/>
    <col min="6150" max="6150" width="13" customWidth="1"/>
    <col min="6151" max="6151" width="11.85546875" customWidth="1"/>
    <col min="6152" max="6152" width="21.42578125" customWidth="1"/>
    <col min="6153" max="6153" width="26.42578125" customWidth="1"/>
    <col min="6154" max="6154" width="16.5703125" customWidth="1"/>
    <col min="6155" max="6155" width="16.5703125" bestFit="1" customWidth="1"/>
    <col min="6401" max="6401" width="7.5703125" customWidth="1"/>
    <col min="6402" max="6402" width="10.5703125" customWidth="1"/>
    <col min="6403" max="6403" width="20.28515625" customWidth="1"/>
    <col min="6404" max="6404" width="20.140625" customWidth="1"/>
    <col min="6405" max="6405" width="49.140625" customWidth="1"/>
    <col min="6406" max="6406" width="13" customWidth="1"/>
    <col min="6407" max="6407" width="11.85546875" customWidth="1"/>
    <col min="6408" max="6408" width="21.42578125" customWidth="1"/>
    <col min="6409" max="6409" width="26.42578125" customWidth="1"/>
    <col min="6410" max="6410" width="16.5703125" customWidth="1"/>
    <col min="6411" max="6411" width="16.5703125" bestFit="1" customWidth="1"/>
    <col min="6657" max="6657" width="7.5703125" customWidth="1"/>
    <col min="6658" max="6658" width="10.5703125" customWidth="1"/>
    <col min="6659" max="6659" width="20.28515625" customWidth="1"/>
    <col min="6660" max="6660" width="20.140625" customWidth="1"/>
    <col min="6661" max="6661" width="49.140625" customWidth="1"/>
    <col min="6662" max="6662" width="13" customWidth="1"/>
    <col min="6663" max="6663" width="11.85546875" customWidth="1"/>
    <col min="6664" max="6664" width="21.42578125" customWidth="1"/>
    <col min="6665" max="6665" width="26.42578125" customWidth="1"/>
    <col min="6666" max="6666" width="16.5703125" customWidth="1"/>
    <col min="6667" max="6667" width="16.5703125" bestFit="1" customWidth="1"/>
    <col min="6913" max="6913" width="7.5703125" customWidth="1"/>
    <col min="6914" max="6914" width="10.5703125" customWidth="1"/>
    <col min="6915" max="6915" width="20.28515625" customWidth="1"/>
    <col min="6916" max="6916" width="20.140625" customWidth="1"/>
    <col min="6917" max="6917" width="49.140625" customWidth="1"/>
    <col min="6918" max="6918" width="13" customWidth="1"/>
    <col min="6919" max="6919" width="11.85546875" customWidth="1"/>
    <col min="6920" max="6920" width="21.42578125" customWidth="1"/>
    <col min="6921" max="6921" width="26.42578125" customWidth="1"/>
    <col min="6922" max="6922" width="16.5703125" customWidth="1"/>
    <col min="6923" max="6923" width="16.5703125" bestFit="1" customWidth="1"/>
    <col min="7169" max="7169" width="7.5703125" customWidth="1"/>
    <col min="7170" max="7170" width="10.5703125" customWidth="1"/>
    <col min="7171" max="7171" width="20.28515625" customWidth="1"/>
    <col min="7172" max="7172" width="20.140625" customWidth="1"/>
    <col min="7173" max="7173" width="49.140625" customWidth="1"/>
    <col min="7174" max="7174" width="13" customWidth="1"/>
    <col min="7175" max="7175" width="11.85546875" customWidth="1"/>
    <col min="7176" max="7176" width="21.42578125" customWidth="1"/>
    <col min="7177" max="7177" width="26.42578125" customWidth="1"/>
    <col min="7178" max="7178" width="16.5703125" customWidth="1"/>
    <col min="7179" max="7179" width="16.5703125" bestFit="1" customWidth="1"/>
    <col min="7425" max="7425" width="7.5703125" customWidth="1"/>
    <col min="7426" max="7426" width="10.5703125" customWidth="1"/>
    <col min="7427" max="7427" width="20.28515625" customWidth="1"/>
    <col min="7428" max="7428" width="20.140625" customWidth="1"/>
    <col min="7429" max="7429" width="49.140625" customWidth="1"/>
    <col min="7430" max="7430" width="13" customWidth="1"/>
    <col min="7431" max="7431" width="11.85546875" customWidth="1"/>
    <col min="7432" max="7432" width="21.42578125" customWidth="1"/>
    <col min="7433" max="7433" width="26.42578125" customWidth="1"/>
    <col min="7434" max="7434" width="16.5703125" customWidth="1"/>
    <col min="7435" max="7435" width="16.5703125" bestFit="1" customWidth="1"/>
    <col min="7681" max="7681" width="7.5703125" customWidth="1"/>
    <col min="7682" max="7682" width="10.5703125" customWidth="1"/>
    <col min="7683" max="7683" width="20.28515625" customWidth="1"/>
    <col min="7684" max="7684" width="20.140625" customWidth="1"/>
    <col min="7685" max="7685" width="49.140625" customWidth="1"/>
    <col min="7686" max="7686" width="13" customWidth="1"/>
    <col min="7687" max="7687" width="11.85546875" customWidth="1"/>
    <col min="7688" max="7688" width="21.42578125" customWidth="1"/>
    <col min="7689" max="7689" width="26.42578125" customWidth="1"/>
    <col min="7690" max="7690" width="16.5703125" customWidth="1"/>
    <col min="7691" max="7691" width="16.5703125" bestFit="1" customWidth="1"/>
    <col min="7937" max="7937" width="7.5703125" customWidth="1"/>
    <col min="7938" max="7938" width="10.5703125" customWidth="1"/>
    <col min="7939" max="7939" width="20.28515625" customWidth="1"/>
    <col min="7940" max="7940" width="20.140625" customWidth="1"/>
    <col min="7941" max="7941" width="49.140625" customWidth="1"/>
    <col min="7942" max="7942" width="13" customWidth="1"/>
    <col min="7943" max="7943" width="11.85546875" customWidth="1"/>
    <col min="7944" max="7944" width="21.42578125" customWidth="1"/>
    <col min="7945" max="7945" width="26.42578125" customWidth="1"/>
    <col min="7946" max="7946" width="16.5703125" customWidth="1"/>
    <col min="7947" max="7947" width="16.5703125" bestFit="1" customWidth="1"/>
    <col min="8193" max="8193" width="7.5703125" customWidth="1"/>
    <col min="8194" max="8194" width="10.5703125" customWidth="1"/>
    <col min="8195" max="8195" width="20.28515625" customWidth="1"/>
    <col min="8196" max="8196" width="20.140625" customWidth="1"/>
    <col min="8197" max="8197" width="49.140625" customWidth="1"/>
    <col min="8198" max="8198" width="13" customWidth="1"/>
    <col min="8199" max="8199" width="11.85546875" customWidth="1"/>
    <col min="8200" max="8200" width="21.42578125" customWidth="1"/>
    <col min="8201" max="8201" width="26.42578125" customWidth="1"/>
    <col min="8202" max="8202" width="16.5703125" customWidth="1"/>
    <col min="8203" max="8203" width="16.5703125" bestFit="1" customWidth="1"/>
    <col min="8449" max="8449" width="7.5703125" customWidth="1"/>
    <col min="8450" max="8450" width="10.5703125" customWidth="1"/>
    <col min="8451" max="8451" width="20.28515625" customWidth="1"/>
    <col min="8452" max="8452" width="20.140625" customWidth="1"/>
    <col min="8453" max="8453" width="49.140625" customWidth="1"/>
    <col min="8454" max="8454" width="13" customWidth="1"/>
    <col min="8455" max="8455" width="11.85546875" customWidth="1"/>
    <col min="8456" max="8456" width="21.42578125" customWidth="1"/>
    <col min="8457" max="8457" width="26.42578125" customWidth="1"/>
    <col min="8458" max="8458" width="16.5703125" customWidth="1"/>
    <col min="8459" max="8459" width="16.5703125" bestFit="1" customWidth="1"/>
    <col min="8705" max="8705" width="7.5703125" customWidth="1"/>
    <col min="8706" max="8706" width="10.5703125" customWidth="1"/>
    <col min="8707" max="8707" width="20.28515625" customWidth="1"/>
    <col min="8708" max="8708" width="20.140625" customWidth="1"/>
    <col min="8709" max="8709" width="49.140625" customWidth="1"/>
    <col min="8710" max="8710" width="13" customWidth="1"/>
    <col min="8711" max="8711" width="11.85546875" customWidth="1"/>
    <col min="8712" max="8712" width="21.42578125" customWidth="1"/>
    <col min="8713" max="8713" width="26.42578125" customWidth="1"/>
    <col min="8714" max="8714" width="16.5703125" customWidth="1"/>
    <col min="8715" max="8715" width="16.5703125" bestFit="1" customWidth="1"/>
    <col min="8961" max="8961" width="7.5703125" customWidth="1"/>
    <col min="8962" max="8962" width="10.5703125" customWidth="1"/>
    <col min="8963" max="8963" width="20.28515625" customWidth="1"/>
    <col min="8964" max="8964" width="20.140625" customWidth="1"/>
    <col min="8965" max="8965" width="49.140625" customWidth="1"/>
    <col min="8966" max="8966" width="13" customWidth="1"/>
    <col min="8967" max="8967" width="11.85546875" customWidth="1"/>
    <col min="8968" max="8968" width="21.42578125" customWidth="1"/>
    <col min="8969" max="8969" width="26.42578125" customWidth="1"/>
    <col min="8970" max="8970" width="16.5703125" customWidth="1"/>
    <col min="8971" max="8971" width="16.5703125" bestFit="1" customWidth="1"/>
    <col min="9217" max="9217" width="7.5703125" customWidth="1"/>
    <col min="9218" max="9218" width="10.5703125" customWidth="1"/>
    <col min="9219" max="9219" width="20.28515625" customWidth="1"/>
    <col min="9220" max="9220" width="20.140625" customWidth="1"/>
    <col min="9221" max="9221" width="49.140625" customWidth="1"/>
    <col min="9222" max="9222" width="13" customWidth="1"/>
    <col min="9223" max="9223" width="11.85546875" customWidth="1"/>
    <col min="9224" max="9224" width="21.42578125" customWidth="1"/>
    <col min="9225" max="9225" width="26.42578125" customWidth="1"/>
    <col min="9226" max="9226" width="16.5703125" customWidth="1"/>
    <col min="9227" max="9227" width="16.5703125" bestFit="1" customWidth="1"/>
    <col min="9473" max="9473" width="7.5703125" customWidth="1"/>
    <col min="9474" max="9474" width="10.5703125" customWidth="1"/>
    <col min="9475" max="9475" width="20.28515625" customWidth="1"/>
    <col min="9476" max="9476" width="20.140625" customWidth="1"/>
    <col min="9477" max="9477" width="49.140625" customWidth="1"/>
    <col min="9478" max="9478" width="13" customWidth="1"/>
    <col min="9479" max="9479" width="11.85546875" customWidth="1"/>
    <col min="9480" max="9480" width="21.42578125" customWidth="1"/>
    <col min="9481" max="9481" width="26.42578125" customWidth="1"/>
    <col min="9482" max="9482" width="16.5703125" customWidth="1"/>
    <col min="9483" max="9483" width="16.5703125" bestFit="1" customWidth="1"/>
    <col min="9729" max="9729" width="7.5703125" customWidth="1"/>
    <col min="9730" max="9730" width="10.5703125" customWidth="1"/>
    <col min="9731" max="9731" width="20.28515625" customWidth="1"/>
    <col min="9732" max="9732" width="20.140625" customWidth="1"/>
    <col min="9733" max="9733" width="49.140625" customWidth="1"/>
    <col min="9734" max="9734" width="13" customWidth="1"/>
    <col min="9735" max="9735" width="11.85546875" customWidth="1"/>
    <col min="9736" max="9736" width="21.42578125" customWidth="1"/>
    <col min="9737" max="9737" width="26.42578125" customWidth="1"/>
    <col min="9738" max="9738" width="16.5703125" customWidth="1"/>
    <col min="9739" max="9739" width="16.5703125" bestFit="1" customWidth="1"/>
    <col min="9985" max="9985" width="7.5703125" customWidth="1"/>
    <col min="9986" max="9986" width="10.5703125" customWidth="1"/>
    <col min="9987" max="9987" width="20.28515625" customWidth="1"/>
    <col min="9988" max="9988" width="20.140625" customWidth="1"/>
    <col min="9989" max="9989" width="49.140625" customWidth="1"/>
    <col min="9990" max="9990" width="13" customWidth="1"/>
    <col min="9991" max="9991" width="11.85546875" customWidth="1"/>
    <col min="9992" max="9992" width="21.42578125" customWidth="1"/>
    <col min="9993" max="9993" width="26.42578125" customWidth="1"/>
    <col min="9994" max="9994" width="16.5703125" customWidth="1"/>
    <col min="9995" max="9995" width="16.5703125" bestFit="1" customWidth="1"/>
    <col min="10241" max="10241" width="7.5703125" customWidth="1"/>
    <col min="10242" max="10242" width="10.5703125" customWidth="1"/>
    <col min="10243" max="10243" width="20.28515625" customWidth="1"/>
    <col min="10244" max="10244" width="20.140625" customWidth="1"/>
    <col min="10245" max="10245" width="49.140625" customWidth="1"/>
    <col min="10246" max="10246" width="13" customWidth="1"/>
    <col min="10247" max="10247" width="11.85546875" customWidth="1"/>
    <col min="10248" max="10248" width="21.42578125" customWidth="1"/>
    <col min="10249" max="10249" width="26.42578125" customWidth="1"/>
    <col min="10250" max="10250" width="16.5703125" customWidth="1"/>
    <col min="10251" max="10251" width="16.5703125" bestFit="1" customWidth="1"/>
    <col min="10497" max="10497" width="7.5703125" customWidth="1"/>
    <col min="10498" max="10498" width="10.5703125" customWidth="1"/>
    <col min="10499" max="10499" width="20.28515625" customWidth="1"/>
    <col min="10500" max="10500" width="20.140625" customWidth="1"/>
    <col min="10501" max="10501" width="49.140625" customWidth="1"/>
    <col min="10502" max="10502" width="13" customWidth="1"/>
    <col min="10503" max="10503" width="11.85546875" customWidth="1"/>
    <col min="10504" max="10504" width="21.42578125" customWidth="1"/>
    <col min="10505" max="10505" width="26.42578125" customWidth="1"/>
    <col min="10506" max="10506" width="16.5703125" customWidth="1"/>
    <col min="10507" max="10507" width="16.5703125" bestFit="1" customWidth="1"/>
    <col min="10753" max="10753" width="7.5703125" customWidth="1"/>
    <col min="10754" max="10754" width="10.5703125" customWidth="1"/>
    <col min="10755" max="10755" width="20.28515625" customWidth="1"/>
    <col min="10756" max="10756" width="20.140625" customWidth="1"/>
    <col min="10757" max="10757" width="49.140625" customWidth="1"/>
    <col min="10758" max="10758" width="13" customWidth="1"/>
    <col min="10759" max="10759" width="11.85546875" customWidth="1"/>
    <col min="10760" max="10760" width="21.42578125" customWidth="1"/>
    <col min="10761" max="10761" width="26.42578125" customWidth="1"/>
    <col min="10762" max="10762" width="16.5703125" customWidth="1"/>
    <col min="10763" max="10763" width="16.5703125" bestFit="1" customWidth="1"/>
    <col min="11009" max="11009" width="7.5703125" customWidth="1"/>
    <col min="11010" max="11010" width="10.5703125" customWidth="1"/>
    <col min="11011" max="11011" width="20.28515625" customWidth="1"/>
    <col min="11012" max="11012" width="20.140625" customWidth="1"/>
    <col min="11013" max="11013" width="49.140625" customWidth="1"/>
    <col min="11014" max="11014" width="13" customWidth="1"/>
    <col min="11015" max="11015" width="11.85546875" customWidth="1"/>
    <col min="11016" max="11016" width="21.42578125" customWidth="1"/>
    <col min="11017" max="11017" width="26.42578125" customWidth="1"/>
    <col min="11018" max="11018" width="16.5703125" customWidth="1"/>
    <col min="11019" max="11019" width="16.5703125" bestFit="1" customWidth="1"/>
    <col min="11265" max="11265" width="7.5703125" customWidth="1"/>
    <col min="11266" max="11266" width="10.5703125" customWidth="1"/>
    <col min="11267" max="11267" width="20.28515625" customWidth="1"/>
    <col min="11268" max="11268" width="20.140625" customWidth="1"/>
    <col min="11269" max="11269" width="49.140625" customWidth="1"/>
    <col min="11270" max="11270" width="13" customWidth="1"/>
    <col min="11271" max="11271" width="11.85546875" customWidth="1"/>
    <col min="11272" max="11272" width="21.42578125" customWidth="1"/>
    <col min="11273" max="11273" width="26.42578125" customWidth="1"/>
    <col min="11274" max="11274" width="16.5703125" customWidth="1"/>
    <col min="11275" max="11275" width="16.5703125" bestFit="1" customWidth="1"/>
    <col min="11521" max="11521" width="7.5703125" customWidth="1"/>
    <col min="11522" max="11522" width="10.5703125" customWidth="1"/>
    <col min="11523" max="11523" width="20.28515625" customWidth="1"/>
    <col min="11524" max="11524" width="20.140625" customWidth="1"/>
    <col min="11525" max="11525" width="49.140625" customWidth="1"/>
    <col min="11526" max="11526" width="13" customWidth="1"/>
    <col min="11527" max="11527" width="11.85546875" customWidth="1"/>
    <col min="11528" max="11528" width="21.42578125" customWidth="1"/>
    <col min="11529" max="11529" width="26.42578125" customWidth="1"/>
    <col min="11530" max="11530" width="16.5703125" customWidth="1"/>
    <col min="11531" max="11531" width="16.5703125" bestFit="1" customWidth="1"/>
    <col min="11777" max="11777" width="7.5703125" customWidth="1"/>
    <col min="11778" max="11778" width="10.5703125" customWidth="1"/>
    <col min="11779" max="11779" width="20.28515625" customWidth="1"/>
    <col min="11780" max="11780" width="20.140625" customWidth="1"/>
    <col min="11781" max="11781" width="49.140625" customWidth="1"/>
    <col min="11782" max="11782" width="13" customWidth="1"/>
    <col min="11783" max="11783" width="11.85546875" customWidth="1"/>
    <col min="11784" max="11784" width="21.42578125" customWidth="1"/>
    <col min="11785" max="11785" width="26.42578125" customWidth="1"/>
    <col min="11786" max="11786" width="16.5703125" customWidth="1"/>
    <col min="11787" max="11787" width="16.5703125" bestFit="1" customWidth="1"/>
    <col min="12033" max="12033" width="7.5703125" customWidth="1"/>
    <col min="12034" max="12034" width="10.5703125" customWidth="1"/>
    <col min="12035" max="12035" width="20.28515625" customWidth="1"/>
    <col min="12036" max="12036" width="20.140625" customWidth="1"/>
    <col min="12037" max="12037" width="49.140625" customWidth="1"/>
    <col min="12038" max="12038" width="13" customWidth="1"/>
    <col min="12039" max="12039" width="11.85546875" customWidth="1"/>
    <col min="12040" max="12040" width="21.42578125" customWidth="1"/>
    <col min="12041" max="12041" width="26.42578125" customWidth="1"/>
    <col min="12042" max="12042" width="16.5703125" customWidth="1"/>
    <col min="12043" max="12043" width="16.5703125" bestFit="1" customWidth="1"/>
    <col min="12289" max="12289" width="7.5703125" customWidth="1"/>
    <col min="12290" max="12290" width="10.5703125" customWidth="1"/>
    <col min="12291" max="12291" width="20.28515625" customWidth="1"/>
    <col min="12292" max="12292" width="20.140625" customWidth="1"/>
    <col min="12293" max="12293" width="49.140625" customWidth="1"/>
    <col min="12294" max="12294" width="13" customWidth="1"/>
    <col min="12295" max="12295" width="11.85546875" customWidth="1"/>
    <col min="12296" max="12296" width="21.42578125" customWidth="1"/>
    <col min="12297" max="12297" width="26.42578125" customWidth="1"/>
    <col min="12298" max="12298" width="16.5703125" customWidth="1"/>
    <col min="12299" max="12299" width="16.5703125" bestFit="1" customWidth="1"/>
    <col min="12545" max="12545" width="7.5703125" customWidth="1"/>
    <col min="12546" max="12546" width="10.5703125" customWidth="1"/>
    <col min="12547" max="12547" width="20.28515625" customWidth="1"/>
    <col min="12548" max="12548" width="20.140625" customWidth="1"/>
    <col min="12549" max="12549" width="49.140625" customWidth="1"/>
    <col min="12550" max="12550" width="13" customWidth="1"/>
    <col min="12551" max="12551" width="11.85546875" customWidth="1"/>
    <col min="12552" max="12552" width="21.42578125" customWidth="1"/>
    <col min="12553" max="12553" width="26.42578125" customWidth="1"/>
    <col min="12554" max="12554" width="16.5703125" customWidth="1"/>
    <col min="12555" max="12555" width="16.5703125" bestFit="1" customWidth="1"/>
    <col min="12801" max="12801" width="7.5703125" customWidth="1"/>
    <col min="12802" max="12802" width="10.5703125" customWidth="1"/>
    <col min="12803" max="12803" width="20.28515625" customWidth="1"/>
    <col min="12804" max="12804" width="20.140625" customWidth="1"/>
    <col min="12805" max="12805" width="49.140625" customWidth="1"/>
    <col min="12806" max="12806" width="13" customWidth="1"/>
    <col min="12807" max="12807" width="11.85546875" customWidth="1"/>
    <col min="12808" max="12808" width="21.42578125" customWidth="1"/>
    <col min="12809" max="12809" width="26.42578125" customWidth="1"/>
    <col min="12810" max="12810" width="16.5703125" customWidth="1"/>
    <col min="12811" max="12811" width="16.5703125" bestFit="1" customWidth="1"/>
    <col min="13057" max="13057" width="7.5703125" customWidth="1"/>
    <col min="13058" max="13058" width="10.5703125" customWidth="1"/>
    <col min="13059" max="13059" width="20.28515625" customWidth="1"/>
    <col min="13060" max="13060" width="20.140625" customWidth="1"/>
    <col min="13061" max="13061" width="49.140625" customWidth="1"/>
    <col min="13062" max="13062" width="13" customWidth="1"/>
    <col min="13063" max="13063" width="11.85546875" customWidth="1"/>
    <col min="13064" max="13064" width="21.42578125" customWidth="1"/>
    <col min="13065" max="13065" width="26.42578125" customWidth="1"/>
    <col min="13066" max="13066" width="16.5703125" customWidth="1"/>
    <col min="13067" max="13067" width="16.5703125" bestFit="1" customWidth="1"/>
    <col min="13313" max="13313" width="7.5703125" customWidth="1"/>
    <col min="13314" max="13314" width="10.5703125" customWidth="1"/>
    <col min="13315" max="13315" width="20.28515625" customWidth="1"/>
    <col min="13316" max="13316" width="20.140625" customWidth="1"/>
    <col min="13317" max="13317" width="49.140625" customWidth="1"/>
    <col min="13318" max="13318" width="13" customWidth="1"/>
    <col min="13319" max="13319" width="11.85546875" customWidth="1"/>
    <col min="13320" max="13320" width="21.42578125" customWidth="1"/>
    <col min="13321" max="13321" width="26.42578125" customWidth="1"/>
    <col min="13322" max="13322" width="16.5703125" customWidth="1"/>
    <col min="13323" max="13323" width="16.5703125" bestFit="1" customWidth="1"/>
    <col min="13569" max="13569" width="7.5703125" customWidth="1"/>
    <col min="13570" max="13570" width="10.5703125" customWidth="1"/>
    <col min="13571" max="13571" width="20.28515625" customWidth="1"/>
    <col min="13572" max="13572" width="20.140625" customWidth="1"/>
    <col min="13573" max="13573" width="49.140625" customWidth="1"/>
    <col min="13574" max="13574" width="13" customWidth="1"/>
    <col min="13575" max="13575" width="11.85546875" customWidth="1"/>
    <col min="13576" max="13576" width="21.42578125" customWidth="1"/>
    <col min="13577" max="13577" width="26.42578125" customWidth="1"/>
    <col min="13578" max="13578" width="16.5703125" customWidth="1"/>
    <col min="13579" max="13579" width="16.5703125" bestFit="1" customWidth="1"/>
    <col min="13825" max="13825" width="7.5703125" customWidth="1"/>
    <col min="13826" max="13826" width="10.5703125" customWidth="1"/>
    <col min="13827" max="13827" width="20.28515625" customWidth="1"/>
    <col min="13828" max="13828" width="20.140625" customWidth="1"/>
    <col min="13829" max="13829" width="49.140625" customWidth="1"/>
    <col min="13830" max="13830" width="13" customWidth="1"/>
    <col min="13831" max="13831" width="11.85546875" customWidth="1"/>
    <col min="13832" max="13832" width="21.42578125" customWidth="1"/>
    <col min="13833" max="13833" width="26.42578125" customWidth="1"/>
    <col min="13834" max="13834" width="16.5703125" customWidth="1"/>
    <col min="13835" max="13835" width="16.5703125" bestFit="1" customWidth="1"/>
    <col min="14081" max="14081" width="7.5703125" customWidth="1"/>
    <col min="14082" max="14082" width="10.5703125" customWidth="1"/>
    <col min="14083" max="14083" width="20.28515625" customWidth="1"/>
    <col min="14084" max="14084" width="20.140625" customWidth="1"/>
    <col min="14085" max="14085" width="49.140625" customWidth="1"/>
    <col min="14086" max="14086" width="13" customWidth="1"/>
    <col min="14087" max="14087" width="11.85546875" customWidth="1"/>
    <col min="14088" max="14088" width="21.42578125" customWidth="1"/>
    <col min="14089" max="14089" width="26.42578125" customWidth="1"/>
    <col min="14090" max="14090" width="16.5703125" customWidth="1"/>
    <col min="14091" max="14091" width="16.5703125" bestFit="1" customWidth="1"/>
    <col min="14337" max="14337" width="7.5703125" customWidth="1"/>
    <col min="14338" max="14338" width="10.5703125" customWidth="1"/>
    <col min="14339" max="14339" width="20.28515625" customWidth="1"/>
    <col min="14340" max="14340" width="20.140625" customWidth="1"/>
    <col min="14341" max="14341" width="49.140625" customWidth="1"/>
    <col min="14342" max="14342" width="13" customWidth="1"/>
    <col min="14343" max="14343" width="11.85546875" customWidth="1"/>
    <col min="14344" max="14344" width="21.42578125" customWidth="1"/>
    <col min="14345" max="14345" width="26.42578125" customWidth="1"/>
    <col min="14346" max="14346" width="16.5703125" customWidth="1"/>
    <col min="14347" max="14347" width="16.5703125" bestFit="1" customWidth="1"/>
    <col min="14593" max="14593" width="7.5703125" customWidth="1"/>
    <col min="14594" max="14594" width="10.5703125" customWidth="1"/>
    <col min="14595" max="14595" width="20.28515625" customWidth="1"/>
    <col min="14596" max="14596" width="20.140625" customWidth="1"/>
    <col min="14597" max="14597" width="49.140625" customWidth="1"/>
    <col min="14598" max="14598" width="13" customWidth="1"/>
    <col min="14599" max="14599" width="11.85546875" customWidth="1"/>
    <col min="14600" max="14600" width="21.42578125" customWidth="1"/>
    <col min="14601" max="14601" width="26.42578125" customWidth="1"/>
    <col min="14602" max="14602" width="16.5703125" customWidth="1"/>
    <col min="14603" max="14603" width="16.5703125" bestFit="1" customWidth="1"/>
    <col min="14849" max="14849" width="7.5703125" customWidth="1"/>
    <col min="14850" max="14850" width="10.5703125" customWidth="1"/>
    <col min="14851" max="14851" width="20.28515625" customWidth="1"/>
    <col min="14852" max="14852" width="20.140625" customWidth="1"/>
    <col min="14853" max="14853" width="49.140625" customWidth="1"/>
    <col min="14854" max="14854" width="13" customWidth="1"/>
    <col min="14855" max="14855" width="11.85546875" customWidth="1"/>
    <col min="14856" max="14856" width="21.42578125" customWidth="1"/>
    <col min="14857" max="14857" width="26.42578125" customWidth="1"/>
    <col min="14858" max="14858" width="16.5703125" customWidth="1"/>
    <col min="14859" max="14859" width="16.5703125" bestFit="1" customWidth="1"/>
    <col min="15105" max="15105" width="7.5703125" customWidth="1"/>
    <col min="15106" max="15106" width="10.5703125" customWidth="1"/>
    <col min="15107" max="15107" width="20.28515625" customWidth="1"/>
    <col min="15108" max="15108" width="20.140625" customWidth="1"/>
    <col min="15109" max="15109" width="49.140625" customWidth="1"/>
    <col min="15110" max="15110" width="13" customWidth="1"/>
    <col min="15111" max="15111" width="11.85546875" customWidth="1"/>
    <col min="15112" max="15112" width="21.42578125" customWidth="1"/>
    <col min="15113" max="15113" width="26.42578125" customWidth="1"/>
    <col min="15114" max="15114" width="16.5703125" customWidth="1"/>
    <col min="15115" max="15115" width="16.5703125" bestFit="1" customWidth="1"/>
    <col min="15361" max="15361" width="7.5703125" customWidth="1"/>
    <col min="15362" max="15362" width="10.5703125" customWidth="1"/>
    <col min="15363" max="15363" width="20.28515625" customWidth="1"/>
    <col min="15364" max="15364" width="20.140625" customWidth="1"/>
    <col min="15365" max="15365" width="49.140625" customWidth="1"/>
    <col min="15366" max="15366" width="13" customWidth="1"/>
    <col min="15367" max="15367" width="11.85546875" customWidth="1"/>
    <col min="15368" max="15368" width="21.42578125" customWidth="1"/>
    <col min="15369" max="15369" width="26.42578125" customWidth="1"/>
    <col min="15370" max="15370" width="16.5703125" customWidth="1"/>
    <col min="15371" max="15371" width="16.5703125" bestFit="1" customWidth="1"/>
    <col min="15617" max="15617" width="7.5703125" customWidth="1"/>
    <col min="15618" max="15618" width="10.5703125" customWidth="1"/>
    <col min="15619" max="15619" width="20.28515625" customWidth="1"/>
    <col min="15620" max="15620" width="20.140625" customWidth="1"/>
    <col min="15621" max="15621" width="49.140625" customWidth="1"/>
    <col min="15622" max="15622" width="13" customWidth="1"/>
    <col min="15623" max="15623" width="11.85546875" customWidth="1"/>
    <col min="15624" max="15624" width="21.42578125" customWidth="1"/>
    <col min="15625" max="15625" width="26.42578125" customWidth="1"/>
    <col min="15626" max="15626" width="16.5703125" customWidth="1"/>
    <col min="15627" max="15627" width="16.5703125" bestFit="1" customWidth="1"/>
    <col min="15873" max="15873" width="7.5703125" customWidth="1"/>
    <col min="15874" max="15874" width="10.5703125" customWidth="1"/>
    <col min="15875" max="15875" width="20.28515625" customWidth="1"/>
    <col min="15876" max="15876" width="20.140625" customWidth="1"/>
    <col min="15877" max="15877" width="49.140625" customWidth="1"/>
    <col min="15878" max="15878" width="13" customWidth="1"/>
    <col min="15879" max="15879" width="11.85546875" customWidth="1"/>
    <col min="15880" max="15880" width="21.42578125" customWidth="1"/>
    <col min="15881" max="15881" width="26.42578125" customWidth="1"/>
    <col min="15882" max="15882" width="16.5703125" customWidth="1"/>
    <col min="15883" max="15883" width="16.5703125" bestFit="1" customWidth="1"/>
    <col min="16129" max="16129" width="7.5703125" customWidth="1"/>
    <col min="16130" max="16130" width="10.5703125" customWidth="1"/>
    <col min="16131" max="16131" width="20.28515625" customWidth="1"/>
    <col min="16132" max="16132" width="20.140625" customWidth="1"/>
    <col min="16133" max="16133" width="49.140625" customWidth="1"/>
    <col min="16134" max="16134" width="13" customWidth="1"/>
    <col min="16135" max="16135" width="11.85546875" customWidth="1"/>
    <col min="16136" max="16136" width="21.42578125" customWidth="1"/>
    <col min="16137" max="16137" width="26.42578125" customWidth="1"/>
    <col min="16138" max="16138" width="16.5703125" customWidth="1"/>
    <col min="16139" max="16139" width="16.5703125" bestFit="1" customWidth="1"/>
  </cols>
  <sheetData>
    <row r="1" spans="1:11" ht="72.75" customHeight="1" thickBot="1">
      <c r="A1" s="315"/>
      <c r="B1" s="315"/>
      <c r="C1" s="315"/>
      <c r="D1" s="315"/>
      <c r="E1" s="316" t="s">
        <v>236</v>
      </c>
      <c r="F1" s="317"/>
      <c r="G1" s="317"/>
      <c r="H1" s="317"/>
      <c r="I1" s="318"/>
    </row>
    <row r="2" spans="1:11" ht="20.25" customHeight="1" thickBot="1">
      <c r="A2" s="159"/>
      <c r="B2" s="159"/>
      <c r="C2" s="159"/>
      <c r="D2" s="159"/>
      <c r="E2" s="134"/>
      <c r="F2" s="134"/>
      <c r="G2" s="134"/>
      <c r="H2" s="134"/>
      <c r="I2" s="135"/>
    </row>
    <row r="3" spans="1:11" ht="19.5" customHeight="1">
      <c r="A3" s="319" t="s">
        <v>106</v>
      </c>
      <c r="B3" s="320" t="s">
        <v>107</v>
      </c>
      <c r="C3" s="322" t="s">
        <v>108</v>
      </c>
      <c r="D3" s="323"/>
      <c r="E3" s="324" t="s">
        <v>74</v>
      </c>
      <c r="F3" s="326" t="s">
        <v>109</v>
      </c>
      <c r="G3" s="328" t="s">
        <v>110</v>
      </c>
      <c r="H3" s="326" t="s">
        <v>111</v>
      </c>
      <c r="I3" s="330" t="s">
        <v>112</v>
      </c>
    </row>
    <row r="4" spans="1:11" ht="38.25" customHeight="1" thickBot="1">
      <c r="A4" s="319"/>
      <c r="B4" s="321"/>
      <c r="C4" s="187" t="s">
        <v>113</v>
      </c>
      <c r="D4" s="241" t="s">
        <v>114</v>
      </c>
      <c r="E4" s="325"/>
      <c r="F4" s="327"/>
      <c r="G4" s="329"/>
      <c r="H4" s="327"/>
      <c r="I4" s="331"/>
    </row>
    <row r="5" spans="1:11" s="123" customFormat="1">
      <c r="A5" s="202"/>
      <c r="B5" s="203"/>
      <c r="C5" s="187"/>
      <c r="D5" s="241"/>
      <c r="E5" s="245"/>
      <c r="F5" s="242"/>
      <c r="G5" s="243"/>
      <c r="H5" s="242"/>
      <c r="I5" s="240"/>
    </row>
    <row r="6" spans="1:11" s="122" customFormat="1">
      <c r="A6" s="151"/>
      <c r="B6" s="148" t="s">
        <v>152</v>
      </c>
      <c r="C6" s="114">
        <v>600</v>
      </c>
      <c r="D6" s="244"/>
      <c r="E6" s="209" t="s">
        <v>124</v>
      </c>
      <c r="F6" s="188" t="s">
        <v>125</v>
      </c>
      <c r="G6" s="198">
        <v>538</v>
      </c>
      <c r="H6" s="200">
        <f>+'EXCAV VARIAS'!L56</f>
        <v>27608</v>
      </c>
      <c r="I6" s="260">
        <f>+H6*G6</f>
        <v>14853104</v>
      </c>
      <c r="K6" s="186"/>
    </row>
    <row r="7" spans="1:11" s="123" customFormat="1">
      <c r="A7" s="151"/>
      <c r="B7" s="148">
        <v>420.1</v>
      </c>
      <c r="C7" s="114">
        <v>420</v>
      </c>
      <c r="D7" s="244"/>
      <c r="E7" s="208" t="s">
        <v>154</v>
      </c>
      <c r="F7" s="133" t="s">
        <v>126</v>
      </c>
      <c r="G7" s="199">
        <v>2346</v>
      </c>
      <c r="H7" s="201">
        <f>+RIEGO!L55</f>
        <v>4186</v>
      </c>
      <c r="I7" s="142">
        <f t="shared" ref="I7:I11" si="0">+H7*G7</f>
        <v>9820356</v>
      </c>
      <c r="J7" s="115"/>
      <c r="K7" s="186"/>
    </row>
    <row r="8" spans="1:11" s="123" customFormat="1">
      <c r="A8" s="151"/>
      <c r="B8" s="148">
        <v>330.1</v>
      </c>
      <c r="C8" s="114">
        <v>330</v>
      </c>
      <c r="D8" s="244"/>
      <c r="E8" s="208" t="s">
        <v>121</v>
      </c>
      <c r="F8" s="133" t="s">
        <v>125</v>
      </c>
      <c r="G8" s="199">
        <v>353</v>
      </c>
      <c r="H8" s="201">
        <f>+'BASE GRANULAR'!L68</f>
        <v>112084</v>
      </c>
      <c r="I8" s="142">
        <f t="shared" si="0"/>
        <v>39565652</v>
      </c>
      <c r="J8" s="115"/>
      <c r="K8" s="186"/>
    </row>
    <row r="9" spans="1:11" s="123" customFormat="1">
      <c r="A9" s="151"/>
      <c r="B9" s="148">
        <v>900.3</v>
      </c>
      <c r="C9" s="114">
        <v>900</v>
      </c>
      <c r="D9" s="244"/>
      <c r="E9" s="208" t="s">
        <v>157</v>
      </c>
      <c r="F9" s="133" t="s">
        <v>158</v>
      </c>
      <c r="G9" s="199">
        <v>18882</v>
      </c>
      <c r="H9" s="201">
        <f>+TRANSPORTE!L55</f>
        <v>1364</v>
      </c>
      <c r="I9" s="142">
        <f t="shared" si="0"/>
        <v>25755048</v>
      </c>
      <c r="J9" s="115"/>
      <c r="K9" s="186"/>
    </row>
    <row r="10" spans="1:11" s="123" customFormat="1">
      <c r="A10" s="151"/>
      <c r="B10" s="148"/>
      <c r="C10" s="114"/>
      <c r="D10" s="244" t="s">
        <v>165</v>
      </c>
      <c r="E10" s="208" t="s">
        <v>155</v>
      </c>
      <c r="F10" s="133" t="s">
        <v>125</v>
      </c>
      <c r="G10" s="199">
        <v>187.6</v>
      </c>
      <c r="H10" s="201">
        <f>+'MDC2 BACHEOS'!L55</f>
        <v>715285</v>
      </c>
      <c r="I10" s="142">
        <f t="shared" si="0"/>
        <v>134187466</v>
      </c>
      <c r="J10" s="115"/>
      <c r="K10" s="186"/>
    </row>
    <row r="11" spans="1:11" s="123" customFormat="1">
      <c r="A11" s="151"/>
      <c r="B11" s="148"/>
      <c r="C11" s="114"/>
      <c r="D11" s="244" t="s">
        <v>166</v>
      </c>
      <c r="E11" s="208" t="s">
        <v>156</v>
      </c>
      <c r="F11" s="133" t="s">
        <v>120</v>
      </c>
      <c r="G11" s="199">
        <v>4692</v>
      </c>
      <c r="H11" s="201">
        <f>+'CORTE DE PAVIMENTO'!L56</f>
        <v>9601</v>
      </c>
      <c r="I11" s="142">
        <f t="shared" si="0"/>
        <v>45047892</v>
      </c>
      <c r="J11" s="115"/>
      <c r="K11" s="186"/>
    </row>
    <row r="12" spans="1:11" s="123" customFormat="1">
      <c r="A12" s="151"/>
      <c r="B12" s="148"/>
      <c r="C12" s="114"/>
      <c r="D12" s="244"/>
      <c r="E12" s="208"/>
      <c r="F12" s="133"/>
      <c r="G12" s="199"/>
      <c r="H12" s="201"/>
      <c r="I12" s="142"/>
      <c r="J12" s="115"/>
      <c r="K12" s="115"/>
    </row>
    <row r="13" spans="1:11" s="123" customFormat="1">
      <c r="A13" s="151"/>
      <c r="B13" s="148"/>
      <c r="C13" s="114"/>
      <c r="D13" s="244"/>
      <c r="E13" s="208"/>
      <c r="F13" s="133"/>
      <c r="G13" s="137"/>
      <c r="H13" s="140"/>
      <c r="I13" s="143"/>
      <c r="J13" s="115"/>
      <c r="K13" s="115"/>
    </row>
    <row r="14" spans="1:11" s="123" customFormat="1">
      <c r="A14" s="151"/>
      <c r="B14" s="151"/>
      <c r="C14" s="114"/>
      <c r="D14" s="244"/>
      <c r="E14" s="246"/>
      <c r="F14" s="133"/>
      <c r="G14" s="137"/>
      <c r="H14" s="140"/>
      <c r="I14" s="143"/>
      <c r="J14" s="115"/>
      <c r="K14" s="115"/>
    </row>
    <row r="15" spans="1:11">
      <c r="A15" s="310"/>
      <c r="B15" s="311"/>
      <c r="C15" s="311"/>
      <c r="D15" s="311"/>
      <c r="E15" s="116" t="s">
        <v>115</v>
      </c>
      <c r="F15" s="117"/>
      <c r="G15" s="138"/>
      <c r="H15" s="141"/>
      <c r="I15" s="139">
        <f>SUM(I6:I14)</f>
        <v>269229518</v>
      </c>
      <c r="J15" s="106"/>
      <c r="K15" s="115"/>
    </row>
    <row r="16" spans="1:11">
      <c r="A16" s="310"/>
      <c r="B16" s="311"/>
      <c r="C16" s="311"/>
      <c r="D16" s="311"/>
      <c r="E16" s="116"/>
      <c r="F16" s="117"/>
      <c r="G16" s="138"/>
      <c r="H16" s="141"/>
      <c r="I16" s="139"/>
      <c r="J16" s="106"/>
    </row>
    <row r="17" spans="1:11">
      <c r="A17" s="310"/>
      <c r="B17" s="311"/>
      <c r="C17" s="311"/>
      <c r="D17" s="311"/>
      <c r="E17" s="116"/>
      <c r="F17" s="117"/>
      <c r="G17" s="138"/>
      <c r="H17" s="141"/>
      <c r="I17" s="139"/>
      <c r="J17" s="106"/>
    </row>
    <row r="18" spans="1:11">
      <c r="A18" s="310"/>
      <c r="B18" s="311"/>
      <c r="C18" s="311"/>
      <c r="D18" s="311"/>
      <c r="E18" s="118" t="s">
        <v>1</v>
      </c>
      <c r="F18" s="119" t="s">
        <v>2</v>
      </c>
      <c r="G18" s="144">
        <v>0.25</v>
      </c>
      <c r="H18" s="145">
        <f>+I15</f>
        <v>269229518</v>
      </c>
      <c r="I18" s="146">
        <f>ROUND(+H18*G18,0)</f>
        <v>67307380</v>
      </c>
      <c r="K18" s="120"/>
    </row>
    <row r="19" spans="1:11">
      <c r="A19" s="310"/>
      <c r="B19" s="311"/>
      <c r="C19" s="311"/>
      <c r="D19" s="311"/>
      <c r="E19" s="118" t="s">
        <v>3</v>
      </c>
      <c r="F19" s="119" t="s">
        <v>2</v>
      </c>
      <c r="G19" s="144">
        <v>0.05</v>
      </c>
      <c r="H19" s="145">
        <f>+I15</f>
        <v>269229518</v>
      </c>
      <c r="I19" s="146">
        <f>ROUND(+H19*G19,0)</f>
        <v>13461476</v>
      </c>
    </row>
    <row r="20" spans="1:11" s="123" customFormat="1" ht="15.75" thickBot="1">
      <c r="A20" s="310"/>
      <c r="B20" s="311"/>
      <c r="C20" s="311"/>
      <c r="D20" s="311"/>
      <c r="E20" s="247" t="s">
        <v>116</v>
      </c>
      <c r="F20" s="121"/>
      <c r="G20" s="248"/>
      <c r="H20" s="249"/>
      <c r="I20" s="147">
        <f>ROUND(I19+I18,0)</f>
        <v>80768856</v>
      </c>
      <c r="K20" s="115"/>
    </row>
    <row r="21" spans="1:11" s="123" customFormat="1" ht="15.75" thickBot="1">
      <c r="A21" s="310"/>
      <c r="B21" s="311"/>
      <c r="C21" s="311"/>
      <c r="D21" s="311"/>
      <c r="E21" s="255" t="s">
        <v>134</v>
      </c>
      <c r="F21" s="256"/>
      <c r="G21" s="257"/>
      <c r="H21" s="258"/>
      <c r="I21" s="259">
        <f>+I15+I20</f>
        <v>349998374</v>
      </c>
      <c r="J21" s="136"/>
    </row>
    <row r="22" spans="1:11" ht="20.25" customHeight="1" thickBot="1">
      <c r="A22" s="312"/>
      <c r="B22" s="313"/>
      <c r="C22" s="313"/>
      <c r="D22" s="313"/>
      <c r="E22" s="250"/>
      <c r="F22" s="251"/>
      <c r="G22" s="252"/>
      <c r="H22" s="253"/>
      <c r="I22" s="254"/>
      <c r="J22" s="106"/>
    </row>
    <row r="25" spans="1:11">
      <c r="A25" s="125" t="s">
        <v>117</v>
      </c>
      <c r="B25" s="125"/>
      <c r="C25" s="314" t="s">
        <v>234</v>
      </c>
      <c r="D25" s="314"/>
    </row>
    <row r="26" spans="1:11">
      <c r="A26" s="125" t="s">
        <v>118</v>
      </c>
      <c r="B26" s="125"/>
      <c r="C26" s="314" t="s">
        <v>235</v>
      </c>
      <c r="D26" s="314"/>
    </row>
    <row r="32" spans="1:11">
      <c r="J32" t="s">
        <v>50</v>
      </c>
    </row>
  </sheetData>
  <mergeCells count="13">
    <mergeCell ref="A15:D22"/>
    <mergeCell ref="C25:D25"/>
    <mergeCell ref="C26:D26"/>
    <mergeCell ref="A1:D1"/>
    <mergeCell ref="E1:I1"/>
    <mergeCell ref="A3:A4"/>
    <mergeCell ref="B3:B4"/>
    <mergeCell ref="C3:D3"/>
    <mergeCell ref="E3:E4"/>
    <mergeCell ref="F3:F4"/>
    <mergeCell ref="G3:G4"/>
    <mergeCell ref="H3:H4"/>
    <mergeCell ref="I3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72"/>
  <sheetViews>
    <sheetView topLeftCell="A37" workbookViewId="0">
      <selection activeCell="M54" sqref="M54"/>
    </sheetView>
  </sheetViews>
  <sheetFormatPr baseColWidth="10" defaultRowHeight="15"/>
  <cols>
    <col min="1" max="1" width="32.5703125" style="153" customWidth="1"/>
    <col min="3" max="3" width="11.42578125" style="136"/>
    <col min="257" max="257" width="22.5703125" customWidth="1"/>
    <col min="513" max="513" width="22.5703125" customWidth="1"/>
    <col min="769" max="769" width="22.5703125" customWidth="1"/>
    <col min="1025" max="1025" width="22.5703125" customWidth="1"/>
    <col min="1281" max="1281" width="22.5703125" customWidth="1"/>
    <col min="1537" max="1537" width="22.5703125" customWidth="1"/>
    <col min="1793" max="1793" width="22.5703125" customWidth="1"/>
    <col min="2049" max="2049" width="22.5703125" customWidth="1"/>
    <col min="2305" max="2305" width="22.5703125" customWidth="1"/>
    <col min="2561" max="2561" width="22.5703125" customWidth="1"/>
    <col min="2817" max="2817" width="22.5703125" customWidth="1"/>
    <col min="3073" max="3073" width="22.5703125" customWidth="1"/>
    <col min="3329" max="3329" width="22.5703125" customWidth="1"/>
    <col min="3585" max="3585" width="22.5703125" customWidth="1"/>
    <col min="3841" max="3841" width="22.5703125" customWidth="1"/>
    <col min="4097" max="4097" width="22.5703125" customWidth="1"/>
    <col min="4353" max="4353" width="22.5703125" customWidth="1"/>
    <col min="4609" max="4609" width="22.5703125" customWidth="1"/>
    <col min="4865" max="4865" width="22.5703125" customWidth="1"/>
    <col min="5121" max="5121" width="22.5703125" customWidth="1"/>
    <col min="5377" max="5377" width="22.5703125" customWidth="1"/>
    <col min="5633" max="5633" width="22.5703125" customWidth="1"/>
    <col min="5889" max="5889" width="22.5703125" customWidth="1"/>
    <col min="6145" max="6145" width="22.5703125" customWidth="1"/>
    <col min="6401" max="6401" width="22.5703125" customWidth="1"/>
    <col min="6657" max="6657" width="22.5703125" customWidth="1"/>
    <col min="6913" max="6913" width="22.5703125" customWidth="1"/>
    <col min="7169" max="7169" width="22.5703125" customWidth="1"/>
    <col min="7425" max="7425" width="22.5703125" customWidth="1"/>
    <col min="7681" max="7681" width="22.5703125" customWidth="1"/>
    <col min="7937" max="7937" width="22.5703125" customWidth="1"/>
    <col min="8193" max="8193" width="22.5703125" customWidth="1"/>
    <col min="8449" max="8449" width="22.5703125" customWidth="1"/>
    <col min="8705" max="8705" width="22.5703125" customWidth="1"/>
    <col min="8961" max="8961" width="22.5703125" customWidth="1"/>
    <col min="9217" max="9217" width="22.5703125" customWidth="1"/>
    <col min="9473" max="9473" width="22.5703125" customWidth="1"/>
    <col min="9729" max="9729" width="22.5703125" customWidth="1"/>
    <col min="9985" max="9985" width="22.5703125" customWidth="1"/>
    <col min="10241" max="10241" width="22.5703125" customWidth="1"/>
    <col min="10497" max="10497" width="22.5703125" customWidth="1"/>
    <col min="10753" max="10753" width="22.5703125" customWidth="1"/>
    <col min="11009" max="11009" width="22.5703125" customWidth="1"/>
    <col min="11265" max="11265" width="22.5703125" customWidth="1"/>
    <col min="11521" max="11521" width="22.5703125" customWidth="1"/>
    <col min="11777" max="11777" width="22.5703125" customWidth="1"/>
    <col min="12033" max="12033" width="22.5703125" customWidth="1"/>
    <col min="12289" max="12289" width="22.5703125" customWidth="1"/>
    <col min="12545" max="12545" width="22.5703125" customWidth="1"/>
    <col min="12801" max="12801" width="22.5703125" customWidth="1"/>
    <col min="13057" max="13057" width="22.5703125" customWidth="1"/>
    <col min="13313" max="13313" width="22.5703125" customWidth="1"/>
    <col min="13569" max="13569" width="22.5703125" customWidth="1"/>
    <col min="13825" max="13825" width="22.5703125" customWidth="1"/>
    <col min="14081" max="14081" width="22.5703125" customWidth="1"/>
    <col min="14337" max="14337" width="22.5703125" customWidth="1"/>
    <col min="14593" max="14593" width="22.5703125" customWidth="1"/>
    <col min="14849" max="14849" width="22.5703125" customWidth="1"/>
    <col min="15105" max="15105" width="22.5703125" customWidth="1"/>
    <col min="15361" max="15361" width="22.5703125" customWidth="1"/>
    <col min="15617" max="15617" width="22.5703125" customWidth="1"/>
    <col min="15873" max="15873" width="22.5703125" customWidth="1"/>
    <col min="16129" max="16129" width="22.5703125" customWidth="1"/>
  </cols>
  <sheetData>
    <row r="4" spans="1:3" ht="15.75" thickBot="1"/>
    <row r="5" spans="1:3">
      <c r="A5" s="332" t="s">
        <v>73</v>
      </c>
      <c r="B5" s="333"/>
      <c r="C5" s="334"/>
    </row>
    <row r="6" spans="1:3">
      <c r="A6" s="154" t="s">
        <v>74</v>
      </c>
      <c r="B6" s="109" t="s">
        <v>70</v>
      </c>
      <c r="C6" s="276" t="s">
        <v>75</v>
      </c>
    </row>
    <row r="7" spans="1:3">
      <c r="A7" s="155"/>
      <c r="B7" s="110"/>
      <c r="C7" s="277"/>
    </row>
    <row r="8" spans="1:3">
      <c r="A8" s="261" t="s">
        <v>76</v>
      </c>
      <c r="B8" s="281" t="s">
        <v>77</v>
      </c>
      <c r="C8" s="282">
        <v>90.71</v>
      </c>
    </row>
    <row r="9" spans="1:3">
      <c r="A9" s="155" t="s">
        <v>78</v>
      </c>
      <c r="B9" s="110" t="s">
        <v>0</v>
      </c>
      <c r="C9" s="277">
        <v>42000</v>
      </c>
    </row>
    <row r="10" spans="1:3">
      <c r="A10" s="155" t="s">
        <v>79</v>
      </c>
      <c r="B10" s="110" t="s">
        <v>0</v>
      </c>
      <c r="C10" s="277">
        <v>42000</v>
      </c>
    </row>
    <row r="11" spans="1:3">
      <c r="A11" s="155" t="s">
        <v>80</v>
      </c>
      <c r="B11" s="110" t="s">
        <v>0</v>
      </c>
      <c r="C11" s="277">
        <v>42000</v>
      </c>
    </row>
    <row r="12" spans="1:3" s="123" customFormat="1">
      <c r="A12" s="155" t="s">
        <v>89</v>
      </c>
      <c r="B12" s="110" t="s">
        <v>0</v>
      </c>
      <c r="C12" s="277">
        <v>22000</v>
      </c>
    </row>
    <row r="13" spans="1:3">
      <c r="A13" s="155" t="s">
        <v>81</v>
      </c>
      <c r="B13" s="110" t="s">
        <v>82</v>
      </c>
      <c r="C13" s="277">
        <v>30000</v>
      </c>
    </row>
    <row r="14" spans="1:3" s="123" customFormat="1">
      <c r="A14" s="155" t="s">
        <v>127</v>
      </c>
      <c r="B14" s="110" t="s">
        <v>4</v>
      </c>
      <c r="C14" s="277">
        <v>8200</v>
      </c>
    </row>
    <row r="15" spans="1:3">
      <c r="A15" s="155" t="s">
        <v>71</v>
      </c>
      <c r="B15" s="110" t="s">
        <v>72</v>
      </c>
      <c r="C15" s="277">
        <v>3500</v>
      </c>
    </row>
    <row r="16" spans="1:3">
      <c r="A16" s="155" t="s">
        <v>83</v>
      </c>
      <c r="B16" s="110" t="s">
        <v>72</v>
      </c>
      <c r="C16" s="277">
        <v>3800</v>
      </c>
    </row>
    <row r="17" spans="1:13">
      <c r="A17" s="155" t="s">
        <v>84</v>
      </c>
      <c r="B17" s="110" t="s">
        <v>85</v>
      </c>
      <c r="C17" s="277">
        <v>16800</v>
      </c>
    </row>
    <row r="18" spans="1:13" ht="15" customHeight="1">
      <c r="A18" s="155" t="s">
        <v>86</v>
      </c>
      <c r="B18" s="110" t="s">
        <v>68</v>
      </c>
      <c r="C18" s="277">
        <v>2200</v>
      </c>
      <c r="G18" s="285"/>
      <c r="H18" s="285"/>
      <c r="I18" s="285"/>
      <c r="J18" s="285"/>
      <c r="K18" s="285"/>
      <c r="L18" s="285"/>
      <c r="M18" s="285"/>
    </row>
    <row r="19" spans="1:13" ht="15" customHeight="1">
      <c r="A19" s="155" t="s">
        <v>87</v>
      </c>
      <c r="B19" s="110" t="s">
        <v>72</v>
      </c>
      <c r="C19" s="277">
        <v>4000</v>
      </c>
      <c r="G19" s="285"/>
      <c r="H19" s="285"/>
      <c r="I19" s="285"/>
      <c r="J19" s="285"/>
      <c r="K19" s="285"/>
      <c r="L19" s="285"/>
      <c r="M19" s="285"/>
    </row>
    <row r="20" spans="1:13" s="123" customFormat="1">
      <c r="A20" s="155" t="s">
        <v>150</v>
      </c>
      <c r="B20" s="110" t="s">
        <v>151</v>
      </c>
      <c r="C20" s="277">
        <v>62000</v>
      </c>
    </row>
    <row r="21" spans="1:13">
      <c r="A21" s="155" t="s">
        <v>88</v>
      </c>
      <c r="B21" s="110" t="s">
        <v>4</v>
      </c>
      <c r="C21" s="277">
        <v>1400</v>
      </c>
    </row>
    <row r="22" spans="1:13">
      <c r="A22" s="155" t="s">
        <v>90</v>
      </c>
      <c r="B22" s="110" t="s">
        <v>4</v>
      </c>
      <c r="C22" s="277">
        <v>8500</v>
      </c>
    </row>
    <row r="23" spans="1:13">
      <c r="A23" s="152" t="s">
        <v>164</v>
      </c>
      <c r="B23" s="111" t="s">
        <v>91</v>
      </c>
      <c r="C23" s="277">
        <v>15400</v>
      </c>
    </row>
    <row r="24" spans="1:13">
      <c r="A24" s="155" t="s">
        <v>99</v>
      </c>
      <c r="B24" s="110" t="s">
        <v>68</v>
      </c>
      <c r="C24" s="277">
        <v>90000</v>
      </c>
    </row>
    <row r="25" spans="1:13">
      <c r="A25" s="155" t="s">
        <v>100</v>
      </c>
      <c r="B25" s="110" t="s">
        <v>68</v>
      </c>
      <c r="C25" s="277">
        <v>280000</v>
      </c>
    </row>
    <row r="26" spans="1:13">
      <c r="A26" s="155" t="s">
        <v>101</v>
      </c>
      <c r="B26" s="110" t="s">
        <v>68</v>
      </c>
      <c r="C26" s="277">
        <v>335000</v>
      </c>
    </row>
    <row r="27" spans="1:13">
      <c r="A27" s="156" t="s">
        <v>102</v>
      </c>
      <c r="B27" s="113" t="s">
        <v>68</v>
      </c>
      <c r="C27" s="278">
        <v>185000</v>
      </c>
    </row>
    <row r="28" spans="1:13" s="123" customFormat="1">
      <c r="A28" s="156" t="s">
        <v>153</v>
      </c>
      <c r="B28" s="113" t="s">
        <v>68</v>
      </c>
      <c r="C28" s="278">
        <v>225000</v>
      </c>
    </row>
    <row r="29" spans="1:13" s="123" customFormat="1">
      <c r="A29" s="156" t="s">
        <v>138</v>
      </c>
      <c r="B29" s="113" t="s">
        <v>68</v>
      </c>
      <c r="C29" s="278">
        <v>152000</v>
      </c>
    </row>
    <row r="30" spans="1:13" s="123" customFormat="1">
      <c r="A30" s="156" t="s">
        <v>139</v>
      </c>
      <c r="B30" s="113" t="s">
        <v>68</v>
      </c>
      <c r="C30" s="278">
        <v>9800</v>
      </c>
    </row>
    <row r="31" spans="1:13">
      <c r="A31" s="156" t="s">
        <v>103</v>
      </c>
      <c r="B31" s="113" t="s">
        <v>0</v>
      </c>
      <c r="C31" s="278">
        <v>38000</v>
      </c>
    </row>
    <row r="32" spans="1:13">
      <c r="A32" s="156" t="s">
        <v>104</v>
      </c>
      <c r="B32" s="113" t="s">
        <v>4</v>
      </c>
      <c r="C32" s="278">
        <v>7000</v>
      </c>
    </row>
    <row r="33" spans="1:3" s="123" customFormat="1">
      <c r="A33" s="156" t="s">
        <v>172</v>
      </c>
      <c r="B33" s="113" t="s">
        <v>4</v>
      </c>
      <c r="C33" s="278">
        <v>10800</v>
      </c>
    </row>
    <row r="34" spans="1:3">
      <c r="A34" s="263" t="s">
        <v>121</v>
      </c>
      <c r="B34" s="275" t="s">
        <v>0</v>
      </c>
      <c r="C34" s="279">
        <v>59500</v>
      </c>
    </row>
    <row r="35" spans="1:3">
      <c r="A35" s="156" t="s">
        <v>122</v>
      </c>
      <c r="B35" s="113" t="s">
        <v>0</v>
      </c>
      <c r="C35" s="278">
        <v>57000</v>
      </c>
    </row>
    <row r="36" spans="1:3">
      <c r="A36" s="263" t="s">
        <v>123</v>
      </c>
      <c r="B36" s="275" t="s">
        <v>0</v>
      </c>
      <c r="C36" s="279">
        <v>523600</v>
      </c>
    </row>
    <row r="37" spans="1:3" s="123" customFormat="1">
      <c r="A37" s="263" t="s">
        <v>146</v>
      </c>
      <c r="B37" s="275" t="s">
        <v>147</v>
      </c>
      <c r="C37" s="279">
        <v>1071</v>
      </c>
    </row>
    <row r="38" spans="1:3" s="123" customFormat="1">
      <c r="A38" s="156" t="s">
        <v>128</v>
      </c>
      <c r="B38" s="113" t="s">
        <v>70</v>
      </c>
      <c r="C38" s="278">
        <v>1400</v>
      </c>
    </row>
    <row r="39" spans="1:3" s="123" customFormat="1">
      <c r="A39" s="156" t="s">
        <v>149</v>
      </c>
      <c r="B39" s="113" t="s">
        <v>0</v>
      </c>
      <c r="C39" s="278">
        <v>54000</v>
      </c>
    </row>
    <row r="40" spans="1:3" s="123" customFormat="1">
      <c r="A40" s="156" t="s">
        <v>84</v>
      </c>
      <c r="B40" s="113" t="s">
        <v>69</v>
      </c>
      <c r="C40" s="278">
        <v>14000</v>
      </c>
    </row>
    <row r="41" spans="1:3" s="123" customFormat="1">
      <c r="A41" s="156" t="s">
        <v>168</v>
      </c>
      <c r="B41" s="113" t="s">
        <v>126</v>
      </c>
      <c r="C41" s="278">
        <v>1600</v>
      </c>
    </row>
    <row r="42" spans="1:3" s="123" customFormat="1">
      <c r="A42" s="156" t="s">
        <v>167</v>
      </c>
      <c r="B42" s="113" t="s">
        <v>126</v>
      </c>
      <c r="C42" s="278">
        <v>4200</v>
      </c>
    </row>
    <row r="43" spans="1:3" ht="15.75" thickBot="1">
      <c r="A43" s="157" t="s">
        <v>129</v>
      </c>
      <c r="B43" s="112" t="s">
        <v>70</v>
      </c>
      <c r="C43" s="280">
        <v>1200</v>
      </c>
    </row>
    <row r="44" spans="1:3" ht="15.75" thickBot="1"/>
    <row r="45" spans="1:3">
      <c r="A45" s="335" t="s">
        <v>92</v>
      </c>
      <c r="B45" s="336"/>
      <c r="C45" s="337"/>
    </row>
    <row r="46" spans="1:3">
      <c r="A46" s="154" t="s">
        <v>74</v>
      </c>
      <c r="B46" s="109" t="s">
        <v>70</v>
      </c>
      <c r="C46" s="276" t="s">
        <v>75</v>
      </c>
    </row>
    <row r="47" spans="1:3">
      <c r="A47" s="155" t="s">
        <v>95</v>
      </c>
      <c r="B47" s="110" t="s">
        <v>94</v>
      </c>
      <c r="C47" s="277">
        <v>37239</v>
      </c>
    </row>
    <row r="48" spans="1:3">
      <c r="A48" s="155" t="s">
        <v>93</v>
      </c>
      <c r="B48" s="110" t="s">
        <v>94</v>
      </c>
      <c r="C48" s="277">
        <v>63307</v>
      </c>
    </row>
    <row r="49" spans="1:3" ht="15.75" thickBot="1">
      <c r="A49" s="157"/>
      <c r="B49" s="112"/>
      <c r="C49" s="280"/>
    </row>
    <row r="50" spans="1:3" ht="15.75" thickBot="1"/>
    <row r="51" spans="1:3">
      <c r="A51" s="335" t="s">
        <v>96</v>
      </c>
      <c r="B51" s="336"/>
      <c r="C51" s="337"/>
    </row>
    <row r="52" spans="1:3">
      <c r="A52" s="154" t="s">
        <v>74</v>
      </c>
      <c r="B52" s="109" t="s">
        <v>70</v>
      </c>
      <c r="C52" s="276" t="s">
        <v>75</v>
      </c>
    </row>
    <row r="53" spans="1:3" s="123" customFormat="1">
      <c r="A53" s="267" t="s">
        <v>163</v>
      </c>
      <c r="B53" s="268" t="s">
        <v>140</v>
      </c>
      <c r="C53" s="269">
        <v>12127</v>
      </c>
    </row>
    <row r="54" spans="1:3">
      <c r="A54" s="261" t="s">
        <v>97</v>
      </c>
      <c r="B54" s="262" t="s">
        <v>140</v>
      </c>
      <c r="C54" s="270">
        <v>75015</v>
      </c>
    </row>
    <row r="55" spans="1:3" ht="57.75">
      <c r="A55" s="265" t="s">
        <v>221</v>
      </c>
      <c r="B55" s="266" t="s">
        <v>140</v>
      </c>
      <c r="C55" s="270">
        <v>9245</v>
      </c>
    </row>
    <row r="56" spans="1:3" ht="25.5">
      <c r="A56" s="283" t="s">
        <v>225</v>
      </c>
      <c r="B56" s="130" t="s">
        <v>140</v>
      </c>
      <c r="C56" s="271">
        <v>135294.07601400756</v>
      </c>
    </row>
    <row r="57" spans="1:3" ht="25.5">
      <c r="A57" s="284" t="s">
        <v>226</v>
      </c>
      <c r="B57" s="130" t="s">
        <v>140</v>
      </c>
      <c r="C57" s="272">
        <v>117865.30042650341</v>
      </c>
    </row>
    <row r="58" spans="1:3">
      <c r="A58" s="155" t="s">
        <v>98</v>
      </c>
      <c r="B58" s="131" t="s">
        <v>141</v>
      </c>
      <c r="C58" s="272">
        <v>102000</v>
      </c>
    </row>
    <row r="59" spans="1:3" s="123" customFormat="1">
      <c r="A59" s="263" t="s">
        <v>159</v>
      </c>
      <c r="B59" s="264" t="s">
        <v>161</v>
      </c>
      <c r="C59" s="273">
        <v>190829</v>
      </c>
    </row>
    <row r="60" spans="1:3" ht="15.75" thickBot="1">
      <c r="A60" s="157" t="s">
        <v>160</v>
      </c>
      <c r="B60" s="132" t="s">
        <v>161</v>
      </c>
      <c r="C60" s="274">
        <v>124000</v>
      </c>
    </row>
    <row r="62" spans="1:3" ht="15.75" thickBot="1"/>
    <row r="63" spans="1:3">
      <c r="A63" s="204" t="s">
        <v>130</v>
      </c>
      <c r="B63" s="205"/>
      <c r="C63" s="206"/>
    </row>
    <row r="64" spans="1:3">
      <c r="A64" s="154" t="s">
        <v>74</v>
      </c>
      <c r="B64" s="109" t="s">
        <v>133</v>
      </c>
      <c r="C64" s="276"/>
    </row>
    <row r="65" spans="1:3" s="123" customFormat="1">
      <c r="A65" s="158" t="s">
        <v>137</v>
      </c>
      <c r="B65" s="130">
        <v>7</v>
      </c>
      <c r="C65" s="276"/>
    </row>
    <row r="66" spans="1:3" s="123" customFormat="1">
      <c r="A66" s="158" t="s">
        <v>105</v>
      </c>
      <c r="B66" s="130">
        <v>15</v>
      </c>
      <c r="C66" s="276"/>
    </row>
    <row r="67" spans="1:3">
      <c r="A67" s="155" t="s">
        <v>131</v>
      </c>
      <c r="B67" s="130">
        <v>25</v>
      </c>
      <c r="C67" s="277"/>
    </row>
    <row r="68" spans="1:3">
      <c r="A68" s="155" t="s">
        <v>132</v>
      </c>
      <c r="B68" s="130">
        <v>25</v>
      </c>
      <c r="C68" s="277"/>
    </row>
    <row r="69" spans="1:3">
      <c r="A69" s="155" t="s">
        <v>62</v>
      </c>
      <c r="B69" s="130">
        <v>25</v>
      </c>
      <c r="C69" s="277"/>
    </row>
    <row r="70" spans="1:3">
      <c r="A70" s="156" t="s">
        <v>123</v>
      </c>
      <c r="B70" s="131">
        <v>70</v>
      </c>
      <c r="C70" s="278"/>
    </row>
    <row r="71" spans="1:3">
      <c r="A71" s="156" t="s">
        <v>135</v>
      </c>
      <c r="B71" s="131">
        <v>70</v>
      </c>
      <c r="C71" s="278"/>
    </row>
    <row r="72" spans="1:3" ht="15.75" thickBot="1">
      <c r="A72" s="157" t="s">
        <v>136</v>
      </c>
      <c r="B72" s="132">
        <v>70</v>
      </c>
      <c r="C72" s="280"/>
    </row>
  </sheetData>
  <mergeCells count="3">
    <mergeCell ref="A5:C5"/>
    <mergeCell ref="A45:C45"/>
    <mergeCell ref="A51:C5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19" zoomScale="80" zoomScaleNormal="80" workbookViewId="0">
      <selection activeCell="L52" sqref="L52"/>
    </sheetView>
  </sheetViews>
  <sheetFormatPr baseColWidth="10" defaultRowHeight="15"/>
  <cols>
    <col min="1" max="1" width="11.42578125" style="77"/>
    <col min="2" max="2" width="12.140625" style="77" bestFit="1" customWidth="1"/>
    <col min="3" max="7" width="11.42578125" style="77"/>
    <col min="8" max="8" width="12.42578125" style="77" customWidth="1"/>
    <col min="9" max="9" width="12.5703125" style="77" customWidth="1"/>
    <col min="10" max="10" width="13.28515625" style="77" customWidth="1"/>
    <col min="11" max="11" width="15.85546875" style="77" customWidth="1"/>
    <col min="12" max="12" width="14.28515625" style="77" customWidth="1"/>
    <col min="13" max="254" width="11.42578125" style="123"/>
    <col min="255" max="255" width="1.85546875" style="123" customWidth="1"/>
    <col min="256" max="256" width="11.42578125" style="123"/>
    <col min="257" max="257" width="12.140625" style="123" bestFit="1" customWidth="1"/>
    <col min="258" max="262" width="11.42578125" style="123"/>
    <col min="263" max="263" width="12.42578125" style="123" customWidth="1"/>
    <col min="264" max="264" width="12.5703125" style="123" customWidth="1"/>
    <col min="265" max="265" width="13.28515625" style="123" customWidth="1"/>
    <col min="266" max="266" width="15.85546875" style="123" customWidth="1"/>
    <col min="267" max="267" width="13" style="123" customWidth="1"/>
    <col min="268" max="268" width="0.140625" style="123" customWidth="1"/>
    <col min="269" max="510" width="11.42578125" style="123"/>
    <col min="511" max="511" width="1.85546875" style="123" customWidth="1"/>
    <col min="512" max="512" width="11.42578125" style="123"/>
    <col min="513" max="513" width="12.140625" style="123" bestFit="1" customWidth="1"/>
    <col min="514" max="518" width="11.42578125" style="123"/>
    <col min="519" max="519" width="12.42578125" style="123" customWidth="1"/>
    <col min="520" max="520" width="12.5703125" style="123" customWidth="1"/>
    <col min="521" max="521" width="13.28515625" style="123" customWidth="1"/>
    <col min="522" max="522" width="15.85546875" style="123" customWidth="1"/>
    <col min="523" max="523" width="13" style="123" customWidth="1"/>
    <col min="524" max="524" width="0.140625" style="123" customWidth="1"/>
    <col min="525" max="766" width="11.42578125" style="123"/>
    <col min="767" max="767" width="1.85546875" style="123" customWidth="1"/>
    <col min="768" max="768" width="11.42578125" style="123"/>
    <col min="769" max="769" width="12.140625" style="123" bestFit="1" customWidth="1"/>
    <col min="770" max="774" width="11.42578125" style="123"/>
    <col min="775" max="775" width="12.42578125" style="123" customWidth="1"/>
    <col min="776" max="776" width="12.5703125" style="123" customWidth="1"/>
    <col min="777" max="777" width="13.28515625" style="123" customWidth="1"/>
    <col min="778" max="778" width="15.85546875" style="123" customWidth="1"/>
    <col min="779" max="779" width="13" style="123" customWidth="1"/>
    <col min="780" max="780" width="0.140625" style="123" customWidth="1"/>
    <col min="781" max="1022" width="11.42578125" style="123"/>
    <col min="1023" max="1023" width="1.85546875" style="123" customWidth="1"/>
    <col min="1024" max="1024" width="11.42578125" style="123"/>
    <col min="1025" max="1025" width="12.140625" style="123" bestFit="1" customWidth="1"/>
    <col min="1026" max="1030" width="11.42578125" style="123"/>
    <col min="1031" max="1031" width="12.42578125" style="123" customWidth="1"/>
    <col min="1032" max="1032" width="12.5703125" style="123" customWidth="1"/>
    <col min="1033" max="1033" width="13.28515625" style="123" customWidth="1"/>
    <col min="1034" max="1034" width="15.85546875" style="123" customWidth="1"/>
    <col min="1035" max="1035" width="13" style="123" customWidth="1"/>
    <col min="1036" max="1036" width="0.140625" style="123" customWidth="1"/>
    <col min="1037" max="1278" width="11.42578125" style="123"/>
    <col min="1279" max="1279" width="1.85546875" style="123" customWidth="1"/>
    <col min="1280" max="1280" width="11.42578125" style="123"/>
    <col min="1281" max="1281" width="12.140625" style="123" bestFit="1" customWidth="1"/>
    <col min="1282" max="1286" width="11.42578125" style="123"/>
    <col min="1287" max="1287" width="12.42578125" style="123" customWidth="1"/>
    <col min="1288" max="1288" width="12.5703125" style="123" customWidth="1"/>
    <col min="1289" max="1289" width="13.28515625" style="123" customWidth="1"/>
    <col min="1290" max="1290" width="15.85546875" style="123" customWidth="1"/>
    <col min="1291" max="1291" width="13" style="123" customWidth="1"/>
    <col min="1292" max="1292" width="0.140625" style="123" customWidth="1"/>
    <col min="1293" max="1534" width="11.42578125" style="123"/>
    <col min="1535" max="1535" width="1.85546875" style="123" customWidth="1"/>
    <col min="1536" max="1536" width="11.42578125" style="123"/>
    <col min="1537" max="1537" width="12.140625" style="123" bestFit="1" customWidth="1"/>
    <col min="1538" max="1542" width="11.42578125" style="123"/>
    <col min="1543" max="1543" width="12.42578125" style="123" customWidth="1"/>
    <col min="1544" max="1544" width="12.5703125" style="123" customWidth="1"/>
    <col min="1545" max="1545" width="13.28515625" style="123" customWidth="1"/>
    <col min="1546" max="1546" width="15.85546875" style="123" customWidth="1"/>
    <col min="1547" max="1547" width="13" style="123" customWidth="1"/>
    <col min="1548" max="1548" width="0.140625" style="123" customWidth="1"/>
    <col min="1549" max="1790" width="11.42578125" style="123"/>
    <col min="1791" max="1791" width="1.85546875" style="123" customWidth="1"/>
    <col min="1792" max="1792" width="11.42578125" style="123"/>
    <col min="1793" max="1793" width="12.140625" style="123" bestFit="1" customWidth="1"/>
    <col min="1794" max="1798" width="11.42578125" style="123"/>
    <col min="1799" max="1799" width="12.42578125" style="123" customWidth="1"/>
    <col min="1800" max="1800" width="12.5703125" style="123" customWidth="1"/>
    <col min="1801" max="1801" width="13.28515625" style="123" customWidth="1"/>
    <col min="1802" max="1802" width="15.85546875" style="123" customWidth="1"/>
    <col min="1803" max="1803" width="13" style="123" customWidth="1"/>
    <col min="1804" max="1804" width="0.140625" style="123" customWidth="1"/>
    <col min="1805" max="2046" width="11.42578125" style="123"/>
    <col min="2047" max="2047" width="1.85546875" style="123" customWidth="1"/>
    <col min="2048" max="2048" width="11.42578125" style="123"/>
    <col min="2049" max="2049" width="12.140625" style="123" bestFit="1" customWidth="1"/>
    <col min="2050" max="2054" width="11.42578125" style="123"/>
    <col min="2055" max="2055" width="12.42578125" style="123" customWidth="1"/>
    <col min="2056" max="2056" width="12.5703125" style="123" customWidth="1"/>
    <col min="2057" max="2057" width="13.28515625" style="123" customWidth="1"/>
    <col min="2058" max="2058" width="15.85546875" style="123" customWidth="1"/>
    <col min="2059" max="2059" width="13" style="123" customWidth="1"/>
    <col min="2060" max="2060" width="0.140625" style="123" customWidth="1"/>
    <col min="2061" max="2302" width="11.42578125" style="123"/>
    <col min="2303" max="2303" width="1.85546875" style="123" customWidth="1"/>
    <col min="2304" max="2304" width="11.42578125" style="123"/>
    <col min="2305" max="2305" width="12.140625" style="123" bestFit="1" customWidth="1"/>
    <col min="2306" max="2310" width="11.42578125" style="123"/>
    <col min="2311" max="2311" width="12.42578125" style="123" customWidth="1"/>
    <col min="2312" max="2312" width="12.5703125" style="123" customWidth="1"/>
    <col min="2313" max="2313" width="13.28515625" style="123" customWidth="1"/>
    <col min="2314" max="2314" width="15.85546875" style="123" customWidth="1"/>
    <col min="2315" max="2315" width="13" style="123" customWidth="1"/>
    <col min="2316" max="2316" width="0.140625" style="123" customWidth="1"/>
    <col min="2317" max="2558" width="11.42578125" style="123"/>
    <col min="2559" max="2559" width="1.85546875" style="123" customWidth="1"/>
    <col min="2560" max="2560" width="11.42578125" style="123"/>
    <col min="2561" max="2561" width="12.140625" style="123" bestFit="1" customWidth="1"/>
    <col min="2562" max="2566" width="11.42578125" style="123"/>
    <col min="2567" max="2567" width="12.42578125" style="123" customWidth="1"/>
    <col min="2568" max="2568" width="12.5703125" style="123" customWidth="1"/>
    <col min="2569" max="2569" width="13.28515625" style="123" customWidth="1"/>
    <col min="2570" max="2570" width="15.85546875" style="123" customWidth="1"/>
    <col min="2571" max="2571" width="13" style="123" customWidth="1"/>
    <col min="2572" max="2572" width="0.140625" style="123" customWidth="1"/>
    <col min="2573" max="2814" width="11.42578125" style="123"/>
    <col min="2815" max="2815" width="1.85546875" style="123" customWidth="1"/>
    <col min="2816" max="2816" width="11.42578125" style="123"/>
    <col min="2817" max="2817" width="12.140625" style="123" bestFit="1" customWidth="1"/>
    <col min="2818" max="2822" width="11.42578125" style="123"/>
    <col min="2823" max="2823" width="12.42578125" style="123" customWidth="1"/>
    <col min="2824" max="2824" width="12.5703125" style="123" customWidth="1"/>
    <col min="2825" max="2825" width="13.28515625" style="123" customWidth="1"/>
    <col min="2826" max="2826" width="15.85546875" style="123" customWidth="1"/>
    <col min="2827" max="2827" width="13" style="123" customWidth="1"/>
    <col min="2828" max="2828" width="0.140625" style="123" customWidth="1"/>
    <col min="2829" max="3070" width="11.42578125" style="123"/>
    <col min="3071" max="3071" width="1.85546875" style="123" customWidth="1"/>
    <col min="3072" max="3072" width="11.42578125" style="123"/>
    <col min="3073" max="3073" width="12.140625" style="123" bestFit="1" customWidth="1"/>
    <col min="3074" max="3078" width="11.42578125" style="123"/>
    <col min="3079" max="3079" width="12.42578125" style="123" customWidth="1"/>
    <col min="3080" max="3080" width="12.5703125" style="123" customWidth="1"/>
    <col min="3081" max="3081" width="13.28515625" style="123" customWidth="1"/>
    <col min="3082" max="3082" width="15.85546875" style="123" customWidth="1"/>
    <col min="3083" max="3083" width="13" style="123" customWidth="1"/>
    <col min="3084" max="3084" width="0.140625" style="123" customWidth="1"/>
    <col min="3085" max="3326" width="11.42578125" style="123"/>
    <col min="3327" max="3327" width="1.85546875" style="123" customWidth="1"/>
    <col min="3328" max="3328" width="11.42578125" style="123"/>
    <col min="3329" max="3329" width="12.140625" style="123" bestFit="1" customWidth="1"/>
    <col min="3330" max="3334" width="11.42578125" style="123"/>
    <col min="3335" max="3335" width="12.42578125" style="123" customWidth="1"/>
    <col min="3336" max="3336" width="12.5703125" style="123" customWidth="1"/>
    <col min="3337" max="3337" width="13.28515625" style="123" customWidth="1"/>
    <col min="3338" max="3338" width="15.85546875" style="123" customWidth="1"/>
    <col min="3339" max="3339" width="13" style="123" customWidth="1"/>
    <col min="3340" max="3340" width="0.140625" style="123" customWidth="1"/>
    <col min="3341" max="3582" width="11.42578125" style="123"/>
    <col min="3583" max="3583" width="1.85546875" style="123" customWidth="1"/>
    <col min="3584" max="3584" width="11.42578125" style="123"/>
    <col min="3585" max="3585" width="12.140625" style="123" bestFit="1" customWidth="1"/>
    <col min="3586" max="3590" width="11.42578125" style="123"/>
    <col min="3591" max="3591" width="12.42578125" style="123" customWidth="1"/>
    <col min="3592" max="3592" width="12.5703125" style="123" customWidth="1"/>
    <col min="3593" max="3593" width="13.28515625" style="123" customWidth="1"/>
    <col min="3594" max="3594" width="15.85546875" style="123" customWidth="1"/>
    <col min="3595" max="3595" width="13" style="123" customWidth="1"/>
    <col min="3596" max="3596" width="0.140625" style="123" customWidth="1"/>
    <col min="3597" max="3838" width="11.42578125" style="123"/>
    <col min="3839" max="3839" width="1.85546875" style="123" customWidth="1"/>
    <col min="3840" max="3840" width="11.42578125" style="123"/>
    <col min="3841" max="3841" width="12.140625" style="123" bestFit="1" customWidth="1"/>
    <col min="3842" max="3846" width="11.42578125" style="123"/>
    <col min="3847" max="3847" width="12.42578125" style="123" customWidth="1"/>
    <col min="3848" max="3848" width="12.5703125" style="123" customWidth="1"/>
    <col min="3849" max="3849" width="13.28515625" style="123" customWidth="1"/>
    <col min="3850" max="3850" width="15.85546875" style="123" customWidth="1"/>
    <col min="3851" max="3851" width="13" style="123" customWidth="1"/>
    <col min="3852" max="3852" width="0.140625" style="123" customWidth="1"/>
    <col min="3853" max="4094" width="11.42578125" style="123"/>
    <col min="4095" max="4095" width="1.85546875" style="123" customWidth="1"/>
    <col min="4096" max="4096" width="11.42578125" style="123"/>
    <col min="4097" max="4097" width="12.140625" style="123" bestFit="1" customWidth="1"/>
    <col min="4098" max="4102" width="11.42578125" style="123"/>
    <col min="4103" max="4103" width="12.42578125" style="123" customWidth="1"/>
    <col min="4104" max="4104" width="12.5703125" style="123" customWidth="1"/>
    <col min="4105" max="4105" width="13.28515625" style="123" customWidth="1"/>
    <col min="4106" max="4106" width="15.85546875" style="123" customWidth="1"/>
    <col min="4107" max="4107" width="13" style="123" customWidth="1"/>
    <col min="4108" max="4108" width="0.140625" style="123" customWidth="1"/>
    <col min="4109" max="4350" width="11.42578125" style="123"/>
    <col min="4351" max="4351" width="1.85546875" style="123" customWidth="1"/>
    <col min="4352" max="4352" width="11.42578125" style="123"/>
    <col min="4353" max="4353" width="12.140625" style="123" bestFit="1" customWidth="1"/>
    <col min="4354" max="4358" width="11.42578125" style="123"/>
    <col min="4359" max="4359" width="12.42578125" style="123" customWidth="1"/>
    <col min="4360" max="4360" width="12.5703125" style="123" customWidth="1"/>
    <col min="4361" max="4361" width="13.28515625" style="123" customWidth="1"/>
    <col min="4362" max="4362" width="15.85546875" style="123" customWidth="1"/>
    <col min="4363" max="4363" width="13" style="123" customWidth="1"/>
    <col min="4364" max="4364" width="0.140625" style="123" customWidth="1"/>
    <col min="4365" max="4606" width="11.42578125" style="123"/>
    <col min="4607" max="4607" width="1.85546875" style="123" customWidth="1"/>
    <col min="4608" max="4608" width="11.42578125" style="123"/>
    <col min="4609" max="4609" width="12.140625" style="123" bestFit="1" customWidth="1"/>
    <col min="4610" max="4614" width="11.42578125" style="123"/>
    <col min="4615" max="4615" width="12.42578125" style="123" customWidth="1"/>
    <col min="4616" max="4616" width="12.5703125" style="123" customWidth="1"/>
    <col min="4617" max="4617" width="13.28515625" style="123" customWidth="1"/>
    <col min="4618" max="4618" width="15.85546875" style="123" customWidth="1"/>
    <col min="4619" max="4619" width="13" style="123" customWidth="1"/>
    <col min="4620" max="4620" width="0.140625" style="123" customWidth="1"/>
    <col min="4621" max="4862" width="11.42578125" style="123"/>
    <col min="4863" max="4863" width="1.85546875" style="123" customWidth="1"/>
    <col min="4864" max="4864" width="11.42578125" style="123"/>
    <col min="4865" max="4865" width="12.140625" style="123" bestFit="1" customWidth="1"/>
    <col min="4866" max="4870" width="11.42578125" style="123"/>
    <col min="4871" max="4871" width="12.42578125" style="123" customWidth="1"/>
    <col min="4872" max="4872" width="12.5703125" style="123" customWidth="1"/>
    <col min="4873" max="4873" width="13.28515625" style="123" customWidth="1"/>
    <col min="4874" max="4874" width="15.85546875" style="123" customWidth="1"/>
    <col min="4875" max="4875" width="13" style="123" customWidth="1"/>
    <col min="4876" max="4876" width="0.140625" style="123" customWidth="1"/>
    <col min="4877" max="5118" width="11.42578125" style="123"/>
    <col min="5119" max="5119" width="1.85546875" style="123" customWidth="1"/>
    <col min="5120" max="5120" width="11.42578125" style="123"/>
    <col min="5121" max="5121" width="12.140625" style="123" bestFit="1" customWidth="1"/>
    <col min="5122" max="5126" width="11.42578125" style="123"/>
    <col min="5127" max="5127" width="12.42578125" style="123" customWidth="1"/>
    <col min="5128" max="5128" width="12.5703125" style="123" customWidth="1"/>
    <col min="5129" max="5129" width="13.28515625" style="123" customWidth="1"/>
    <col min="5130" max="5130" width="15.85546875" style="123" customWidth="1"/>
    <col min="5131" max="5131" width="13" style="123" customWidth="1"/>
    <col min="5132" max="5132" width="0.140625" style="123" customWidth="1"/>
    <col min="5133" max="5374" width="11.42578125" style="123"/>
    <col min="5375" max="5375" width="1.85546875" style="123" customWidth="1"/>
    <col min="5376" max="5376" width="11.42578125" style="123"/>
    <col min="5377" max="5377" width="12.140625" style="123" bestFit="1" customWidth="1"/>
    <col min="5378" max="5382" width="11.42578125" style="123"/>
    <col min="5383" max="5383" width="12.42578125" style="123" customWidth="1"/>
    <col min="5384" max="5384" width="12.5703125" style="123" customWidth="1"/>
    <col min="5385" max="5385" width="13.28515625" style="123" customWidth="1"/>
    <col min="5386" max="5386" width="15.85546875" style="123" customWidth="1"/>
    <col min="5387" max="5387" width="13" style="123" customWidth="1"/>
    <col min="5388" max="5388" width="0.140625" style="123" customWidth="1"/>
    <col min="5389" max="5630" width="11.42578125" style="123"/>
    <col min="5631" max="5631" width="1.85546875" style="123" customWidth="1"/>
    <col min="5632" max="5632" width="11.42578125" style="123"/>
    <col min="5633" max="5633" width="12.140625" style="123" bestFit="1" customWidth="1"/>
    <col min="5634" max="5638" width="11.42578125" style="123"/>
    <col min="5639" max="5639" width="12.42578125" style="123" customWidth="1"/>
    <col min="5640" max="5640" width="12.5703125" style="123" customWidth="1"/>
    <col min="5641" max="5641" width="13.28515625" style="123" customWidth="1"/>
    <col min="5642" max="5642" width="15.85546875" style="123" customWidth="1"/>
    <col min="5643" max="5643" width="13" style="123" customWidth="1"/>
    <col min="5644" max="5644" width="0.140625" style="123" customWidth="1"/>
    <col min="5645" max="5886" width="11.42578125" style="123"/>
    <col min="5887" max="5887" width="1.85546875" style="123" customWidth="1"/>
    <col min="5888" max="5888" width="11.42578125" style="123"/>
    <col min="5889" max="5889" width="12.140625" style="123" bestFit="1" customWidth="1"/>
    <col min="5890" max="5894" width="11.42578125" style="123"/>
    <col min="5895" max="5895" width="12.42578125" style="123" customWidth="1"/>
    <col min="5896" max="5896" width="12.5703125" style="123" customWidth="1"/>
    <col min="5897" max="5897" width="13.28515625" style="123" customWidth="1"/>
    <col min="5898" max="5898" width="15.85546875" style="123" customWidth="1"/>
    <col min="5899" max="5899" width="13" style="123" customWidth="1"/>
    <col min="5900" max="5900" width="0.140625" style="123" customWidth="1"/>
    <col min="5901" max="6142" width="11.42578125" style="123"/>
    <col min="6143" max="6143" width="1.85546875" style="123" customWidth="1"/>
    <col min="6144" max="6144" width="11.42578125" style="123"/>
    <col min="6145" max="6145" width="12.140625" style="123" bestFit="1" customWidth="1"/>
    <col min="6146" max="6150" width="11.42578125" style="123"/>
    <col min="6151" max="6151" width="12.42578125" style="123" customWidth="1"/>
    <col min="6152" max="6152" width="12.5703125" style="123" customWidth="1"/>
    <col min="6153" max="6153" width="13.28515625" style="123" customWidth="1"/>
    <col min="6154" max="6154" width="15.85546875" style="123" customWidth="1"/>
    <col min="6155" max="6155" width="13" style="123" customWidth="1"/>
    <col min="6156" max="6156" width="0.140625" style="123" customWidth="1"/>
    <col min="6157" max="6398" width="11.42578125" style="123"/>
    <col min="6399" max="6399" width="1.85546875" style="123" customWidth="1"/>
    <col min="6400" max="6400" width="11.42578125" style="123"/>
    <col min="6401" max="6401" width="12.140625" style="123" bestFit="1" customWidth="1"/>
    <col min="6402" max="6406" width="11.42578125" style="123"/>
    <col min="6407" max="6407" width="12.42578125" style="123" customWidth="1"/>
    <col min="6408" max="6408" width="12.5703125" style="123" customWidth="1"/>
    <col min="6409" max="6409" width="13.28515625" style="123" customWidth="1"/>
    <col min="6410" max="6410" width="15.85546875" style="123" customWidth="1"/>
    <col min="6411" max="6411" width="13" style="123" customWidth="1"/>
    <col min="6412" max="6412" width="0.140625" style="123" customWidth="1"/>
    <col min="6413" max="6654" width="11.42578125" style="123"/>
    <col min="6655" max="6655" width="1.85546875" style="123" customWidth="1"/>
    <col min="6656" max="6656" width="11.42578125" style="123"/>
    <col min="6657" max="6657" width="12.140625" style="123" bestFit="1" customWidth="1"/>
    <col min="6658" max="6662" width="11.42578125" style="123"/>
    <col min="6663" max="6663" width="12.42578125" style="123" customWidth="1"/>
    <col min="6664" max="6664" width="12.5703125" style="123" customWidth="1"/>
    <col min="6665" max="6665" width="13.28515625" style="123" customWidth="1"/>
    <col min="6666" max="6666" width="15.85546875" style="123" customWidth="1"/>
    <col min="6667" max="6667" width="13" style="123" customWidth="1"/>
    <col min="6668" max="6668" width="0.140625" style="123" customWidth="1"/>
    <col min="6669" max="6910" width="11.42578125" style="123"/>
    <col min="6911" max="6911" width="1.85546875" style="123" customWidth="1"/>
    <col min="6912" max="6912" width="11.42578125" style="123"/>
    <col min="6913" max="6913" width="12.140625" style="123" bestFit="1" customWidth="1"/>
    <col min="6914" max="6918" width="11.42578125" style="123"/>
    <col min="6919" max="6919" width="12.42578125" style="123" customWidth="1"/>
    <col min="6920" max="6920" width="12.5703125" style="123" customWidth="1"/>
    <col min="6921" max="6921" width="13.28515625" style="123" customWidth="1"/>
    <col min="6922" max="6922" width="15.85546875" style="123" customWidth="1"/>
    <col min="6923" max="6923" width="13" style="123" customWidth="1"/>
    <col min="6924" max="6924" width="0.140625" style="123" customWidth="1"/>
    <col min="6925" max="7166" width="11.42578125" style="123"/>
    <col min="7167" max="7167" width="1.85546875" style="123" customWidth="1"/>
    <col min="7168" max="7168" width="11.42578125" style="123"/>
    <col min="7169" max="7169" width="12.140625" style="123" bestFit="1" customWidth="1"/>
    <col min="7170" max="7174" width="11.42578125" style="123"/>
    <col min="7175" max="7175" width="12.42578125" style="123" customWidth="1"/>
    <col min="7176" max="7176" width="12.5703125" style="123" customWidth="1"/>
    <col min="7177" max="7177" width="13.28515625" style="123" customWidth="1"/>
    <col min="7178" max="7178" width="15.85546875" style="123" customWidth="1"/>
    <col min="7179" max="7179" width="13" style="123" customWidth="1"/>
    <col min="7180" max="7180" width="0.140625" style="123" customWidth="1"/>
    <col min="7181" max="7422" width="11.42578125" style="123"/>
    <col min="7423" max="7423" width="1.85546875" style="123" customWidth="1"/>
    <col min="7424" max="7424" width="11.42578125" style="123"/>
    <col min="7425" max="7425" width="12.140625" style="123" bestFit="1" customWidth="1"/>
    <col min="7426" max="7430" width="11.42578125" style="123"/>
    <col min="7431" max="7431" width="12.42578125" style="123" customWidth="1"/>
    <col min="7432" max="7432" width="12.5703125" style="123" customWidth="1"/>
    <col min="7433" max="7433" width="13.28515625" style="123" customWidth="1"/>
    <col min="7434" max="7434" width="15.85546875" style="123" customWidth="1"/>
    <col min="7435" max="7435" width="13" style="123" customWidth="1"/>
    <col min="7436" max="7436" width="0.140625" style="123" customWidth="1"/>
    <col min="7437" max="7678" width="11.42578125" style="123"/>
    <col min="7679" max="7679" width="1.85546875" style="123" customWidth="1"/>
    <col min="7680" max="7680" width="11.42578125" style="123"/>
    <col min="7681" max="7681" width="12.140625" style="123" bestFit="1" customWidth="1"/>
    <col min="7682" max="7686" width="11.42578125" style="123"/>
    <col min="7687" max="7687" width="12.42578125" style="123" customWidth="1"/>
    <col min="7688" max="7688" width="12.5703125" style="123" customWidth="1"/>
    <col min="7689" max="7689" width="13.28515625" style="123" customWidth="1"/>
    <col min="7690" max="7690" width="15.85546875" style="123" customWidth="1"/>
    <col min="7691" max="7691" width="13" style="123" customWidth="1"/>
    <col min="7692" max="7692" width="0.140625" style="123" customWidth="1"/>
    <col min="7693" max="7934" width="11.42578125" style="123"/>
    <col min="7935" max="7935" width="1.85546875" style="123" customWidth="1"/>
    <col min="7936" max="7936" width="11.42578125" style="123"/>
    <col min="7937" max="7937" width="12.140625" style="123" bestFit="1" customWidth="1"/>
    <col min="7938" max="7942" width="11.42578125" style="123"/>
    <col min="7943" max="7943" width="12.42578125" style="123" customWidth="1"/>
    <col min="7944" max="7944" width="12.5703125" style="123" customWidth="1"/>
    <col min="7945" max="7945" width="13.28515625" style="123" customWidth="1"/>
    <col min="7946" max="7946" width="15.85546875" style="123" customWidth="1"/>
    <col min="7947" max="7947" width="13" style="123" customWidth="1"/>
    <col min="7948" max="7948" width="0.140625" style="123" customWidth="1"/>
    <col min="7949" max="8190" width="11.42578125" style="123"/>
    <col min="8191" max="8191" width="1.85546875" style="123" customWidth="1"/>
    <col min="8192" max="8192" width="11.42578125" style="123"/>
    <col min="8193" max="8193" width="12.140625" style="123" bestFit="1" customWidth="1"/>
    <col min="8194" max="8198" width="11.42578125" style="123"/>
    <col min="8199" max="8199" width="12.42578125" style="123" customWidth="1"/>
    <col min="8200" max="8200" width="12.5703125" style="123" customWidth="1"/>
    <col min="8201" max="8201" width="13.28515625" style="123" customWidth="1"/>
    <col min="8202" max="8202" width="15.85546875" style="123" customWidth="1"/>
    <col min="8203" max="8203" width="13" style="123" customWidth="1"/>
    <col min="8204" max="8204" width="0.140625" style="123" customWidth="1"/>
    <col min="8205" max="8446" width="11.42578125" style="123"/>
    <col min="8447" max="8447" width="1.85546875" style="123" customWidth="1"/>
    <col min="8448" max="8448" width="11.42578125" style="123"/>
    <col min="8449" max="8449" width="12.140625" style="123" bestFit="1" customWidth="1"/>
    <col min="8450" max="8454" width="11.42578125" style="123"/>
    <col min="8455" max="8455" width="12.42578125" style="123" customWidth="1"/>
    <col min="8456" max="8456" width="12.5703125" style="123" customWidth="1"/>
    <col min="8457" max="8457" width="13.28515625" style="123" customWidth="1"/>
    <col min="8458" max="8458" width="15.85546875" style="123" customWidth="1"/>
    <col min="8459" max="8459" width="13" style="123" customWidth="1"/>
    <col min="8460" max="8460" width="0.140625" style="123" customWidth="1"/>
    <col min="8461" max="8702" width="11.42578125" style="123"/>
    <col min="8703" max="8703" width="1.85546875" style="123" customWidth="1"/>
    <col min="8704" max="8704" width="11.42578125" style="123"/>
    <col min="8705" max="8705" width="12.140625" style="123" bestFit="1" customWidth="1"/>
    <col min="8706" max="8710" width="11.42578125" style="123"/>
    <col min="8711" max="8711" width="12.42578125" style="123" customWidth="1"/>
    <col min="8712" max="8712" width="12.5703125" style="123" customWidth="1"/>
    <col min="8713" max="8713" width="13.28515625" style="123" customWidth="1"/>
    <col min="8714" max="8714" width="15.85546875" style="123" customWidth="1"/>
    <col min="8715" max="8715" width="13" style="123" customWidth="1"/>
    <col min="8716" max="8716" width="0.140625" style="123" customWidth="1"/>
    <col min="8717" max="8958" width="11.42578125" style="123"/>
    <col min="8959" max="8959" width="1.85546875" style="123" customWidth="1"/>
    <col min="8960" max="8960" width="11.42578125" style="123"/>
    <col min="8961" max="8961" width="12.140625" style="123" bestFit="1" customWidth="1"/>
    <col min="8962" max="8966" width="11.42578125" style="123"/>
    <col min="8967" max="8967" width="12.42578125" style="123" customWidth="1"/>
    <col min="8968" max="8968" width="12.5703125" style="123" customWidth="1"/>
    <col min="8969" max="8969" width="13.28515625" style="123" customWidth="1"/>
    <col min="8970" max="8970" width="15.85546875" style="123" customWidth="1"/>
    <col min="8971" max="8971" width="13" style="123" customWidth="1"/>
    <col min="8972" max="8972" width="0.140625" style="123" customWidth="1"/>
    <col min="8973" max="9214" width="11.42578125" style="123"/>
    <col min="9215" max="9215" width="1.85546875" style="123" customWidth="1"/>
    <col min="9216" max="9216" width="11.42578125" style="123"/>
    <col min="9217" max="9217" width="12.140625" style="123" bestFit="1" customWidth="1"/>
    <col min="9218" max="9222" width="11.42578125" style="123"/>
    <col min="9223" max="9223" width="12.42578125" style="123" customWidth="1"/>
    <col min="9224" max="9224" width="12.5703125" style="123" customWidth="1"/>
    <col min="9225" max="9225" width="13.28515625" style="123" customWidth="1"/>
    <col min="9226" max="9226" width="15.85546875" style="123" customWidth="1"/>
    <col min="9227" max="9227" width="13" style="123" customWidth="1"/>
    <col min="9228" max="9228" width="0.140625" style="123" customWidth="1"/>
    <col min="9229" max="9470" width="11.42578125" style="123"/>
    <col min="9471" max="9471" width="1.85546875" style="123" customWidth="1"/>
    <col min="9472" max="9472" width="11.42578125" style="123"/>
    <col min="9473" max="9473" width="12.140625" style="123" bestFit="1" customWidth="1"/>
    <col min="9474" max="9478" width="11.42578125" style="123"/>
    <col min="9479" max="9479" width="12.42578125" style="123" customWidth="1"/>
    <col min="9480" max="9480" width="12.5703125" style="123" customWidth="1"/>
    <col min="9481" max="9481" width="13.28515625" style="123" customWidth="1"/>
    <col min="9482" max="9482" width="15.85546875" style="123" customWidth="1"/>
    <col min="9483" max="9483" width="13" style="123" customWidth="1"/>
    <col min="9484" max="9484" width="0.140625" style="123" customWidth="1"/>
    <col min="9485" max="9726" width="11.42578125" style="123"/>
    <col min="9727" max="9727" width="1.85546875" style="123" customWidth="1"/>
    <col min="9728" max="9728" width="11.42578125" style="123"/>
    <col min="9729" max="9729" width="12.140625" style="123" bestFit="1" customWidth="1"/>
    <col min="9730" max="9734" width="11.42578125" style="123"/>
    <col min="9735" max="9735" width="12.42578125" style="123" customWidth="1"/>
    <col min="9736" max="9736" width="12.5703125" style="123" customWidth="1"/>
    <col min="9737" max="9737" width="13.28515625" style="123" customWidth="1"/>
    <col min="9738" max="9738" width="15.85546875" style="123" customWidth="1"/>
    <col min="9739" max="9739" width="13" style="123" customWidth="1"/>
    <col min="9740" max="9740" width="0.140625" style="123" customWidth="1"/>
    <col min="9741" max="9982" width="11.42578125" style="123"/>
    <col min="9983" max="9983" width="1.85546875" style="123" customWidth="1"/>
    <col min="9984" max="9984" width="11.42578125" style="123"/>
    <col min="9985" max="9985" width="12.140625" style="123" bestFit="1" customWidth="1"/>
    <col min="9986" max="9990" width="11.42578125" style="123"/>
    <col min="9991" max="9991" width="12.42578125" style="123" customWidth="1"/>
    <col min="9992" max="9992" width="12.5703125" style="123" customWidth="1"/>
    <col min="9993" max="9993" width="13.28515625" style="123" customWidth="1"/>
    <col min="9994" max="9994" width="15.85546875" style="123" customWidth="1"/>
    <col min="9995" max="9995" width="13" style="123" customWidth="1"/>
    <col min="9996" max="9996" width="0.140625" style="123" customWidth="1"/>
    <col min="9997" max="10238" width="11.42578125" style="123"/>
    <col min="10239" max="10239" width="1.85546875" style="123" customWidth="1"/>
    <col min="10240" max="10240" width="11.42578125" style="123"/>
    <col min="10241" max="10241" width="12.140625" style="123" bestFit="1" customWidth="1"/>
    <col min="10242" max="10246" width="11.42578125" style="123"/>
    <col min="10247" max="10247" width="12.42578125" style="123" customWidth="1"/>
    <col min="10248" max="10248" width="12.5703125" style="123" customWidth="1"/>
    <col min="10249" max="10249" width="13.28515625" style="123" customWidth="1"/>
    <col min="10250" max="10250" width="15.85546875" style="123" customWidth="1"/>
    <col min="10251" max="10251" width="13" style="123" customWidth="1"/>
    <col min="10252" max="10252" width="0.140625" style="123" customWidth="1"/>
    <col min="10253" max="10494" width="11.42578125" style="123"/>
    <col min="10495" max="10495" width="1.85546875" style="123" customWidth="1"/>
    <col min="10496" max="10496" width="11.42578125" style="123"/>
    <col min="10497" max="10497" width="12.140625" style="123" bestFit="1" customWidth="1"/>
    <col min="10498" max="10502" width="11.42578125" style="123"/>
    <col min="10503" max="10503" width="12.42578125" style="123" customWidth="1"/>
    <col min="10504" max="10504" width="12.5703125" style="123" customWidth="1"/>
    <col min="10505" max="10505" width="13.28515625" style="123" customWidth="1"/>
    <col min="10506" max="10506" width="15.85546875" style="123" customWidth="1"/>
    <col min="10507" max="10507" width="13" style="123" customWidth="1"/>
    <col min="10508" max="10508" width="0.140625" style="123" customWidth="1"/>
    <col min="10509" max="10750" width="11.42578125" style="123"/>
    <col min="10751" max="10751" width="1.85546875" style="123" customWidth="1"/>
    <col min="10752" max="10752" width="11.42578125" style="123"/>
    <col min="10753" max="10753" width="12.140625" style="123" bestFit="1" customWidth="1"/>
    <col min="10754" max="10758" width="11.42578125" style="123"/>
    <col min="10759" max="10759" width="12.42578125" style="123" customWidth="1"/>
    <col min="10760" max="10760" width="12.5703125" style="123" customWidth="1"/>
    <col min="10761" max="10761" width="13.28515625" style="123" customWidth="1"/>
    <col min="10762" max="10762" width="15.85546875" style="123" customWidth="1"/>
    <col min="10763" max="10763" width="13" style="123" customWidth="1"/>
    <col min="10764" max="10764" width="0.140625" style="123" customWidth="1"/>
    <col min="10765" max="11006" width="11.42578125" style="123"/>
    <col min="11007" max="11007" width="1.85546875" style="123" customWidth="1"/>
    <col min="11008" max="11008" width="11.42578125" style="123"/>
    <col min="11009" max="11009" width="12.140625" style="123" bestFit="1" customWidth="1"/>
    <col min="11010" max="11014" width="11.42578125" style="123"/>
    <col min="11015" max="11015" width="12.42578125" style="123" customWidth="1"/>
    <col min="11016" max="11016" width="12.5703125" style="123" customWidth="1"/>
    <col min="11017" max="11017" width="13.28515625" style="123" customWidth="1"/>
    <col min="11018" max="11018" width="15.85546875" style="123" customWidth="1"/>
    <col min="11019" max="11019" width="13" style="123" customWidth="1"/>
    <col min="11020" max="11020" width="0.140625" style="123" customWidth="1"/>
    <col min="11021" max="11262" width="11.42578125" style="123"/>
    <col min="11263" max="11263" width="1.85546875" style="123" customWidth="1"/>
    <col min="11264" max="11264" width="11.42578125" style="123"/>
    <col min="11265" max="11265" width="12.140625" style="123" bestFit="1" customWidth="1"/>
    <col min="11266" max="11270" width="11.42578125" style="123"/>
    <col min="11271" max="11271" width="12.42578125" style="123" customWidth="1"/>
    <col min="11272" max="11272" width="12.5703125" style="123" customWidth="1"/>
    <col min="11273" max="11273" width="13.28515625" style="123" customWidth="1"/>
    <col min="11274" max="11274" width="15.85546875" style="123" customWidth="1"/>
    <col min="11275" max="11275" width="13" style="123" customWidth="1"/>
    <col min="11276" max="11276" width="0.140625" style="123" customWidth="1"/>
    <col min="11277" max="11518" width="11.42578125" style="123"/>
    <col min="11519" max="11519" width="1.85546875" style="123" customWidth="1"/>
    <col min="11520" max="11520" width="11.42578125" style="123"/>
    <col min="11521" max="11521" width="12.140625" style="123" bestFit="1" customWidth="1"/>
    <col min="11522" max="11526" width="11.42578125" style="123"/>
    <col min="11527" max="11527" width="12.42578125" style="123" customWidth="1"/>
    <col min="11528" max="11528" width="12.5703125" style="123" customWidth="1"/>
    <col min="11529" max="11529" width="13.28515625" style="123" customWidth="1"/>
    <col min="11530" max="11530" width="15.85546875" style="123" customWidth="1"/>
    <col min="11531" max="11531" width="13" style="123" customWidth="1"/>
    <col min="11532" max="11532" width="0.140625" style="123" customWidth="1"/>
    <col min="11533" max="11774" width="11.42578125" style="123"/>
    <col min="11775" max="11775" width="1.85546875" style="123" customWidth="1"/>
    <col min="11776" max="11776" width="11.42578125" style="123"/>
    <col min="11777" max="11777" width="12.140625" style="123" bestFit="1" customWidth="1"/>
    <col min="11778" max="11782" width="11.42578125" style="123"/>
    <col min="11783" max="11783" width="12.42578125" style="123" customWidth="1"/>
    <col min="11784" max="11784" width="12.5703125" style="123" customWidth="1"/>
    <col min="11785" max="11785" width="13.28515625" style="123" customWidth="1"/>
    <col min="11786" max="11786" width="15.85546875" style="123" customWidth="1"/>
    <col min="11787" max="11787" width="13" style="123" customWidth="1"/>
    <col min="11788" max="11788" width="0.140625" style="123" customWidth="1"/>
    <col min="11789" max="12030" width="11.42578125" style="123"/>
    <col min="12031" max="12031" width="1.85546875" style="123" customWidth="1"/>
    <col min="12032" max="12032" width="11.42578125" style="123"/>
    <col min="12033" max="12033" width="12.140625" style="123" bestFit="1" customWidth="1"/>
    <col min="12034" max="12038" width="11.42578125" style="123"/>
    <col min="12039" max="12039" width="12.42578125" style="123" customWidth="1"/>
    <col min="12040" max="12040" width="12.5703125" style="123" customWidth="1"/>
    <col min="12041" max="12041" width="13.28515625" style="123" customWidth="1"/>
    <col min="12042" max="12042" width="15.85546875" style="123" customWidth="1"/>
    <col min="12043" max="12043" width="13" style="123" customWidth="1"/>
    <col min="12044" max="12044" width="0.140625" style="123" customWidth="1"/>
    <col min="12045" max="12286" width="11.42578125" style="123"/>
    <col min="12287" max="12287" width="1.85546875" style="123" customWidth="1"/>
    <col min="12288" max="12288" width="11.42578125" style="123"/>
    <col min="12289" max="12289" width="12.140625" style="123" bestFit="1" customWidth="1"/>
    <col min="12290" max="12294" width="11.42578125" style="123"/>
    <col min="12295" max="12295" width="12.42578125" style="123" customWidth="1"/>
    <col min="12296" max="12296" width="12.5703125" style="123" customWidth="1"/>
    <col min="12297" max="12297" width="13.28515625" style="123" customWidth="1"/>
    <col min="12298" max="12298" width="15.85546875" style="123" customWidth="1"/>
    <col min="12299" max="12299" width="13" style="123" customWidth="1"/>
    <col min="12300" max="12300" width="0.140625" style="123" customWidth="1"/>
    <col min="12301" max="12542" width="11.42578125" style="123"/>
    <col min="12543" max="12543" width="1.85546875" style="123" customWidth="1"/>
    <col min="12544" max="12544" width="11.42578125" style="123"/>
    <col min="12545" max="12545" width="12.140625" style="123" bestFit="1" customWidth="1"/>
    <col min="12546" max="12550" width="11.42578125" style="123"/>
    <col min="12551" max="12551" width="12.42578125" style="123" customWidth="1"/>
    <col min="12552" max="12552" width="12.5703125" style="123" customWidth="1"/>
    <col min="12553" max="12553" width="13.28515625" style="123" customWidth="1"/>
    <col min="12554" max="12554" width="15.85546875" style="123" customWidth="1"/>
    <col min="12555" max="12555" width="13" style="123" customWidth="1"/>
    <col min="12556" max="12556" width="0.140625" style="123" customWidth="1"/>
    <col min="12557" max="12798" width="11.42578125" style="123"/>
    <col min="12799" max="12799" width="1.85546875" style="123" customWidth="1"/>
    <col min="12800" max="12800" width="11.42578125" style="123"/>
    <col min="12801" max="12801" width="12.140625" style="123" bestFit="1" customWidth="1"/>
    <col min="12802" max="12806" width="11.42578125" style="123"/>
    <col min="12807" max="12807" width="12.42578125" style="123" customWidth="1"/>
    <col min="12808" max="12808" width="12.5703125" style="123" customWidth="1"/>
    <col min="12809" max="12809" width="13.28515625" style="123" customWidth="1"/>
    <col min="12810" max="12810" width="15.85546875" style="123" customWidth="1"/>
    <col min="12811" max="12811" width="13" style="123" customWidth="1"/>
    <col min="12812" max="12812" width="0.140625" style="123" customWidth="1"/>
    <col min="12813" max="13054" width="11.42578125" style="123"/>
    <col min="13055" max="13055" width="1.85546875" style="123" customWidth="1"/>
    <col min="13056" max="13056" width="11.42578125" style="123"/>
    <col min="13057" max="13057" width="12.140625" style="123" bestFit="1" customWidth="1"/>
    <col min="13058" max="13062" width="11.42578125" style="123"/>
    <col min="13063" max="13063" width="12.42578125" style="123" customWidth="1"/>
    <col min="13064" max="13064" width="12.5703125" style="123" customWidth="1"/>
    <col min="13065" max="13065" width="13.28515625" style="123" customWidth="1"/>
    <col min="13066" max="13066" width="15.85546875" style="123" customWidth="1"/>
    <col min="13067" max="13067" width="13" style="123" customWidth="1"/>
    <col min="13068" max="13068" width="0.140625" style="123" customWidth="1"/>
    <col min="13069" max="13310" width="11.42578125" style="123"/>
    <col min="13311" max="13311" width="1.85546875" style="123" customWidth="1"/>
    <col min="13312" max="13312" width="11.42578125" style="123"/>
    <col min="13313" max="13313" width="12.140625" style="123" bestFit="1" customWidth="1"/>
    <col min="13314" max="13318" width="11.42578125" style="123"/>
    <col min="13319" max="13319" width="12.42578125" style="123" customWidth="1"/>
    <col min="13320" max="13320" width="12.5703125" style="123" customWidth="1"/>
    <col min="13321" max="13321" width="13.28515625" style="123" customWidth="1"/>
    <col min="13322" max="13322" width="15.85546875" style="123" customWidth="1"/>
    <col min="13323" max="13323" width="13" style="123" customWidth="1"/>
    <col min="13324" max="13324" width="0.140625" style="123" customWidth="1"/>
    <col min="13325" max="13566" width="11.42578125" style="123"/>
    <col min="13567" max="13567" width="1.85546875" style="123" customWidth="1"/>
    <col min="13568" max="13568" width="11.42578125" style="123"/>
    <col min="13569" max="13569" width="12.140625" style="123" bestFit="1" customWidth="1"/>
    <col min="13570" max="13574" width="11.42578125" style="123"/>
    <col min="13575" max="13575" width="12.42578125" style="123" customWidth="1"/>
    <col min="13576" max="13576" width="12.5703125" style="123" customWidth="1"/>
    <col min="13577" max="13577" width="13.28515625" style="123" customWidth="1"/>
    <col min="13578" max="13578" width="15.85546875" style="123" customWidth="1"/>
    <col min="13579" max="13579" width="13" style="123" customWidth="1"/>
    <col min="13580" max="13580" width="0.140625" style="123" customWidth="1"/>
    <col min="13581" max="13822" width="11.42578125" style="123"/>
    <col min="13823" max="13823" width="1.85546875" style="123" customWidth="1"/>
    <col min="13824" max="13824" width="11.42578125" style="123"/>
    <col min="13825" max="13825" width="12.140625" style="123" bestFit="1" customWidth="1"/>
    <col min="13826" max="13830" width="11.42578125" style="123"/>
    <col min="13831" max="13831" width="12.42578125" style="123" customWidth="1"/>
    <col min="13832" max="13832" width="12.5703125" style="123" customWidth="1"/>
    <col min="13833" max="13833" width="13.28515625" style="123" customWidth="1"/>
    <col min="13834" max="13834" width="15.85546875" style="123" customWidth="1"/>
    <col min="13835" max="13835" width="13" style="123" customWidth="1"/>
    <col min="13836" max="13836" width="0.140625" style="123" customWidth="1"/>
    <col min="13837" max="14078" width="11.42578125" style="123"/>
    <col min="14079" max="14079" width="1.85546875" style="123" customWidth="1"/>
    <col min="14080" max="14080" width="11.42578125" style="123"/>
    <col min="14081" max="14081" width="12.140625" style="123" bestFit="1" customWidth="1"/>
    <col min="14082" max="14086" width="11.42578125" style="123"/>
    <col min="14087" max="14087" width="12.42578125" style="123" customWidth="1"/>
    <col min="14088" max="14088" width="12.5703125" style="123" customWidth="1"/>
    <col min="14089" max="14089" width="13.28515625" style="123" customWidth="1"/>
    <col min="14090" max="14090" width="15.85546875" style="123" customWidth="1"/>
    <col min="14091" max="14091" width="13" style="123" customWidth="1"/>
    <col min="14092" max="14092" width="0.140625" style="123" customWidth="1"/>
    <col min="14093" max="14334" width="11.42578125" style="123"/>
    <col min="14335" max="14335" width="1.85546875" style="123" customWidth="1"/>
    <col min="14336" max="14336" width="11.42578125" style="123"/>
    <col min="14337" max="14337" width="12.140625" style="123" bestFit="1" customWidth="1"/>
    <col min="14338" max="14342" width="11.42578125" style="123"/>
    <col min="14343" max="14343" width="12.42578125" style="123" customWidth="1"/>
    <col min="14344" max="14344" width="12.5703125" style="123" customWidth="1"/>
    <col min="14345" max="14345" width="13.28515625" style="123" customWidth="1"/>
    <col min="14346" max="14346" width="15.85546875" style="123" customWidth="1"/>
    <col min="14347" max="14347" width="13" style="123" customWidth="1"/>
    <col min="14348" max="14348" width="0.140625" style="123" customWidth="1"/>
    <col min="14349" max="14590" width="11.42578125" style="123"/>
    <col min="14591" max="14591" width="1.85546875" style="123" customWidth="1"/>
    <col min="14592" max="14592" width="11.42578125" style="123"/>
    <col min="14593" max="14593" width="12.140625" style="123" bestFit="1" customWidth="1"/>
    <col min="14594" max="14598" width="11.42578125" style="123"/>
    <col min="14599" max="14599" width="12.42578125" style="123" customWidth="1"/>
    <col min="14600" max="14600" width="12.5703125" style="123" customWidth="1"/>
    <col min="14601" max="14601" width="13.28515625" style="123" customWidth="1"/>
    <col min="14602" max="14602" width="15.85546875" style="123" customWidth="1"/>
    <col min="14603" max="14603" width="13" style="123" customWidth="1"/>
    <col min="14604" max="14604" width="0.140625" style="123" customWidth="1"/>
    <col min="14605" max="14846" width="11.42578125" style="123"/>
    <col min="14847" max="14847" width="1.85546875" style="123" customWidth="1"/>
    <col min="14848" max="14848" width="11.42578125" style="123"/>
    <col min="14849" max="14849" width="12.140625" style="123" bestFit="1" customWidth="1"/>
    <col min="14850" max="14854" width="11.42578125" style="123"/>
    <col min="14855" max="14855" width="12.42578125" style="123" customWidth="1"/>
    <col min="14856" max="14856" width="12.5703125" style="123" customWidth="1"/>
    <col min="14857" max="14857" width="13.28515625" style="123" customWidth="1"/>
    <col min="14858" max="14858" width="15.85546875" style="123" customWidth="1"/>
    <col min="14859" max="14859" width="13" style="123" customWidth="1"/>
    <col min="14860" max="14860" width="0.140625" style="123" customWidth="1"/>
    <col min="14861" max="15102" width="11.42578125" style="123"/>
    <col min="15103" max="15103" width="1.85546875" style="123" customWidth="1"/>
    <col min="15104" max="15104" width="11.42578125" style="123"/>
    <col min="15105" max="15105" width="12.140625" style="123" bestFit="1" customWidth="1"/>
    <col min="15106" max="15110" width="11.42578125" style="123"/>
    <col min="15111" max="15111" width="12.42578125" style="123" customWidth="1"/>
    <col min="15112" max="15112" width="12.5703125" style="123" customWidth="1"/>
    <col min="15113" max="15113" width="13.28515625" style="123" customWidth="1"/>
    <col min="15114" max="15114" width="15.85546875" style="123" customWidth="1"/>
    <col min="15115" max="15115" width="13" style="123" customWidth="1"/>
    <col min="15116" max="15116" width="0.140625" style="123" customWidth="1"/>
    <col min="15117" max="15358" width="11.42578125" style="123"/>
    <col min="15359" max="15359" width="1.85546875" style="123" customWidth="1"/>
    <col min="15360" max="15360" width="11.42578125" style="123"/>
    <col min="15361" max="15361" width="12.140625" style="123" bestFit="1" customWidth="1"/>
    <col min="15362" max="15366" width="11.42578125" style="123"/>
    <col min="15367" max="15367" width="12.42578125" style="123" customWidth="1"/>
    <col min="15368" max="15368" width="12.5703125" style="123" customWidth="1"/>
    <col min="15369" max="15369" width="13.28515625" style="123" customWidth="1"/>
    <col min="15370" max="15370" width="15.85546875" style="123" customWidth="1"/>
    <col min="15371" max="15371" width="13" style="123" customWidth="1"/>
    <col min="15372" max="15372" width="0.140625" style="123" customWidth="1"/>
    <col min="15373" max="15614" width="11.42578125" style="123"/>
    <col min="15615" max="15615" width="1.85546875" style="123" customWidth="1"/>
    <col min="15616" max="15616" width="11.42578125" style="123"/>
    <col min="15617" max="15617" width="12.140625" style="123" bestFit="1" customWidth="1"/>
    <col min="15618" max="15622" width="11.42578125" style="123"/>
    <col min="15623" max="15623" width="12.42578125" style="123" customWidth="1"/>
    <col min="15624" max="15624" width="12.5703125" style="123" customWidth="1"/>
    <col min="15625" max="15625" width="13.28515625" style="123" customWidth="1"/>
    <col min="15626" max="15626" width="15.85546875" style="123" customWidth="1"/>
    <col min="15627" max="15627" width="13" style="123" customWidth="1"/>
    <col min="15628" max="15628" width="0.140625" style="123" customWidth="1"/>
    <col min="15629" max="15870" width="11.42578125" style="123"/>
    <col min="15871" max="15871" width="1.85546875" style="123" customWidth="1"/>
    <col min="15872" max="15872" width="11.42578125" style="123"/>
    <col min="15873" max="15873" width="12.140625" style="123" bestFit="1" customWidth="1"/>
    <col min="15874" max="15878" width="11.42578125" style="123"/>
    <col min="15879" max="15879" width="12.42578125" style="123" customWidth="1"/>
    <col min="15880" max="15880" width="12.5703125" style="123" customWidth="1"/>
    <col min="15881" max="15881" width="13.28515625" style="123" customWidth="1"/>
    <col min="15882" max="15882" width="15.85546875" style="123" customWidth="1"/>
    <col min="15883" max="15883" width="13" style="123" customWidth="1"/>
    <col min="15884" max="15884" width="0.140625" style="123" customWidth="1"/>
    <col min="15885" max="16126" width="11.42578125" style="123"/>
    <col min="16127" max="16127" width="1.85546875" style="123" customWidth="1"/>
    <col min="16128" max="16128" width="11.42578125" style="123"/>
    <col min="16129" max="16129" width="12.140625" style="123" bestFit="1" customWidth="1"/>
    <col min="16130" max="16134" width="11.42578125" style="123"/>
    <col min="16135" max="16135" width="12.42578125" style="123" customWidth="1"/>
    <col min="16136" max="16136" width="12.5703125" style="123" customWidth="1"/>
    <col min="16137" max="16137" width="13.28515625" style="123" customWidth="1"/>
    <col min="16138" max="16138" width="15.85546875" style="123" customWidth="1"/>
    <col min="16139" max="16139" width="13" style="123" customWidth="1"/>
    <col min="16140" max="16140" width="0.140625" style="123" customWidth="1"/>
    <col min="16141" max="16384" width="11.42578125" style="123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54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7"/>
    </row>
    <row r="4" spans="1:54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0"/>
    </row>
    <row r="5" spans="1:54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54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54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54" ht="5.25" customHeight="1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54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54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54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54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54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54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54" ht="4.5" customHeight="1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54" s="27" customFormat="1" ht="2.25" customHeight="1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</row>
    <row r="17" spans="1:13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3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3">
      <c r="A19" s="31" t="s">
        <v>18</v>
      </c>
      <c r="B19" s="354" t="s">
        <v>19</v>
      </c>
      <c r="C19" s="355"/>
      <c r="D19" s="355"/>
      <c r="E19" s="355"/>
      <c r="F19" s="355"/>
      <c r="G19" s="355"/>
      <c r="H19" s="355"/>
      <c r="I19" s="355"/>
      <c r="J19" s="383"/>
      <c r="K19" s="149" t="s">
        <v>20</v>
      </c>
      <c r="L19" s="31" t="s">
        <v>21</v>
      </c>
      <c r="M19" s="124"/>
    </row>
    <row r="20" spans="1:13" ht="15.75" thickBot="1">
      <c r="A20" s="33" t="s">
        <v>166</v>
      </c>
      <c r="B20" s="368" t="s">
        <v>169</v>
      </c>
      <c r="C20" s="369"/>
      <c r="D20" s="369"/>
      <c r="E20" s="369"/>
      <c r="F20" s="369"/>
      <c r="G20" s="369"/>
      <c r="H20" s="369"/>
      <c r="I20" s="369"/>
      <c r="J20" s="370"/>
      <c r="K20" s="34" t="s">
        <v>120</v>
      </c>
      <c r="L20" s="35"/>
      <c r="M20" s="124"/>
    </row>
    <row r="21" spans="1:13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3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3" s="41" customFormat="1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3">
      <c r="A24" s="354" t="s">
        <v>19</v>
      </c>
      <c r="B24" s="371"/>
      <c r="C24" s="371"/>
      <c r="D24" s="371"/>
      <c r="E24" s="372"/>
      <c r="F24" s="373" t="s">
        <v>24</v>
      </c>
      <c r="G24" s="371"/>
      <c r="H24" s="374" t="s">
        <v>25</v>
      </c>
      <c r="I24" s="375"/>
      <c r="J24" s="42" t="s">
        <v>26</v>
      </c>
      <c r="K24" s="149" t="s">
        <v>27</v>
      </c>
      <c r="L24" s="43" t="s">
        <v>28</v>
      </c>
    </row>
    <row r="25" spans="1:13">
      <c r="A25" s="364" t="s">
        <v>162</v>
      </c>
      <c r="B25" s="365"/>
      <c r="C25" s="365"/>
      <c r="D25" s="365"/>
      <c r="E25" s="366"/>
      <c r="F25" s="376"/>
      <c r="G25" s="366"/>
      <c r="H25" s="376"/>
      <c r="I25" s="366"/>
      <c r="J25" s="44">
        <v>6000</v>
      </c>
      <c r="K25" s="45">
        <v>20</v>
      </c>
      <c r="L25" s="46">
        <f>+J25/K25</f>
        <v>300</v>
      </c>
    </row>
    <row r="26" spans="1:13">
      <c r="A26" s="377"/>
      <c r="B26" s="378"/>
      <c r="C26" s="378"/>
      <c r="D26" s="378"/>
      <c r="E26" s="379"/>
      <c r="F26" s="47"/>
      <c r="G26" s="48"/>
      <c r="H26" s="380"/>
      <c r="I26" s="381"/>
      <c r="J26" s="44"/>
      <c r="K26" s="45"/>
      <c r="L26" s="46"/>
    </row>
    <row r="27" spans="1:13" ht="15.75" thickBot="1">
      <c r="A27" s="358"/>
      <c r="B27" s="359"/>
      <c r="C27" s="359"/>
      <c r="D27" s="359"/>
      <c r="E27" s="367"/>
      <c r="F27" s="382"/>
      <c r="G27" s="367"/>
      <c r="H27" s="382"/>
      <c r="I27" s="367"/>
      <c r="J27" s="49"/>
      <c r="K27" s="50"/>
      <c r="L27" s="51"/>
    </row>
    <row r="28" spans="1:13" ht="15.75" thickBot="1">
      <c r="A28" s="351" t="s">
        <v>30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3"/>
      <c r="L28" s="52">
        <f>SUM(L25:L27)</f>
        <v>300</v>
      </c>
    </row>
    <row r="29" spans="1:13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3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3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3">
      <c r="A32" s="354" t="s">
        <v>19</v>
      </c>
      <c r="B32" s="355"/>
      <c r="C32" s="355"/>
      <c r="D32" s="355"/>
      <c r="E32" s="355"/>
      <c r="F32" s="355"/>
      <c r="G32" s="355"/>
      <c r="H32" s="363"/>
      <c r="I32" s="150" t="s">
        <v>20</v>
      </c>
      <c r="J32" s="42" t="s">
        <v>21</v>
      </c>
      <c r="K32" s="149" t="s">
        <v>32</v>
      </c>
      <c r="L32" s="43" t="s">
        <v>28</v>
      </c>
    </row>
    <row r="33" spans="1:12">
      <c r="A33" s="364"/>
      <c r="B33" s="365"/>
      <c r="C33" s="365"/>
      <c r="D33" s="365"/>
      <c r="E33" s="365"/>
      <c r="F33" s="365"/>
      <c r="G33" s="365"/>
      <c r="H33" s="366"/>
      <c r="I33" s="54"/>
      <c r="J33" s="55"/>
      <c r="K33" s="56"/>
      <c r="L33" s="46"/>
    </row>
    <row r="34" spans="1:12">
      <c r="A34" s="364"/>
      <c r="B34" s="365"/>
      <c r="C34" s="365"/>
      <c r="D34" s="365"/>
      <c r="E34" s="365"/>
      <c r="F34" s="365"/>
      <c r="G34" s="365"/>
      <c r="H34" s="366"/>
      <c r="I34" s="57"/>
      <c r="J34" s="58"/>
      <c r="K34" s="59"/>
      <c r="L34" s="60"/>
    </row>
    <row r="35" spans="1:12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60"/>
    </row>
    <row r="36" spans="1:12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60"/>
    </row>
    <row r="37" spans="1:12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60"/>
    </row>
    <row r="38" spans="1:12">
      <c r="A38" s="364"/>
      <c r="B38" s="365"/>
      <c r="C38" s="365"/>
      <c r="D38" s="365"/>
      <c r="E38" s="365"/>
      <c r="F38" s="365"/>
      <c r="G38" s="365"/>
      <c r="H38" s="366"/>
      <c r="I38" s="57"/>
      <c r="J38" s="58"/>
      <c r="K38" s="59"/>
      <c r="L38" s="60"/>
    </row>
    <row r="39" spans="1:12" ht="15.75" thickBot="1">
      <c r="A39" s="358"/>
      <c r="B39" s="359"/>
      <c r="C39" s="359"/>
      <c r="D39" s="359"/>
      <c r="E39" s="359"/>
      <c r="F39" s="359"/>
      <c r="G39" s="359"/>
      <c r="H39" s="367"/>
      <c r="I39" s="61"/>
      <c r="J39" s="62"/>
      <c r="K39" s="59"/>
      <c r="L39" s="63"/>
    </row>
    <row r="40" spans="1:12" ht="15.75" thickBot="1">
      <c r="A40" s="351" t="s">
        <v>30</v>
      </c>
      <c r="B40" s="352"/>
      <c r="C40" s="352"/>
      <c r="D40" s="352"/>
      <c r="E40" s="352"/>
      <c r="F40" s="352"/>
      <c r="G40" s="352"/>
      <c r="H40" s="352"/>
      <c r="I40" s="352"/>
      <c r="J40" s="352"/>
      <c r="K40" s="353"/>
      <c r="L40" s="52">
        <f>SUM(L33:L39)</f>
        <v>0</v>
      </c>
    </row>
    <row r="41" spans="1:12">
      <c r="A41" s="13"/>
      <c r="B41" s="4"/>
      <c r="C41" s="4"/>
      <c r="D41" s="4"/>
      <c r="E41" s="4"/>
      <c r="F41" s="4"/>
      <c r="G41" s="4"/>
      <c r="H41" s="4"/>
      <c r="I41" s="4"/>
      <c r="J41" s="4"/>
      <c r="K41" s="4"/>
      <c r="L41" s="14"/>
    </row>
    <row r="42" spans="1:12">
      <c r="A42" s="93" t="s">
        <v>33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8"/>
    </row>
    <row r="43" spans="1:12" ht="15.75" thickBot="1">
      <c r="A43" s="13"/>
      <c r="B43" s="4"/>
      <c r="C43" s="4"/>
      <c r="D43" s="4"/>
      <c r="E43" s="4"/>
      <c r="F43" s="4"/>
      <c r="G43" s="4"/>
      <c r="H43" s="4"/>
      <c r="I43" s="4"/>
      <c r="J43" s="4"/>
      <c r="K43" s="4"/>
      <c r="L43" s="14"/>
    </row>
    <row r="44" spans="1:12">
      <c r="A44" s="354" t="s">
        <v>34</v>
      </c>
      <c r="B44" s="355"/>
      <c r="C44" s="355"/>
      <c r="D44" s="355"/>
      <c r="E44" s="355"/>
      <c r="F44" s="355"/>
      <c r="G44" s="355"/>
      <c r="H44" s="42" t="s">
        <v>35</v>
      </c>
      <c r="I44" s="149" t="s">
        <v>36</v>
      </c>
      <c r="J44" s="42" t="s">
        <v>37</v>
      </c>
      <c r="K44" s="149" t="s">
        <v>38</v>
      </c>
      <c r="L44" s="43" t="s">
        <v>28</v>
      </c>
    </row>
    <row r="45" spans="1:12">
      <c r="A45" s="364"/>
      <c r="B45" s="365"/>
      <c r="C45" s="365"/>
      <c r="D45" s="365"/>
      <c r="E45" s="365"/>
      <c r="F45" s="365"/>
      <c r="G45" s="365"/>
      <c r="H45" s="55"/>
      <c r="I45" s="64"/>
      <c r="J45" s="65"/>
      <c r="K45" s="56"/>
      <c r="L45" s="46"/>
    </row>
    <row r="46" spans="1:12" ht="15.75" thickBot="1">
      <c r="A46" s="358"/>
      <c r="B46" s="359"/>
      <c r="C46" s="359"/>
      <c r="D46" s="359"/>
      <c r="E46" s="359"/>
      <c r="F46" s="359"/>
      <c r="G46" s="359"/>
      <c r="H46" s="66"/>
      <c r="I46" s="9"/>
      <c r="J46" s="67"/>
      <c r="K46" s="56"/>
      <c r="L46" s="46"/>
    </row>
    <row r="47" spans="1:12" ht="15.75" thickBot="1">
      <c r="A47" s="351" t="s">
        <v>30</v>
      </c>
      <c r="B47" s="352"/>
      <c r="C47" s="352"/>
      <c r="D47" s="352"/>
      <c r="E47" s="352"/>
      <c r="F47" s="352"/>
      <c r="G47" s="352"/>
      <c r="H47" s="352"/>
      <c r="I47" s="352"/>
      <c r="J47" s="352"/>
      <c r="K47" s="353"/>
      <c r="L47" s="52">
        <f>SUM(L45:L46)</f>
        <v>0</v>
      </c>
    </row>
    <row r="48" spans="1:12">
      <c r="A48" s="13"/>
      <c r="B48" s="4"/>
      <c r="C48" s="4"/>
      <c r="D48" s="4"/>
      <c r="E48" s="4"/>
      <c r="F48" s="4"/>
      <c r="G48" s="4"/>
      <c r="H48" s="4"/>
      <c r="I48" s="4"/>
      <c r="J48" s="4"/>
      <c r="K48" s="4"/>
      <c r="L48" s="14"/>
    </row>
    <row r="49" spans="1:12">
      <c r="A49" s="93" t="s">
        <v>40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8"/>
    </row>
    <row r="50" spans="1:12" ht="15.75" thickBot="1">
      <c r="A50" s="13"/>
      <c r="B50" s="4"/>
      <c r="C50" s="4"/>
      <c r="D50" s="4"/>
      <c r="E50" s="4"/>
      <c r="F50" s="4"/>
      <c r="G50" s="4"/>
      <c r="H50" s="4"/>
      <c r="I50" s="4"/>
      <c r="J50" s="4"/>
      <c r="K50" s="4"/>
      <c r="L50" s="14"/>
    </row>
    <row r="51" spans="1:12">
      <c r="A51" s="354" t="s">
        <v>41</v>
      </c>
      <c r="B51" s="355"/>
      <c r="C51" s="355"/>
      <c r="D51" s="355"/>
      <c r="E51" s="355"/>
      <c r="F51" s="355"/>
      <c r="G51" s="355"/>
      <c r="H51" s="42" t="s">
        <v>42</v>
      </c>
      <c r="I51" s="68" t="s">
        <v>43</v>
      </c>
      <c r="J51" s="69" t="s">
        <v>44</v>
      </c>
      <c r="K51" s="68" t="s">
        <v>27</v>
      </c>
      <c r="L51" s="70" t="s">
        <v>28</v>
      </c>
    </row>
    <row r="52" spans="1:12">
      <c r="A52" s="356" t="s">
        <v>228</v>
      </c>
      <c r="B52" s="357"/>
      <c r="C52" s="357"/>
      <c r="D52" s="357"/>
      <c r="E52" s="357"/>
      <c r="F52" s="357"/>
      <c r="G52" s="357"/>
      <c r="H52" s="44">
        <v>100546</v>
      </c>
      <c r="I52" s="56">
        <f>+H52*0.85</f>
        <v>85464.099999999991</v>
      </c>
      <c r="J52" s="44">
        <f>+H52+I52</f>
        <v>186010.09999999998</v>
      </c>
      <c r="K52" s="64">
        <v>20</v>
      </c>
      <c r="L52" s="46">
        <f>+J52/K52</f>
        <v>9300.5049999999992</v>
      </c>
    </row>
    <row r="53" spans="1:12" ht="15.75" thickBot="1">
      <c r="A53" s="358"/>
      <c r="B53" s="359"/>
      <c r="C53" s="359"/>
      <c r="D53" s="359"/>
      <c r="E53" s="359"/>
      <c r="F53" s="359"/>
      <c r="G53" s="359"/>
      <c r="H53" s="44"/>
      <c r="I53" s="56"/>
      <c r="J53" s="44"/>
      <c r="K53" s="64"/>
      <c r="L53" s="46"/>
    </row>
    <row r="54" spans="1:12" ht="15.75" thickBot="1">
      <c r="A54" s="351" t="s">
        <v>30</v>
      </c>
      <c r="B54" s="352"/>
      <c r="C54" s="352"/>
      <c r="D54" s="352"/>
      <c r="E54" s="352"/>
      <c r="F54" s="352"/>
      <c r="G54" s="352"/>
      <c r="H54" s="352"/>
      <c r="I54" s="352"/>
      <c r="J54" s="352"/>
      <c r="K54" s="353"/>
      <c r="L54" s="52">
        <f>SUM(L52:L53)</f>
        <v>9300.5049999999992</v>
      </c>
    </row>
    <row r="55" spans="1:12" ht="15.75" thickBot="1">
      <c r="A55" s="13"/>
      <c r="B55" s="4"/>
      <c r="C55" s="4"/>
      <c r="D55" s="4"/>
      <c r="E55" s="4"/>
      <c r="F55" s="4"/>
      <c r="G55" s="4"/>
      <c r="H55" s="4"/>
      <c r="I55" s="4"/>
      <c r="J55" s="4"/>
      <c r="K55" s="4"/>
      <c r="L55" s="14"/>
    </row>
    <row r="56" spans="1:12" ht="15.75" thickBot="1">
      <c r="A56" s="360" t="s">
        <v>46</v>
      </c>
      <c r="B56" s="361"/>
      <c r="C56" s="361"/>
      <c r="D56" s="361"/>
      <c r="E56" s="361"/>
      <c r="F56" s="361"/>
      <c r="G56" s="361"/>
      <c r="H56" s="361"/>
      <c r="I56" s="361"/>
      <c r="J56" s="361"/>
      <c r="K56" s="362"/>
      <c r="L56" s="52">
        <f>ROUND(L28+L40+L47+L54,0)</f>
        <v>9601</v>
      </c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>
      <c r="A63" s="13"/>
      <c r="B63" s="4"/>
      <c r="C63" s="4"/>
      <c r="D63" s="4"/>
      <c r="E63" s="4"/>
      <c r="F63" s="4"/>
      <c r="G63" s="4"/>
      <c r="H63" s="4"/>
      <c r="I63" s="4"/>
      <c r="J63" s="4"/>
      <c r="K63" s="4"/>
      <c r="L63" s="14"/>
    </row>
    <row r="64" spans="1:12">
      <c r="A64" s="13"/>
      <c r="B64" s="4"/>
      <c r="C64" s="4"/>
      <c r="D64" s="4"/>
      <c r="E64" s="4"/>
      <c r="F64" s="71" t="s">
        <v>47</v>
      </c>
      <c r="G64" s="4"/>
      <c r="H64" s="4"/>
      <c r="I64" s="4"/>
      <c r="J64" s="4"/>
      <c r="K64" s="4"/>
      <c r="L64" s="14"/>
    </row>
    <row r="65" spans="1:12">
      <c r="A65" s="13"/>
      <c r="B65" s="4"/>
      <c r="C65" s="4"/>
      <c r="D65" s="4"/>
      <c r="E65" s="4"/>
      <c r="F65" s="71" t="s">
        <v>48</v>
      </c>
      <c r="G65" s="338"/>
      <c r="H65" s="338"/>
      <c r="I65" s="338"/>
      <c r="J65" s="4"/>
      <c r="K65" s="4"/>
      <c r="L65" s="14"/>
    </row>
    <row r="66" spans="1:12">
      <c r="A66" s="339" t="s">
        <v>49</v>
      </c>
      <c r="B66" s="340"/>
      <c r="C66" s="340"/>
      <c r="D66" s="340"/>
      <c r="E66" s="340"/>
      <c r="F66" s="340"/>
      <c r="G66" s="340"/>
      <c r="H66" s="340"/>
      <c r="I66" s="340"/>
      <c r="J66" s="340"/>
      <c r="K66" s="340"/>
      <c r="L66" s="341"/>
    </row>
    <row r="67" spans="1:12">
      <c r="A67" s="13"/>
      <c r="B67" s="4"/>
      <c r="C67" s="4"/>
      <c r="D67" s="4"/>
      <c r="E67" s="4"/>
      <c r="F67" s="4" t="s">
        <v>50</v>
      </c>
      <c r="G67" s="4"/>
      <c r="H67" s="4"/>
      <c r="I67" s="4"/>
      <c r="J67" s="4"/>
      <c r="K67" s="4"/>
      <c r="L67" s="14"/>
    </row>
    <row r="68" spans="1:12">
      <c r="A68" s="93" t="s">
        <v>51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8"/>
    </row>
    <row r="69" spans="1:12">
      <c r="A69" s="342"/>
      <c r="B69" s="343"/>
      <c r="C69" s="343"/>
      <c r="D69" s="343"/>
      <c r="E69" s="343"/>
      <c r="F69" s="343"/>
      <c r="G69" s="343"/>
      <c r="H69" s="343"/>
      <c r="I69" s="343"/>
      <c r="J69" s="343"/>
      <c r="K69" s="343"/>
      <c r="L69" s="344"/>
    </row>
    <row r="70" spans="1:12">
      <c r="A70" s="345"/>
      <c r="B70" s="346"/>
      <c r="C70" s="346"/>
      <c r="D70" s="346"/>
      <c r="E70" s="346"/>
      <c r="F70" s="346"/>
      <c r="G70" s="346"/>
      <c r="H70" s="346"/>
      <c r="I70" s="346"/>
      <c r="J70" s="346"/>
      <c r="K70" s="346"/>
      <c r="L70" s="347"/>
    </row>
    <row r="71" spans="1:12">
      <c r="A71" s="348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50"/>
    </row>
    <row r="72" spans="1:12">
      <c r="A72" s="72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72" t="s">
        <v>52</v>
      </c>
      <c r="B73" s="94"/>
      <c r="C73" s="73"/>
      <c r="D73" s="73"/>
      <c r="E73" s="73"/>
      <c r="F73" s="73"/>
      <c r="G73" s="73"/>
      <c r="H73" s="73"/>
      <c r="I73" s="73"/>
      <c r="J73" s="73"/>
      <c r="K73" s="73"/>
      <c r="L73" s="74"/>
    </row>
    <row r="74" spans="1:12">
      <c r="A74" s="13" t="s">
        <v>53</v>
      </c>
      <c r="B74" s="4"/>
      <c r="C74" s="4"/>
      <c r="D74" s="4"/>
      <c r="E74" s="71"/>
      <c r="F74" s="4"/>
      <c r="G74" s="4"/>
      <c r="H74" s="4"/>
      <c r="I74" s="4"/>
      <c r="J74" s="4"/>
      <c r="K74" s="4"/>
      <c r="L74" s="14"/>
    </row>
    <row r="75" spans="1:12">
      <c r="A75" s="13"/>
      <c r="B75" s="4"/>
      <c r="C75" s="4"/>
      <c r="D75" s="4"/>
      <c r="E75" s="71"/>
      <c r="F75" s="95"/>
      <c r="G75" s="95"/>
      <c r="H75" s="95"/>
      <c r="I75" s="95"/>
      <c r="J75" s="4"/>
      <c r="K75" s="4"/>
      <c r="L75" s="14"/>
    </row>
    <row r="76" spans="1:12">
      <c r="A76" s="105"/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6"/>
    </row>
    <row r="77" spans="1:12">
      <c r="A77" s="13" t="s">
        <v>54</v>
      </c>
      <c r="B77" s="75"/>
      <c r="C77" s="75"/>
      <c r="D77" s="76"/>
      <c r="E77" s="97"/>
      <c r="F77" s="97"/>
      <c r="G77" s="97"/>
      <c r="H77" s="97"/>
      <c r="I77" s="98"/>
      <c r="J77" s="98"/>
      <c r="K77" s="98"/>
      <c r="L77" s="99"/>
    </row>
    <row r="78" spans="1:12" ht="15.75" thickBot="1">
      <c r="A78" s="100"/>
      <c r="B78" s="101"/>
      <c r="C78" s="101"/>
      <c r="D78" s="9"/>
      <c r="E78" s="102"/>
      <c r="F78" s="102"/>
      <c r="G78" s="102"/>
      <c r="H78" s="102"/>
      <c r="I78" s="103"/>
      <c r="J78" s="103"/>
      <c r="K78" s="103"/>
      <c r="L78" s="104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B78"/>
  <sheetViews>
    <sheetView topLeftCell="A16" zoomScale="80" zoomScaleNormal="80" workbookViewId="0">
      <selection activeCell="N55" sqref="N55"/>
    </sheetView>
  </sheetViews>
  <sheetFormatPr baseColWidth="10" defaultRowHeight="15"/>
  <cols>
    <col min="1" max="1" width="11.42578125" style="77"/>
    <col min="2" max="2" width="12.140625" style="77" bestFit="1" customWidth="1"/>
    <col min="3" max="7" width="11.42578125" style="77"/>
    <col min="8" max="8" width="12.42578125" style="77" customWidth="1"/>
    <col min="9" max="9" width="12.5703125" style="77" customWidth="1"/>
    <col min="10" max="10" width="13.28515625" style="77" customWidth="1"/>
    <col min="11" max="11" width="15.85546875" style="77" customWidth="1"/>
    <col min="12" max="12" width="13" style="77" customWidth="1"/>
    <col min="255" max="255" width="1.85546875" customWidth="1"/>
    <col min="257" max="257" width="12.140625" bestFit="1" customWidth="1"/>
    <col min="263" max="263" width="12.42578125" customWidth="1"/>
    <col min="264" max="264" width="12.5703125" customWidth="1"/>
    <col min="265" max="265" width="13.28515625" customWidth="1"/>
    <col min="266" max="266" width="15.85546875" customWidth="1"/>
    <col min="267" max="267" width="13" customWidth="1"/>
    <col min="268" max="268" width="0.140625" customWidth="1"/>
    <col min="511" max="511" width="1.85546875" customWidth="1"/>
    <col min="513" max="513" width="12.140625" bestFit="1" customWidth="1"/>
    <col min="519" max="519" width="12.42578125" customWidth="1"/>
    <col min="520" max="520" width="12.5703125" customWidth="1"/>
    <col min="521" max="521" width="13.28515625" customWidth="1"/>
    <col min="522" max="522" width="15.85546875" customWidth="1"/>
    <col min="523" max="523" width="13" customWidth="1"/>
    <col min="524" max="524" width="0.140625" customWidth="1"/>
    <col min="767" max="767" width="1.85546875" customWidth="1"/>
    <col min="769" max="769" width="12.140625" bestFit="1" customWidth="1"/>
    <col min="775" max="775" width="12.42578125" customWidth="1"/>
    <col min="776" max="776" width="12.5703125" customWidth="1"/>
    <col min="777" max="777" width="13.28515625" customWidth="1"/>
    <col min="778" max="778" width="15.85546875" customWidth="1"/>
    <col min="779" max="779" width="13" customWidth="1"/>
    <col min="780" max="780" width="0.140625" customWidth="1"/>
    <col min="1023" max="1023" width="1.85546875" customWidth="1"/>
    <col min="1025" max="1025" width="12.140625" bestFit="1" customWidth="1"/>
    <col min="1031" max="1031" width="12.42578125" customWidth="1"/>
    <col min="1032" max="1032" width="12.5703125" customWidth="1"/>
    <col min="1033" max="1033" width="13.28515625" customWidth="1"/>
    <col min="1034" max="1034" width="15.85546875" customWidth="1"/>
    <col min="1035" max="1035" width="13" customWidth="1"/>
    <col min="1036" max="1036" width="0.140625" customWidth="1"/>
    <col min="1279" max="1279" width="1.85546875" customWidth="1"/>
    <col min="1281" max="1281" width="12.140625" bestFit="1" customWidth="1"/>
    <col min="1287" max="1287" width="12.42578125" customWidth="1"/>
    <col min="1288" max="1288" width="12.5703125" customWidth="1"/>
    <col min="1289" max="1289" width="13.28515625" customWidth="1"/>
    <col min="1290" max="1290" width="15.85546875" customWidth="1"/>
    <col min="1291" max="1291" width="13" customWidth="1"/>
    <col min="1292" max="1292" width="0.140625" customWidth="1"/>
    <col min="1535" max="1535" width="1.85546875" customWidth="1"/>
    <col min="1537" max="1537" width="12.140625" bestFit="1" customWidth="1"/>
    <col min="1543" max="1543" width="12.42578125" customWidth="1"/>
    <col min="1544" max="1544" width="12.5703125" customWidth="1"/>
    <col min="1545" max="1545" width="13.28515625" customWidth="1"/>
    <col min="1546" max="1546" width="15.85546875" customWidth="1"/>
    <col min="1547" max="1547" width="13" customWidth="1"/>
    <col min="1548" max="1548" width="0.140625" customWidth="1"/>
    <col min="1791" max="1791" width="1.85546875" customWidth="1"/>
    <col min="1793" max="1793" width="12.140625" bestFit="1" customWidth="1"/>
    <col min="1799" max="1799" width="12.42578125" customWidth="1"/>
    <col min="1800" max="1800" width="12.5703125" customWidth="1"/>
    <col min="1801" max="1801" width="13.28515625" customWidth="1"/>
    <col min="1802" max="1802" width="15.85546875" customWidth="1"/>
    <col min="1803" max="1803" width="13" customWidth="1"/>
    <col min="1804" max="1804" width="0.140625" customWidth="1"/>
    <col min="2047" max="2047" width="1.85546875" customWidth="1"/>
    <col min="2049" max="2049" width="12.140625" bestFit="1" customWidth="1"/>
    <col min="2055" max="2055" width="12.42578125" customWidth="1"/>
    <col min="2056" max="2056" width="12.5703125" customWidth="1"/>
    <col min="2057" max="2057" width="13.28515625" customWidth="1"/>
    <col min="2058" max="2058" width="15.85546875" customWidth="1"/>
    <col min="2059" max="2059" width="13" customWidth="1"/>
    <col min="2060" max="2060" width="0.140625" customWidth="1"/>
    <col min="2303" max="2303" width="1.85546875" customWidth="1"/>
    <col min="2305" max="2305" width="12.140625" bestFit="1" customWidth="1"/>
    <col min="2311" max="2311" width="12.42578125" customWidth="1"/>
    <col min="2312" max="2312" width="12.5703125" customWidth="1"/>
    <col min="2313" max="2313" width="13.28515625" customWidth="1"/>
    <col min="2314" max="2314" width="15.85546875" customWidth="1"/>
    <col min="2315" max="2315" width="13" customWidth="1"/>
    <col min="2316" max="2316" width="0.140625" customWidth="1"/>
    <col min="2559" max="2559" width="1.85546875" customWidth="1"/>
    <col min="2561" max="2561" width="12.140625" bestFit="1" customWidth="1"/>
    <col min="2567" max="2567" width="12.42578125" customWidth="1"/>
    <col min="2568" max="2568" width="12.5703125" customWidth="1"/>
    <col min="2569" max="2569" width="13.28515625" customWidth="1"/>
    <col min="2570" max="2570" width="15.85546875" customWidth="1"/>
    <col min="2571" max="2571" width="13" customWidth="1"/>
    <col min="2572" max="2572" width="0.140625" customWidth="1"/>
    <col min="2815" max="2815" width="1.85546875" customWidth="1"/>
    <col min="2817" max="2817" width="12.140625" bestFit="1" customWidth="1"/>
    <col min="2823" max="2823" width="12.42578125" customWidth="1"/>
    <col min="2824" max="2824" width="12.5703125" customWidth="1"/>
    <col min="2825" max="2825" width="13.28515625" customWidth="1"/>
    <col min="2826" max="2826" width="15.85546875" customWidth="1"/>
    <col min="2827" max="2827" width="13" customWidth="1"/>
    <col min="2828" max="2828" width="0.140625" customWidth="1"/>
    <col min="3071" max="3071" width="1.85546875" customWidth="1"/>
    <col min="3073" max="3073" width="12.140625" bestFit="1" customWidth="1"/>
    <col min="3079" max="3079" width="12.42578125" customWidth="1"/>
    <col min="3080" max="3080" width="12.5703125" customWidth="1"/>
    <col min="3081" max="3081" width="13.28515625" customWidth="1"/>
    <col min="3082" max="3082" width="15.85546875" customWidth="1"/>
    <col min="3083" max="3083" width="13" customWidth="1"/>
    <col min="3084" max="3084" width="0.140625" customWidth="1"/>
    <col min="3327" max="3327" width="1.85546875" customWidth="1"/>
    <col min="3329" max="3329" width="12.140625" bestFit="1" customWidth="1"/>
    <col min="3335" max="3335" width="12.42578125" customWidth="1"/>
    <col min="3336" max="3336" width="12.5703125" customWidth="1"/>
    <col min="3337" max="3337" width="13.28515625" customWidth="1"/>
    <col min="3338" max="3338" width="15.85546875" customWidth="1"/>
    <col min="3339" max="3339" width="13" customWidth="1"/>
    <col min="3340" max="3340" width="0.140625" customWidth="1"/>
    <col min="3583" max="3583" width="1.85546875" customWidth="1"/>
    <col min="3585" max="3585" width="12.140625" bestFit="1" customWidth="1"/>
    <col min="3591" max="3591" width="12.42578125" customWidth="1"/>
    <col min="3592" max="3592" width="12.5703125" customWidth="1"/>
    <col min="3593" max="3593" width="13.28515625" customWidth="1"/>
    <col min="3594" max="3594" width="15.85546875" customWidth="1"/>
    <col min="3595" max="3595" width="13" customWidth="1"/>
    <col min="3596" max="3596" width="0.140625" customWidth="1"/>
    <col min="3839" max="3839" width="1.85546875" customWidth="1"/>
    <col min="3841" max="3841" width="12.140625" bestFit="1" customWidth="1"/>
    <col min="3847" max="3847" width="12.42578125" customWidth="1"/>
    <col min="3848" max="3848" width="12.5703125" customWidth="1"/>
    <col min="3849" max="3849" width="13.28515625" customWidth="1"/>
    <col min="3850" max="3850" width="15.85546875" customWidth="1"/>
    <col min="3851" max="3851" width="13" customWidth="1"/>
    <col min="3852" max="3852" width="0.140625" customWidth="1"/>
    <col min="4095" max="4095" width="1.85546875" customWidth="1"/>
    <col min="4097" max="4097" width="12.140625" bestFit="1" customWidth="1"/>
    <col min="4103" max="4103" width="12.42578125" customWidth="1"/>
    <col min="4104" max="4104" width="12.5703125" customWidth="1"/>
    <col min="4105" max="4105" width="13.28515625" customWidth="1"/>
    <col min="4106" max="4106" width="15.85546875" customWidth="1"/>
    <col min="4107" max="4107" width="13" customWidth="1"/>
    <col min="4108" max="4108" width="0.140625" customWidth="1"/>
    <col min="4351" max="4351" width="1.85546875" customWidth="1"/>
    <col min="4353" max="4353" width="12.140625" bestFit="1" customWidth="1"/>
    <col min="4359" max="4359" width="12.42578125" customWidth="1"/>
    <col min="4360" max="4360" width="12.5703125" customWidth="1"/>
    <col min="4361" max="4361" width="13.28515625" customWidth="1"/>
    <col min="4362" max="4362" width="15.85546875" customWidth="1"/>
    <col min="4363" max="4363" width="13" customWidth="1"/>
    <col min="4364" max="4364" width="0.140625" customWidth="1"/>
    <col min="4607" max="4607" width="1.85546875" customWidth="1"/>
    <col min="4609" max="4609" width="12.140625" bestFit="1" customWidth="1"/>
    <col min="4615" max="4615" width="12.42578125" customWidth="1"/>
    <col min="4616" max="4616" width="12.5703125" customWidth="1"/>
    <col min="4617" max="4617" width="13.28515625" customWidth="1"/>
    <col min="4618" max="4618" width="15.85546875" customWidth="1"/>
    <col min="4619" max="4619" width="13" customWidth="1"/>
    <col min="4620" max="4620" width="0.140625" customWidth="1"/>
    <col min="4863" max="4863" width="1.85546875" customWidth="1"/>
    <col min="4865" max="4865" width="12.140625" bestFit="1" customWidth="1"/>
    <col min="4871" max="4871" width="12.42578125" customWidth="1"/>
    <col min="4872" max="4872" width="12.5703125" customWidth="1"/>
    <col min="4873" max="4873" width="13.28515625" customWidth="1"/>
    <col min="4874" max="4874" width="15.85546875" customWidth="1"/>
    <col min="4875" max="4875" width="13" customWidth="1"/>
    <col min="4876" max="4876" width="0.140625" customWidth="1"/>
    <col min="5119" max="5119" width="1.85546875" customWidth="1"/>
    <col min="5121" max="5121" width="12.140625" bestFit="1" customWidth="1"/>
    <col min="5127" max="5127" width="12.42578125" customWidth="1"/>
    <col min="5128" max="5128" width="12.5703125" customWidth="1"/>
    <col min="5129" max="5129" width="13.28515625" customWidth="1"/>
    <col min="5130" max="5130" width="15.85546875" customWidth="1"/>
    <col min="5131" max="5131" width="13" customWidth="1"/>
    <col min="5132" max="5132" width="0.140625" customWidth="1"/>
    <col min="5375" max="5375" width="1.85546875" customWidth="1"/>
    <col min="5377" max="5377" width="12.140625" bestFit="1" customWidth="1"/>
    <col min="5383" max="5383" width="12.42578125" customWidth="1"/>
    <col min="5384" max="5384" width="12.5703125" customWidth="1"/>
    <col min="5385" max="5385" width="13.28515625" customWidth="1"/>
    <col min="5386" max="5386" width="15.85546875" customWidth="1"/>
    <col min="5387" max="5387" width="13" customWidth="1"/>
    <col min="5388" max="5388" width="0.140625" customWidth="1"/>
    <col min="5631" max="5631" width="1.85546875" customWidth="1"/>
    <col min="5633" max="5633" width="12.140625" bestFit="1" customWidth="1"/>
    <col min="5639" max="5639" width="12.42578125" customWidth="1"/>
    <col min="5640" max="5640" width="12.5703125" customWidth="1"/>
    <col min="5641" max="5641" width="13.28515625" customWidth="1"/>
    <col min="5642" max="5642" width="15.85546875" customWidth="1"/>
    <col min="5643" max="5643" width="13" customWidth="1"/>
    <col min="5644" max="5644" width="0.140625" customWidth="1"/>
    <col min="5887" max="5887" width="1.85546875" customWidth="1"/>
    <col min="5889" max="5889" width="12.140625" bestFit="1" customWidth="1"/>
    <col min="5895" max="5895" width="12.42578125" customWidth="1"/>
    <col min="5896" max="5896" width="12.5703125" customWidth="1"/>
    <col min="5897" max="5897" width="13.28515625" customWidth="1"/>
    <col min="5898" max="5898" width="15.85546875" customWidth="1"/>
    <col min="5899" max="5899" width="13" customWidth="1"/>
    <col min="5900" max="5900" width="0.140625" customWidth="1"/>
    <col min="6143" max="6143" width="1.85546875" customWidth="1"/>
    <col min="6145" max="6145" width="12.140625" bestFit="1" customWidth="1"/>
    <col min="6151" max="6151" width="12.42578125" customWidth="1"/>
    <col min="6152" max="6152" width="12.5703125" customWidth="1"/>
    <col min="6153" max="6153" width="13.28515625" customWidth="1"/>
    <col min="6154" max="6154" width="15.85546875" customWidth="1"/>
    <col min="6155" max="6155" width="13" customWidth="1"/>
    <col min="6156" max="6156" width="0.140625" customWidth="1"/>
    <col min="6399" max="6399" width="1.85546875" customWidth="1"/>
    <col min="6401" max="6401" width="12.140625" bestFit="1" customWidth="1"/>
    <col min="6407" max="6407" width="12.42578125" customWidth="1"/>
    <col min="6408" max="6408" width="12.5703125" customWidth="1"/>
    <col min="6409" max="6409" width="13.28515625" customWidth="1"/>
    <col min="6410" max="6410" width="15.85546875" customWidth="1"/>
    <col min="6411" max="6411" width="13" customWidth="1"/>
    <col min="6412" max="6412" width="0.140625" customWidth="1"/>
    <col min="6655" max="6655" width="1.85546875" customWidth="1"/>
    <col min="6657" max="6657" width="12.140625" bestFit="1" customWidth="1"/>
    <col min="6663" max="6663" width="12.42578125" customWidth="1"/>
    <col min="6664" max="6664" width="12.5703125" customWidth="1"/>
    <col min="6665" max="6665" width="13.28515625" customWidth="1"/>
    <col min="6666" max="6666" width="15.85546875" customWidth="1"/>
    <col min="6667" max="6667" width="13" customWidth="1"/>
    <col min="6668" max="6668" width="0.140625" customWidth="1"/>
    <col min="6911" max="6911" width="1.85546875" customWidth="1"/>
    <col min="6913" max="6913" width="12.140625" bestFit="1" customWidth="1"/>
    <col min="6919" max="6919" width="12.42578125" customWidth="1"/>
    <col min="6920" max="6920" width="12.5703125" customWidth="1"/>
    <col min="6921" max="6921" width="13.28515625" customWidth="1"/>
    <col min="6922" max="6922" width="15.85546875" customWidth="1"/>
    <col min="6923" max="6923" width="13" customWidth="1"/>
    <col min="6924" max="6924" width="0.140625" customWidth="1"/>
    <col min="7167" max="7167" width="1.85546875" customWidth="1"/>
    <col min="7169" max="7169" width="12.140625" bestFit="1" customWidth="1"/>
    <col min="7175" max="7175" width="12.42578125" customWidth="1"/>
    <col min="7176" max="7176" width="12.5703125" customWidth="1"/>
    <col min="7177" max="7177" width="13.28515625" customWidth="1"/>
    <col min="7178" max="7178" width="15.85546875" customWidth="1"/>
    <col min="7179" max="7179" width="13" customWidth="1"/>
    <col min="7180" max="7180" width="0.140625" customWidth="1"/>
    <col min="7423" max="7423" width="1.85546875" customWidth="1"/>
    <col min="7425" max="7425" width="12.140625" bestFit="1" customWidth="1"/>
    <col min="7431" max="7431" width="12.42578125" customWidth="1"/>
    <col min="7432" max="7432" width="12.5703125" customWidth="1"/>
    <col min="7433" max="7433" width="13.28515625" customWidth="1"/>
    <col min="7434" max="7434" width="15.85546875" customWidth="1"/>
    <col min="7435" max="7435" width="13" customWidth="1"/>
    <col min="7436" max="7436" width="0.140625" customWidth="1"/>
    <col min="7679" max="7679" width="1.85546875" customWidth="1"/>
    <col min="7681" max="7681" width="12.140625" bestFit="1" customWidth="1"/>
    <col min="7687" max="7687" width="12.42578125" customWidth="1"/>
    <col min="7688" max="7688" width="12.5703125" customWidth="1"/>
    <col min="7689" max="7689" width="13.28515625" customWidth="1"/>
    <col min="7690" max="7690" width="15.85546875" customWidth="1"/>
    <col min="7691" max="7691" width="13" customWidth="1"/>
    <col min="7692" max="7692" width="0.140625" customWidth="1"/>
    <col min="7935" max="7935" width="1.85546875" customWidth="1"/>
    <col min="7937" max="7937" width="12.140625" bestFit="1" customWidth="1"/>
    <col min="7943" max="7943" width="12.42578125" customWidth="1"/>
    <col min="7944" max="7944" width="12.5703125" customWidth="1"/>
    <col min="7945" max="7945" width="13.28515625" customWidth="1"/>
    <col min="7946" max="7946" width="15.85546875" customWidth="1"/>
    <col min="7947" max="7947" width="13" customWidth="1"/>
    <col min="7948" max="7948" width="0.140625" customWidth="1"/>
    <col min="8191" max="8191" width="1.85546875" customWidth="1"/>
    <col min="8193" max="8193" width="12.140625" bestFit="1" customWidth="1"/>
    <col min="8199" max="8199" width="12.42578125" customWidth="1"/>
    <col min="8200" max="8200" width="12.5703125" customWidth="1"/>
    <col min="8201" max="8201" width="13.28515625" customWidth="1"/>
    <col min="8202" max="8202" width="15.85546875" customWidth="1"/>
    <col min="8203" max="8203" width="13" customWidth="1"/>
    <col min="8204" max="8204" width="0.140625" customWidth="1"/>
    <col min="8447" max="8447" width="1.85546875" customWidth="1"/>
    <col min="8449" max="8449" width="12.140625" bestFit="1" customWidth="1"/>
    <col min="8455" max="8455" width="12.42578125" customWidth="1"/>
    <col min="8456" max="8456" width="12.5703125" customWidth="1"/>
    <col min="8457" max="8457" width="13.28515625" customWidth="1"/>
    <col min="8458" max="8458" width="15.85546875" customWidth="1"/>
    <col min="8459" max="8459" width="13" customWidth="1"/>
    <col min="8460" max="8460" width="0.140625" customWidth="1"/>
    <col min="8703" max="8703" width="1.85546875" customWidth="1"/>
    <col min="8705" max="8705" width="12.140625" bestFit="1" customWidth="1"/>
    <col min="8711" max="8711" width="12.42578125" customWidth="1"/>
    <col min="8712" max="8712" width="12.5703125" customWidth="1"/>
    <col min="8713" max="8713" width="13.28515625" customWidth="1"/>
    <col min="8714" max="8714" width="15.85546875" customWidth="1"/>
    <col min="8715" max="8715" width="13" customWidth="1"/>
    <col min="8716" max="8716" width="0.140625" customWidth="1"/>
    <col min="8959" max="8959" width="1.85546875" customWidth="1"/>
    <col min="8961" max="8961" width="12.140625" bestFit="1" customWidth="1"/>
    <col min="8967" max="8967" width="12.42578125" customWidth="1"/>
    <col min="8968" max="8968" width="12.5703125" customWidth="1"/>
    <col min="8969" max="8969" width="13.28515625" customWidth="1"/>
    <col min="8970" max="8970" width="15.85546875" customWidth="1"/>
    <col min="8971" max="8971" width="13" customWidth="1"/>
    <col min="8972" max="8972" width="0.140625" customWidth="1"/>
    <col min="9215" max="9215" width="1.85546875" customWidth="1"/>
    <col min="9217" max="9217" width="12.140625" bestFit="1" customWidth="1"/>
    <col min="9223" max="9223" width="12.42578125" customWidth="1"/>
    <col min="9224" max="9224" width="12.5703125" customWidth="1"/>
    <col min="9225" max="9225" width="13.28515625" customWidth="1"/>
    <col min="9226" max="9226" width="15.85546875" customWidth="1"/>
    <col min="9227" max="9227" width="13" customWidth="1"/>
    <col min="9228" max="9228" width="0.140625" customWidth="1"/>
    <col min="9471" max="9471" width="1.85546875" customWidth="1"/>
    <col min="9473" max="9473" width="12.140625" bestFit="1" customWidth="1"/>
    <col min="9479" max="9479" width="12.42578125" customWidth="1"/>
    <col min="9480" max="9480" width="12.5703125" customWidth="1"/>
    <col min="9481" max="9481" width="13.28515625" customWidth="1"/>
    <col min="9482" max="9482" width="15.85546875" customWidth="1"/>
    <col min="9483" max="9483" width="13" customWidth="1"/>
    <col min="9484" max="9484" width="0.140625" customWidth="1"/>
    <col min="9727" max="9727" width="1.85546875" customWidth="1"/>
    <col min="9729" max="9729" width="12.140625" bestFit="1" customWidth="1"/>
    <col min="9735" max="9735" width="12.42578125" customWidth="1"/>
    <col min="9736" max="9736" width="12.5703125" customWidth="1"/>
    <col min="9737" max="9737" width="13.28515625" customWidth="1"/>
    <col min="9738" max="9738" width="15.85546875" customWidth="1"/>
    <col min="9739" max="9739" width="13" customWidth="1"/>
    <col min="9740" max="9740" width="0.140625" customWidth="1"/>
    <col min="9983" max="9983" width="1.85546875" customWidth="1"/>
    <col min="9985" max="9985" width="12.140625" bestFit="1" customWidth="1"/>
    <col min="9991" max="9991" width="12.42578125" customWidth="1"/>
    <col min="9992" max="9992" width="12.5703125" customWidth="1"/>
    <col min="9993" max="9993" width="13.28515625" customWidth="1"/>
    <col min="9994" max="9994" width="15.85546875" customWidth="1"/>
    <col min="9995" max="9995" width="13" customWidth="1"/>
    <col min="9996" max="9996" width="0.140625" customWidth="1"/>
    <col min="10239" max="10239" width="1.85546875" customWidth="1"/>
    <col min="10241" max="10241" width="12.140625" bestFit="1" customWidth="1"/>
    <col min="10247" max="10247" width="12.42578125" customWidth="1"/>
    <col min="10248" max="10248" width="12.5703125" customWidth="1"/>
    <col min="10249" max="10249" width="13.28515625" customWidth="1"/>
    <col min="10250" max="10250" width="15.85546875" customWidth="1"/>
    <col min="10251" max="10251" width="13" customWidth="1"/>
    <col min="10252" max="10252" width="0.140625" customWidth="1"/>
    <col min="10495" max="10495" width="1.85546875" customWidth="1"/>
    <col min="10497" max="10497" width="12.140625" bestFit="1" customWidth="1"/>
    <col min="10503" max="10503" width="12.42578125" customWidth="1"/>
    <col min="10504" max="10504" width="12.5703125" customWidth="1"/>
    <col min="10505" max="10505" width="13.28515625" customWidth="1"/>
    <col min="10506" max="10506" width="15.85546875" customWidth="1"/>
    <col min="10507" max="10507" width="13" customWidth="1"/>
    <col min="10508" max="10508" width="0.140625" customWidth="1"/>
    <col min="10751" max="10751" width="1.85546875" customWidth="1"/>
    <col min="10753" max="10753" width="12.140625" bestFit="1" customWidth="1"/>
    <col min="10759" max="10759" width="12.42578125" customWidth="1"/>
    <col min="10760" max="10760" width="12.5703125" customWidth="1"/>
    <col min="10761" max="10761" width="13.28515625" customWidth="1"/>
    <col min="10762" max="10762" width="15.85546875" customWidth="1"/>
    <col min="10763" max="10763" width="13" customWidth="1"/>
    <col min="10764" max="10764" width="0.140625" customWidth="1"/>
    <col min="11007" max="11007" width="1.85546875" customWidth="1"/>
    <col min="11009" max="11009" width="12.140625" bestFit="1" customWidth="1"/>
    <col min="11015" max="11015" width="12.42578125" customWidth="1"/>
    <col min="11016" max="11016" width="12.5703125" customWidth="1"/>
    <col min="11017" max="11017" width="13.28515625" customWidth="1"/>
    <col min="11018" max="11018" width="15.85546875" customWidth="1"/>
    <col min="11019" max="11019" width="13" customWidth="1"/>
    <col min="11020" max="11020" width="0.140625" customWidth="1"/>
    <col min="11263" max="11263" width="1.85546875" customWidth="1"/>
    <col min="11265" max="11265" width="12.140625" bestFit="1" customWidth="1"/>
    <col min="11271" max="11271" width="12.42578125" customWidth="1"/>
    <col min="11272" max="11272" width="12.5703125" customWidth="1"/>
    <col min="11273" max="11273" width="13.28515625" customWidth="1"/>
    <col min="11274" max="11274" width="15.85546875" customWidth="1"/>
    <col min="11275" max="11275" width="13" customWidth="1"/>
    <col min="11276" max="11276" width="0.140625" customWidth="1"/>
    <col min="11519" max="11519" width="1.85546875" customWidth="1"/>
    <col min="11521" max="11521" width="12.140625" bestFit="1" customWidth="1"/>
    <col min="11527" max="11527" width="12.42578125" customWidth="1"/>
    <col min="11528" max="11528" width="12.5703125" customWidth="1"/>
    <col min="11529" max="11529" width="13.28515625" customWidth="1"/>
    <col min="11530" max="11530" width="15.85546875" customWidth="1"/>
    <col min="11531" max="11531" width="13" customWidth="1"/>
    <col min="11532" max="11532" width="0.140625" customWidth="1"/>
    <col min="11775" max="11775" width="1.85546875" customWidth="1"/>
    <col min="11777" max="11777" width="12.140625" bestFit="1" customWidth="1"/>
    <col min="11783" max="11783" width="12.42578125" customWidth="1"/>
    <col min="11784" max="11784" width="12.5703125" customWidth="1"/>
    <col min="11785" max="11785" width="13.28515625" customWidth="1"/>
    <col min="11786" max="11786" width="15.85546875" customWidth="1"/>
    <col min="11787" max="11787" width="13" customWidth="1"/>
    <col min="11788" max="11788" width="0.140625" customWidth="1"/>
    <col min="12031" max="12031" width="1.85546875" customWidth="1"/>
    <col min="12033" max="12033" width="12.140625" bestFit="1" customWidth="1"/>
    <col min="12039" max="12039" width="12.42578125" customWidth="1"/>
    <col min="12040" max="12040" width="12.5703125" customWidth="1"/>
    <col min="12041" max="12041" width="13.28515625" customWidth="1"/>
    <col min="12042" max="12042" width="15.85546875" customWidth="1"/>
    <col min="12043" max="12043" width="13" customWidth="1"/>
    <col min="12044" max="12044" width="0.140625" customWidth="1"/>
    <col min="12287" max="12287" width="1.85546875" customWidth="1"/>
    <col min="12289" max="12289" width="12.140625" bestFit="1" customWidth="1"/>
    <col min="12295" max="12295" width="12.42578125" customWidth="1"/>
    <col min="12296" max="12296" width="12.5703125" customWidth="1"/>
    <col min="12297" max="12297" width="13.28515625" customWidth="1"/>
    <col min="12298" max="12298" width="15.85546875" customWidth="1"/>
    <col min="12299" max="12299" width="13" customWidth="1"/>
    <col min="12300" max="12300" width="0.140625" customWidth="1"/>
    <col min="12543" max="12543" width="1.85546875" customWidth="1"/>
    <col min="12545" max="12545" width="12.140625" bestFit="1" customWidth="1"/>
    <col min="12551" max="12551" width="12.42578125" customWidth="1"/>
    <col min="12552" max="12552" width="12.5703125" customWidth="1"/>
    <col min="12553" max="12553" width="13.28515625" customWidth="1"/>
    <col min="12554" max="12554" width="15.85546875" customWidth="1"/>
    <col min="12555" max="12555" width="13" customWidth="1"/>
    <col min="12556" max="12556" width="0.140625" customWidth="1"/>
    <col min="12799" max="12799" width="1.85546875" customWidth="1"/>
    <col min="12801" max="12801" width="12.140625" bestFit="1" customWidth="1"/>
    <col min="12807" max="12807" width="12.42578125" customWidth="1"/>
    <col min="12808" max="12808" width="12.5703125" customWidth="1"/>
    <col min="12809" max="12809" width="13.28515625" customWidth="1"/>
    <col min="12810" max="12810" width="15.85546875" customWidth="1"/>
    <col min="12811" max="12811" width="13" customWidth="1"/>
    <col min="12812" max="12812" width="0.140625" customWidth="1"/>
    <col min="13055" max="13055" width="1.85546875" customWidth="1"/>
    <col min="13057" max="13057" width="12.140625" bestFit="1" customWidth="1"/>
    <col min="13063" max="13063" width="12.42578125" customWidth="1"/>
    <col min="13064" max="13064" width="12.5703125" customWidth="1"/>
    <col min="13065" max="13065" width="13.28515625" customWidth="1"/>
    <col min="13066" max="13066" width="15.85546875" customWidth="1"/>
    <col min="13067" max="13067" width="13" customWidth="1"/>
    <col min="13068" max="13068" width="0.140625" customWidth="1"/>
    <col min="13311" max="13311" width="1.85546875" customWidth="1"/>
    <col min="13313" max="13313" width="12.140625" bestFit="1" customWidth="1"/>
    <col min="13319" max="13319" width="12.42578125" customWidth="1"/>
    <col min="13320" max="13320" width="12.5703125" customWidth="1"/>
    <col min="13321" max="13321" width="13.28515625" customWidth="1"/>
    <col min="13322" max="13322" width="15.85546875" customWidth="1"/>
    <col min="13323" max="13323" width="13" customWidth="1"/>
    <col min="13324" max="13324" width="0.140625" customWidth="1"/>
    <col min="13567" max="13567" width="1.85546875" customWidth="1"/>
    <col min="13569" max="13569" width="12.140625" bestFit="1" customWidth="1"/>
    <col min="13575" max="13575" width="12.42578125" customWidth="1"/>
    <col min="13576" max="13576" width="12.5703125" customWidth="1"/>
    <col min="13577" max="13577" width="13.28515625" customWidth="1"/>
    <col min="13578" max="13578" width="15.85546875" customWidth="1"/>
    <col min="13579" max="13579" width="13" customWidth="1"/>
    <col min="13580" max="13580" width="0.140625" customWidth="1"/>
    <col min="13823" max="13823" width="1.85546875" customWidth="1"/>
    <col min="13825" max="13825" width="12.140625" bestFit="1" customWidth="1"/>
    <col min="13831" max="13831" width="12.42578125" customWidth="1"/>
    <col min="13832" max="13832" width="12.5703125" customWidth="1"/>
    <col min="13833" max="13833" width="13.28515625" customWidth="1"/>
    <col min="13834" max="13834" width="15.85546875" customWidth="1"/>
    <col min="13835" max="13835" width="13" customWidth="1"/>
    <col min="13836" max="13836" width="0.140625" customWidth="1"/>
    <col min="14079" max="14079" width="1.85546875" customWidth="1"/>
    <col min="14081" max="14081" width="12.140625" bestFit="1" customWidth="1"/>
    <col min="14087" max="14087" width="12.42578125" customWidth="1"/>
    <col min="14088" max="14088" width="12.5703125" customWidth="1"/>
    <col min="14089" max="14089" width="13.28515625" customWidth="1"/>
    <col min="14090" max="14090" width="15.85546875" customWidth="1"/>
    <col min="14091" max="14091" width="13" customWidth="1"/>
    <col min="14092" max="14092" width="0.140625" customWidth="1"/>
    <col min="14335" max="14335" width="1.85546875" customWidth="1"/>
    <col min="14337" max="14337" width="12.140625" bestFit="1" customWidth="1"/>
    <col min="14343" max="14343" width="12.42578125" customWidth="1"/>
    <col min="14344" max="14344" width="12.5703125" customWidth="1"/>
    <col min="14345" max="14345" width="13.28515625" customWidth="1"/>
    <col min="14346" max="14346" width="15.85546875" customWidth="1"/>
    <col min="14347" max="14347" width="13" customWidth="1"/>
    <col min="14348" max="14348" width="0.140625" customWidth="1"/>
    <col min="14591" max="14591" width="1.85546875" customWidth="1"/>
    <col min="14593" max="14593" width="12.140625" bestFit="1" customWidth="1"/>
    <col min="14599" max="14599" width="12.42578125" customWidth="1"/>
    <col min="14600" max="14600" width="12.5703125" customWidth="1"/>
    <col min="14601" max="14601" width="13.28515625" customWidth="1"/>
    <col min="14602" max="14602" width="15.85546875" customWidth="1"/>
    <col min="14603" max="14603" width="13" customWidth="1"/>
    <col min="14604" max="14604" width="0.140625" customWidth="1"/>
    <col min="14847" max="14847" width="1.85546875" customWidth="1"/>
    <col min="14849" max="14849" width="12.140625" bestFit="1" customWidth="1"/>
    <col min="14855" max="14855" width="12.42578125" customWidth="1"/>
    <col min="14856" max="14856" width="12.5703125" customWidth="1"/>
    <col min="14857" max="14857" width="13.28515625" customWidth="1"/>
    <col min="14858" max="14858" width="15.85546875" customWidth="1"/>
    <col min="14859" max="14859" width="13" customWidth="1"/>
    <col min="14860" max="14860" width="0.140625" customWidth="1"/>
    <col min="15103" max="15103" width="1.85546875" customWidth="1"/>
    <col min="15105" max="15105" width="12.140625" bestFit="1" customWidth="1"/>
    <col min="15111" max="15111" width="12.42578125" customWidth="1"/>
    <col min="15112" max="15112" width="12.5703125" customWidth="1"/>
    <col min="15113" max="15113" width="13.28515625" customWidth="1"/>
    <col min="15114" max="15114" width="15.85546875" customWidth="1"/>
    <col min="15115" max="15115" width="13" customWidth="1"/>
    <col min="15116" max="15116" width="0.140625" customWidth="1"/>
    <col min="15359" max="15359" width="1.85546875" customWidth="1"/>
    <col min="15361" max="15361" width="12.140625" bestFit="1" customWidth="1"/>
    <col min="15367" max="15367" width="12.42578125" customWidth="1"/>
    <col min="15368" max="15368" width="12.5703125" customWidth="1"/>
    <col min="15369" max="15369" width="13.28515625" customWidth="1"/>
    <col min="15370" max="15370" width="15.85546875" customWidth="1"/>
    <col min="15371" max="15371" width="13" customWidth="1"/>
    <col min="15372" max="15372" width="0.140625" customWidth="1"/>
    <col min="15615" max="15615" width="1.85546875" customWidth="1"/>
    <col min="15617" max="15617" width="12.140625" bestFit="1" customWidth="1"/>
    <col min="15623" max="15623" width="12.42578125" customWidth="1"/>
    <col min="15624" max="15624" width="12.5703125" customWidth="1"/>
    <col min="15625" max="15625" width="13.28515625" customWidth="1"/>
    <col min="15626" max="15626" width="15.85546875" customWidth="1"/>
    <col min="15627" max="15627" width="13" customWidth="1"/>
    <col min="15628" max="15628" width="0.140625" customWidth="1"/>
    <col min="15871" max="15871" width="1.85546875" customWidth="1"/>
    <col min="15873" max="15873" width="12.140625" bestFit="1" customWidth="1"/>
    <col min="15879" max="15879" width="12.42578125" customWidth="1"/>
    <col min="15880" max="15880" width="12.5703125" customWidth="1"/>
    <col min="15881" max="15881" width="13.28515625" customWidth="1"/>
    <col min="15882" max="15882" width="15.85546875" customWidth="1"/>
    <col min="15883" max="15883" width="13" customWidth="1"/>
    <col min="15884" max="15884" width="0.140625" customWidth="1"/>
    <col min="16127" max="16127" width="1.85546875" customWidth="1"/>
    <col min="16129" max="16129" width="12.140625" bestFit="1" customWidth="1"/>
    <col min="16135" max="16135" width="12.42578125" customWidth="1"/>
    <col min="16136" max="16136" width="12.5703125" customWidth="1"/>
    <col min="16137" max="16137" width="13.28515625" customWidth="1"/>
    <col min="16138" max="16138" width="15.85546875" customWidth="1"/>
    <col min="16139" max="16139" width="13" customWidth="1"/>
    <col min="16140" max="16140" width="0.140625" customWidth="1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54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7"/>
    </row>
    <row r="4" spans="1:54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0"/>
    </row>
    <row r="5" spans="1:54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54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54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54" ht="5.25" customHeight="1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54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54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54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54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54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54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54" ht="4.5" customHeight="1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54" s="27" customFormat="1" ht="2.25" customHeight="1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</row>
    <row r="17" spans="1:13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3" ht="4.5" customHeight="1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3">
      <c r="A19" s="31" t="s">
        <v>18</v>
      </c>
      <c r="B19" s="354" t="s">
        <v>19</v>
      </c>
      <c r="C19" s="355"/>
      <c r="D19" s="355"/>
      <c r="E19" s="355"/>
      <c r="F19" s="355"/>
      <c r="G19" s="355"/>
      <c r="H19" s="355"/>
      <c r="I19" s="355"/>
      <c r="J19" s="383"/>
      <c r="K19" s="107" t="s">
        <v>20</v>
      </c>
      <c r="L19" s="31" t="s">
        <v>21</v>
      </c>
      <c r="M19" s="15"/>
    </row>
    <row r="20" spans="1:13" ht="15.75" thickBot="1">
      <c r="A20" s="33" t="s">
        <v>152</v>
      </c>
      <c r="B20" s="368" t="s">
        <v>22</v>
      </c>
      <c r="C20" s="369"/>
      <c r="D20" s="369"/>
      <c r="E20" s="369"/>
      <c r="F20" s="369"/>
      <c r="G20" s="369"/>
      <c r="H20" s="369"/>
      <c r="I20" s="369"/>
      <c r="J20" s="370"/>
      <c r="K20" s="34" t="s">
        <v>0</v>
      </c>
      <c r="L20" s="35"/>
      <c r="M20" s="15"/>
    </row>
    <row r="21" spans="1:13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3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3" s="41" customFormat="1" ht="3.75" customHeight="1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3">
      <c r="A24" s="354" t="s">
        <v>19</v>
      </c>
      <c r="B24" s="371"/>
      <c r="C24" s="371"/>
      <c r="D24" s="371"/>
      <c r="E24" s="372"/>
      <c r="F24" s="373" t="s">
        <v>24</v>
      </c>
      <c r="G24" s="371"/>
      <c r="H24" s="374" t="s">
        <v>25</v>
      </c>
      <c r="I24" s="375"/>
      <c r="J24" s="42" t="s">
        <v>26</v>
      </c>
      <c r="K24" s="107" t="s">
        <v>27</v>
      </c>
      <c r="L24" s="43" t="s">
        <v>28</v>
      </c>
    </row>
    <row r="25" spans="1:13">
      <c r="A25" s="364" t="s">
        <v>29</v>
      </c>
      <c r="B25" s="365"/>
      <c r="C25" s="365"/>
      <c r="D25" s="365"/>
      <c r="E25" s="366"/>
      <c r="F25" s="376"/>
      <c r="G25" s="366"/>
      <c r="H25" s="376"/>
      <c r="I25" s="366"/>
      <c r="J25" s="44"/>
      <c r="K25" s="45"/>
      <c r="L25" s="46">
        <f>+L54*0.05</f>
        <v>892.46943181818187</v>
      </c>
    </row>
    <row r="26" spans="1:13">
      <c r="A26" s="377"/>
      <c r="B26" s="378"/>
      <c r="C26" s="378"/>
      <c r="D26" s="378"/>
      <c r="E26" s="379"/>
      <c r="F26" s="47"/>
      <c r="G26" s="48"/>
      <c r="H26" s="380"/>
      <c r="I26" s="381"/>
      <c r="J26" s="44"/>
      <c r="K26" s="45"/>
      <c r="L26" s="46"/>
    </row>
    <row r="27" spans="1:13" ht="15.75" thickBot="1">
      <c r="A27" s="358"/>
      <c r="B27" s="359"/>
      <c r="C27" s="359"/>
      <c r="D27" s="359"/>
      <c r="E27" s="367"/>
      <c r="F27" s="382"/>
      <c r="G27" s="367"/>
      <c r="H27" s="382"/>
      <c r="I27" s="367"/>
      <c r="J27" s="49"/>
      <c r="K27" s="50"/>
      <c r="L27" s="51"/>
    </row>
    <row r="28" spans="1:13" ht="15.75" thickBot="1">
      <c r="A28" s="351" t="s">
        <v>30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3"/>
      <c r="L28" s="52">
        <f>SUM(L25:L27)</f>
        <v>892.46943181818187</v>
      </c>
    </row>
    <row r="29" spans="1:13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3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3" ht="3.75" customHeight="1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3">
      <c r="A32" s="354" t="s">
        <v>19</v>
      </c>
      <c r="B32" s="355"/>
      <c r="C32" s="355"/>
      <c r="D32" s="355"/>
      <c r="E32" s="355"/>
      <c r="F32" s="355"/>
      <c r="G32" s="355"/>
      <c r="H32" s="363"/>
      <c r="I32" s="108" t="s">
        <v>20</v>
      </c>
      <c r="J32" s="42" t="s">
        <v>21</v>
      </c>
      <c r="K32" s="107" t="s">
        <v>32</v>
      </c>
      <c r="L32" s="43" t="s">
        <v>28</v>
      </c>
    </row>
    <row r="33" spans="1:12">
      <c r="A33" s="364"/>
      <c r="B33" s="365"/>
      <c r="C33" s="365"/>
      <c r="D33" s="365"/>
      <c r="E33" s="365"/>
      <c r="F33" s="365"/>
      <c r="G33" s="365"/>
      <c r="H33" s="366"/>
      <c r="I33" s="54"/>
      <c r="J33" s="55"/>
      <c r="K33" s="56"/>
      <c r="L33" s="46"/>
    </row>
    <row r="34" spans="1:12">
      <c r="A34" s="364"/>
      <c r="B34" s="365"/>
      <c r="C34" s="365"/>
      <c r="D34" s="365"/>
      <c r="E34" s="365"/>
      <c r="F34" s="365"/>
      <c r="G34" s="365"/>
      <c r="H34" s="366"/>
      <c r="I34" s="57"/>
      <c r="J34" s="58"/>
      <c r="K34" s="59"/>
      <c r="L34" s="60"/>
    </row>
    <row r="35" spans="1:12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60"/>
    </row>
    <row r="36" spans="1:12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60"/>
    </row>
    <row r="37" spans="1:12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60"/>
    </row>
    <row r="38" spans="1:12">
      <c r="A38" s="364"/>
      <c r="B38" s="365"/>
      <c r="C38" s="365"/>
      <c r="D38" s="365"/>
      <c r="E38" s="365"/>
      <c r="F38" s="365"/>
      <c r="G38" s="365"/>
      <c r="H38" s="366"/>
      <c r="I38" s="57"/>
      <c r="J38" s="58"/>
      <c r="K38" s="59"/>
      <c r="L38" s="60"/>
    </row>
    <row r="39" spans="1:12" ht="15.75" thickBot="1">
      <c r="A39" s="358"/>
      <c r="B39" s="359"/>
      <c r="C39" s="359"/>
      <c r="D39" s="359"/>
      <c r="E39" s="359"/>
      <c r="F39" s="359"/>
      <c r="G39" s="359"/>
      <c r="H39" s="367"/>
      <c r="I39" s="61"/>
      <c r="J39" s="62"/>
      <c r="K39" s="59"/>
      <c r="L39" s="63"/>
    </row>
    <row r="40" spans="1:12" ht="15.75" thickBot="1">
      <c r="A40" s="351" t="s">
        <v>30</v>
      </c>
      <c r="B40" s="352"/>
      <c r="C40" s="352"/>
      <c r="D40" s="352"/>
      <c r="E40" s="352"/>
      <c r="F40" s="352"/>
      <c r="G40" s="352"/>
      <c r="H40" s="352"/>
      <c r="I40" s="352"/>
      <c r="J40" s="352"/>
      <c r="K40" s="353"/>
      <c r="L40" s="52">
        <f>SUM(L33:L39)</f>
        <v>0</v>
      </c>
    </row>
    <row r="41" spans="1:12">
      <c r="A41" s="13"/>
      <c r="B41" s="4"/>
      <c r="C41" s="4"/>
      <c r="D41" s="4"/>
      <c r="E41" s="4"/>
      <c r="F41" s="4"/>
      <c r="G41" s="4"/>
      <c r="H41" s="4"/>
      <c r="I41" s="4"/>
      <c r="J41" s="4"/>
      <c r="K41" s="4"/>
      <c r="L41" s="14"/>
    </row>
    <row r="42" spans="1:12">
      <c r="A42" s="93" t="s">
        <v>33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8"/>
    </row>
    <row r="43" spans="1:12" ht="3.75" customHeight="1" thickBot="1">
      <c r="A43" s="13"/>
      <c r="B43" s="4"/>
      <c r="C43" s="4"/>
      <c r="D43" s="4"/>
      <c r="E43" s="4"/>
      <c r="F43" s="4"/>
      <c r="G43" s="4"/>
      <c r="H43" s="4"/>
      <c r="I43" s="4"/>
      <c r="J43" s="4"/>
      <c r="K43" s="4"/>
      <c r="L43" s="14"/>
    </row>
    <row r="44" spans="1:12">
      <c r="A44" s="354" t="s">
        <v>34</v>
      </c>
      <c r="B44" s="355"/>
      <c r="C44" s="355"/>
      <c r="D44" s="355"/>
      <c r="E44" s="355"/>
      <c r="F44" s="355"/>
      <c r="G44" s="355"/>
      <c r="H44" s="42" t="s">
        <v>35</v>
      </c>
      <c r="I44" s="107" t="s">
        <v>36</v>
      </c>
      <c r="J44" s="42" t="s">
        <v>37</v>
      </c>
      <c r="K44" s="107" t="s">
        <v>38</v>
      </c>
      <c r="L44" s="43" t="s">
        <v>28</v>
      </c>
    </row>
    <row r="45" spans="1:12">
      <c r="A45" s="364" t="s">
        <v>39</v>
      </c>
      <c r="B45" s="365"/>
      <c r="C45" s="365"/>
      <c r="D45" s="365"/>
      <c r="E45" s="365"/>
      <c r="F45" s="365"/>
      <c r="G45" s="365"/>
      <c r="H45" s="55">
        <v>1.3</v>
      </c>
      <c r="I45" s="64">
        <v>5</v>
      </c>
      <c r="J45" s="65">
        <f>+H45*I45</f>
        <v>6.5</v>
      </c>
      <c r="K45" s="56">
        <f>+TRANSPORTE!L55</f>
        <v>1364</v>
      </c>
      <c r="L45" s="46">
        <f>+J45*K45</f>
        <v>8866</v>
      </c>
    </row>
    <row r="46" spans="1:12" ht="15.75" thickBot="1">
      <c r="A46" s="358"/>
      <c r="B46" s="359"/>
      <c r="C46" s="359"/>
      <c r="D46" s="359"/>
      <c r="E46" s="359"/>
      <c r="F46" s="359"/>
      <c r="G46" s="359"/>
      <c r="H46" s="66"/>
      <c r="I46" s="9"/>
      <c r="J46" s="67"/>
      <c r="K46" s="56"/>
      <c r="L46" s="46"/>
    </row>
    <row r="47" spans="1:12" ht="15.75" thickBot="1">
      <c r="A47" s="351" t="s">
        <v>30</v>
      </c>
      <c r="B47" s="352"/>
      <c r="C47" s="352"/>
      <c r="D47" s="352"/>
      <c r="E47" s="352"/>
      <c r="F47" s="352"/>
      <c r="G47" s="352"/>
      <c r="H47" s="352"/>
      <c r="I47" s="352"/>
      <c r="J47" s="352"/>
      <c r="K47" s="353"/>
      <c r="L47" s="52">
        <f>SUM(L45:L46)</f>
        <v>8866</v>
      </c>
    </row>
    <row r="48" spans="1:12">
      <c r="A48" s="13"/>
      <c r="B48" s="4"/>
      <c r="C48" s="4"/>
      <c r="D48" s="4"/>
      <c r="E48" s="4"/>
      <c r="F48" s="4"/>
      <c r="G48" s="4"/>
      <c r="H48" s="4"/>
      <c r="I48" s="4"/>
      <c r="J48" s="4"/>
      <c r="K48" s="4"/>
      <c r="L48" s="14"/>
    </row>
    <row r="49" spans="1:12">
      <c r="A49" s="93" t="s">
        <v>40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8"/>
    </row>
    <row r="50" spans="1:12" ht="3.75" customHeight="1" thickBot="1">
      <c r="A50" s="13"/>
      <c r="B50" s="4"/>
      <c r="C50" s="4"/>
      <c r="D50" s="4"/>
      <c r="E50" s="4"/>
      <c r="F50" s="4"/>
      <c r="G50" s="4"/>
      <c r="H50" s="4"/>
      <c r="I50" s="4"/>
      <c r="J50" s="4"/>
      <c r="K50" s="4"/>
      <c r="L50" s="14"/>
    </row>
    <row r="51" spans="1:12">
      <c r="A51" s="354" t="s">
        <v>41</v>
      </c>
      <c r="B51" s="355"/>
      <c r="C51" s="355"/>
      <c r="D51" s="355"/>
      <c r="E51" s="355"/>
      <c r="F51" s="355"/>
      <c r="G51" s="355"/>
      <c r="H51" s="42" t="s">
        <v>42</v>
      </c>
      <c r="I51" s="68" t="s">
        <v>43</v>
      </c>
      <c r="J51" s="69" t="s">
        <v>44</v>
      </c>
      <c r="K51" s="68" t="s">
        <v>27</v>
      </c>
      <c r="L51" s="70" t="s">
        <v>28</v>
      </c>
    </row>
    <row r="52" spans="1:12">
      <c r="A52" s="356" t="s">
        <v>45</v>
      </c>
      <c r="B52" s="357"/>
      <c r="C52" s="357"/>
      <c r="D52" s="357"/>
      <c r="E52" s="357"/>
      <c r="F52" s="357"/>
      <c r="G52" s="357"/>
      <c r="H52" s="44">
        <f>+insumos!C47*4+insumos!C48</f>
        <v>212263</v>
      </c>
      <c r="I52" s="56">
        <f>+H52*0.85</f>
        <v>180423.55</v>
      </c>
      <c r="J52" s="44">
        <f>+H52+I52</f>
        <v>392686.55</v>
      </c>
      <c r="K52" s="64">
        <v>22</v>
      </c>
      <c r="L52" s="46">
        <f>+J52/K52</f>
        <v>17849.388636363637</v>
      </c>
    </row>
    <row r="53" spans="1:12" ht="15.75" thickBot="1">
      <c r="A53" s="358"/>
      <c r="B53" s="359"/>
      <c r="C53" s="359"/>
      <c r="D53" s="359"/>
      <c r="E53" s="359"/>
      <c r="F53" s="359"/>
      <c r="G53" s="359"/>
      <c r="H53" s="44"/>
      <c r="I53" s="56"/>
      <c r="J53" s="44"/>
      <c r="K53" s="64"/>
      <c r="L53" s="46"/>
    </row>
    <row r="54" spans="1:12" ht="15.75" thickBot="1">
      <c r="A54" s="351" t="s">
        <v>30</v>
      </c>
      <c r="B54" s="352"/>
      <c r="C54" s="352"/>
      <c r="D54" s="352"/>
      <c r="E54" s="352"/>
      <c r="F54" s="352"/>
      <c r="G54" s="352"/>
      <c r="H54" s="352"/>
      <c r="I54" s="352"/>
      <c r="J54" s="352"/>
      <c r="K54" s="353"/>
      <c r="L54" s="52">
        <f>SUM(L52:L53)</f>
        <v>17849.388636363637</v>
      </c>
    </row>
    <row r="55" spans="1:12" ht="8.25" customHeight="1" thickBot="1">
      <c r="A55" s="13"/>
      <c r="B55" s="4"/>
      <c r="C55" s="4"/>
      <c r="D55" s="4"/>
      <c r="E55" s="4"/>
      <c r="F55" s="4"/>
      <c r="G55" s="4"/>
      <c r="H55" s="4"/>
      <c r="I55" s="4"/>
      <c r="J55" s="4"/>
      <c r="K55" s="4"/>
      <c r="L55" s="14"/>
    </row>
    <row r="56" spans="1:12" ht="15.75" thickBot="1">
      <c r="A56" s="360" t="s">
        <v>46</v>
      </c>
      <c r="B56" s="361"/>
      <c r="C56" s="361"/>
      <c r="D56" s="361"/>
      <c r="E56" s="361"/>
      <c r="F56" s="361"/>
      <c r="G56" s="361"/>
      <c r="H56" s="361"/>
      <c r="I56" s="361"/>
      <c r="J56" s="361"/>
      <c r="K56" s="362"/>
      <c r="L56" s="52">
        <f>ROUND(L28+L40+L47+L54,0)</f>
        <v>27608</v>
      </c>
    </row>
    <row r="57" spans="1:12" ht="3" customHeight="1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 ht="3" customHeight="1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 ht="9.75" customHeight="1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 ht="9.75" customHeigh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 ht="9.75" customHeight="1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 ht="9.75" customHeight="1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 ht="13.5" customHeight="1">
      <c r="A63" s="13"/>
      <c r="B63" s="4"/>
      <c r="C63" s="4"/>
      <c r="D63" s="4"/>
      <c r="E63" s="4"/>
      <c r="F63" s="4"/>
      <c r="G63" s="4"/>
      <c r="H63" s="4"/>
      <c r="I63" s="4"/>
      <c r="J63" s="4"/>
      <c r="K63" s="4"/>
      <c r="L63" s="14"/>
    </row>
    <row r="64" spans="1:12" ht="9.75" customHeight="1">
      <c r="A64" s="13"/>
      <c r="B64" s="4"/>
      <c r="C64" s="4"/>
      <c r="D64" s="4"/>
      <c r="E64" s="4"/>
      <c r="F64" s="71" t="s">
        <v>47</v>
      </c>
      <c r="G64" s="4"/>
      <c r="H64" s="4"/>
      <c r="I64" s="4"/>
      <c r="J64" s="4"/>
      <c r="K64" s="4"/>
      <c r="L64" s="14"/>
    </row>
    <row r="65" spans="1:12">
      <c r="A65" s="13"/>
      <c r="B65" s="4"/>
      <c r="C65" s="4"/>
      <c r="D65" s="4"/>
      <c r="E65" s="4"/>
      <c r="F65" s="71" t="s">
        <v>48</v>
      </c>
      <c r="G65" s="338"/>
      <c r="H65" s="338"/>
      <c r="I65" s="338"/>
      <c r="J65" s="4"/>
      <c r="K65" s="4"/>
      <c r="L65" s="14"/>
    </row>
    <row r="66" spans="1:12">
      <c r="A66" s="339" t="s">
        <v>49</v>
      </c>
      <c r="B66" s="340"/>
      <c r="C66" s="340"/>
      <c r="D66" s="340"/>
      <c r="E66" s="340"/>
      <c r="F66" s="340"/>
      <c r="G66" s="340"/>
      <c r="H66" s="340"/>
      <c r="I66" s="340"/>
      <c r="J66" s="340"/>
      <c r="K66" s="340"/>
      <c r="L66" s="341"/>
    </row>
    <row r="67" spans="1:12" ht="3" customHeight="1">
      <c r="A67" s="13"/>
      <c r="B67" s="4"/>
      <c r="C67" s="4"/>
      <c r="D67" s="4"/>
      <c r="E67" s="4"/>
      <c r="F67" s="4" t="s">
        <v>50</v>
      </c>
      <c r="G67" s="4"/>
      <c r="H67" s="4"/>
      <c r="I67" s="4"/>
      <c r="J67" s="4"/>
      <c r="K67" s="4"/>
      <c r="L67" s="14"/>
    </row>
    <row r="68" spans="1:12">
      <c r="A68" s="93" t="s">
        <v>51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8"/>
    </row>
    <row r="69" spans="1:12">
      <c r="A69" s="342"/>
      <c r="B69" s="343"/>
      <c r="C69" s="343"/>
      <c r="D69" s="343"/>
      <c r="E69" s="343"/>
      <c r="F69" s="343"/>
      <c r="G69" s="343"/>
      <c r="H69" s="343"/>
      <c r="I69" s="343"/>
      <c r="J69" s="343"/>
      <c r="K69" s="343"/>
      <c r="L69" s="344"/>
    </row>
    <row r="70" spans="1:12">
      <c r="A70" s="345"/>
      <c r="B70" s="346"/>
      <c r="C70" s="346"/>
      <c r="D70" s="346"/>
      <c r="E70" s="346"/>
      <c r="F70" s="346"/>
      <c r="G70" s="346"/>
      <c r="H70" s="346"/>
      <c r="I70" s="346"/>
      <c r="J70" s="346"/>
      <c r="K70" s="346"/>
      <c r="L70" s="347"/>
    </row>
    <row r="71" spans="1:12">
      <c r="A71" s="348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50"/>
    </row>
    <row r="72" spans="1:12">
      <c r="A72" s="72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72" t="s">
        <v>52</v>
      </c>
      <c r="B73" s="94"/>
      <c r="C73" s="73"/>
      <c r="D73" s="73"/>
      <c r="E73" s="73"/>
      <c r="F73" s="73"/>
      <c r="G73" s="73"/>
      <c r="H73" s="73"/>
      <c r="I73" s="73"/>
      <c r="J73" s="73"/>
      <c r="K73" s="73"/>
      <c r="L73" s="74"/>
    </row>
    <row r="74" spans="1:12">
      <c r="A74" s="13" t="s">
        <v>53</v>
      </c>
      <c r="B74" s="4"/>
      <c r="C74" s="4"/>
      <c r="D74" s="4"/>
      <c r="E74" s="71"/>
      <c r="F74" s="4"/>
      <c r="G74" s="4"/>
      <c r="H74" s="4"/>
      <c r="I74" s="4"/>
      <c r="J74" s="4"/>
      <c r="K74" s="4"/>
      <c r="L74" s="14"/>
    </row>
    <row r="75" spans="1:12">
      <c r="A75" s="13"/>
      <c r="B75" s="4"/>
      <c r="C75" s="4"/>
      <c r="D75" s="4"/>
      <c r="E75" s="71"/>
      <c r="F75" s="95"/>
      <c r="G75" s="95"/>
      <c r="H75" s="95"/>
      <c r="I75" s="95"/>
      <c r="J75" s="4"/>
      <c r="K75" s="4"/>
      <c r="L75" s="14"/>
    </row>
    <row r="76" spans="1:12">
      <c r="A76" s="105"/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6"/>
    </row>
    <row r="77" spans="1:12">
      <c r="A77" s="13" t="s">
        <v>54</v>
      </c>
      <c r="B77" s="75"/>
      <c r="C77" s="75"/>
      <c r="D77" s="76"/>
      <c r="E77" s="97"/>
      <c r="F77" s="97"/>
      <c r="G77" s="97"/>
      <c r="H77" s="97"/>
      <c r="I77" s="98"/>
      <c r="J77" s="98"/>
      <c r="K77" s="98"/>
      <c r="L77" s="99"/>
    </row>
    <row r="78" spans="1:12" ht="9" customHeight="1" thickBot="1">
      <c r="A78" s="100"/>
      <c r="B78" s="101"/>
      <c r="C78" s="101"/>
      <c r="D78" s="9"/>
      <c r="E78" s="102"/>
      <c r="F78" s="102"/>
      <c r="G78" s="102"/>
      <c r="H78" s="102"/>
      <c r="I78" s="103"/>
      <c r="J78" s="103"/>
      <c r="K78" s="103"/>
      <c r="L78" s="104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28:K28"/>
    <mergeCell ref="B20:J20"/>
    <mergeCell ref="A24:E24"/>
    <mergeCell ref="F24:G24"/>
    <mergeCell ref="H24:I24"/>
    <mergeCell ref="A25:E25"/>
    <mergeCell ref="F25:G25"/>
    <mergeCell ref="H25:I25"/>
    <mergeCell ref="A26:E26"/>
    <mergeCell ref="H26:I26"/>
    <mergeCell ref="A27:E27"/>
    <mergeCell ref="F27:G27"/>
    <mergeCell ref="H27:I27"/>
    <mergeCell ref="A46:G46"/>
    <mergeCell ref="A32:H32"/>
    <mergeCell ref="A33:H33"/>
    <mergeCell ref="A34:H34"/>
    <mergeCell ref="A35:H35"/>
    <mergeCell ref="A36:H36"/>
    <mergeCell ref="A37:H37"/>
    <mergeCell ref="A38:H38"/>
    <mergeCell ref="A39:H39"/>
    <mergeCell ref="A40:K40"/>
    <mergeCell ref="A44:G44"/>
    <mergeCell ref="A45:G45"/>
    <mergeCell ref="G65:I65"/>
    <mergeCell ref="A66:L66"/>
    <mergeCell ref="A69:L71"/>
    <mergeCell ref="A47:K47"/>
    <mergeCell ref="A51:G51"/>
    <mergeCell ref="A52:G52"/>
    <mergeCell ref="A53:G53"/>
    <mergeCell ref="A54:K54"/>
    <mergeCell ref="A56:K5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Q77"/>
  <sheetViews>
    <sheetView topLeftCell="A19" zoomScale="80" zoomScaleNormal="80" workbookViewId="0">
      <selection activeCell="Q36" sqref="Q36"/>
    </sheetView>
  </sheetViews>
  <sheetFormatPr baseColWidth="10" defaultRowHeight="15"/>
  <cols>
    <col min="11" max="11" width="14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12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7"/>
    </row>
    <row r="4" spans="1:12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0"/>
    </row>
    <row r="5" spans="1:12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12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12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12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12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354" t="s">
        <v>19</v>
      </c>
      <c r="C19" s="355"/>
      <c r="D19" s="355"/>
      <c r="E19" s="355"/>
      <c r="F19" s="355"/>
      <c r="G19" s="355"/>
      <c r="H19" s="355"/>
      <c r="I19" s="355"/>
      <c r="J19" s="383"/>
      <c r="K19" s="126" t="s">
        <v>20</v>
      </c>
      <c r="L19" s="31" t="s">
        <v>21</v>
      </c>
    </row>
    <row r="20" spans="1:12" ht="15.75" thickBot="1">
      <c r="A20" s="33">
        <v>420.1</v>
      </c>
      <c r="B20" s="368" t="s">
        <v>144</v>
      </c>
      <c r="C20" s="369"/>
      <c r="D20" s="369"/>
      <c r="E20" s="369"/>
      <c r="F20" s="369"/>
      <c r="G20" s="369"/>
      <c r="H20" s="369"/>
      <c r="I20" s="369"/>
      <c r="J20" s="370"/>
      <c r="K20" s="34" t="s">
        <v>4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354" t="s">
        <v>19</v>
      </c>
      <c r="B24" s="371"/>
      <c r="C24" s="371"/>
      <c r="D24" s="371"/>
      <c r="E24" s="372"/>
      <c r="F24" s="373" t="s">
        <v>24</v>
      </c>
      <c r="G24" s="371"/>
      <c r="H24" s="374" t="s">
        <v>25</v>
      </c>
      <c r="I24" s="375"/>
      <c r="J24" s="42" t="s">
        <v>26</v>
      </c>
      <c r="K24" s="126" t="s">
        <v>27</v>
      </c>
      <c r="L24" s="43" t="s">
        <v>28</v>
      </c>
    </row>
    <row r="25" spans="1:12">
      <c r="A25" s="364" t="s">
        <v>67</v>
      </c>
      <c r="B25" s="365"/>
      <c r="C25" s="365"/>
      <c r="D25" s="365"/>
      <c r="E25" s="366"/>
      <c r="F25" s="376"/>
      <c r="G25" s="366"/>
      <c r="H25" s="376"/>
      <c r="I25" s="366"/>
      <c r="J25" s="44"/>
      <c r="K25" s="45"/>
      <c r="L25" s="46">
        <f>+L53*10%</f>
        <v>229.64050000000003</v>
      </c>
    </row>
    <row r="26" spans="1:12">
      <c r="A26" s="377"/>
      <c r="B26" s="378"/>
      <c r="C26" s="378"/>
      <c r="D26" s="378"/>
      <c r="E26" s="379"/>
      <c r="F26" s="380"/>
      <c r="G26" s="381"/>
      <c r="H26" s="380"/>
      <c r="I26" s="381"/>
      <c r="J26" s="44"/>
      <c r="K26" s="45"/>
      <c r="L26" s="46"/>
    </row>
    <row r="27" spans="1:12" ht="15.75" thickBot="1">
      <c r="A27" s="358"/>
      <c r="B27" s="359"/>
      <c r="C27" s="359"/>
      <c r="D27" s="359"/>
      <c r="E27" s="367"/>
      <c r="F27" s="382"/>
      <c r="G27" s="367"/>
      <c r="H27" s="382"/>
      <c r="I27" s="367"/>
      <c r="J27" s="49"/>
      <c r="K27" s="50"/>
      <c r="L27" s="82"/>
    </row>
    <row r="28" spans="1:12" ht="15.75" thickBot="1">
      <c r="A28" s="351" t="s">
        <v>30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3"/>
      <c r="L28" s="52">
        <f>SUM(L25:L27)</f>
        <v>229.64050000000003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354" t="s">
        <v>19</v>
      </c>
      <c r="B32" s="355"/>
      <c r="C32" s="355"/>
      <c r="D32" s="355"/>
      <c r="E32" s="355"/>
      <c r="F32" s="355"/>
      <c r="G32" s="355"/>
      <c r="H32" s="363"/>
      <c r="I32" s="127" t="s">
        <v>20</v>
      </c>
      <c r="J32" s="42" t="s">
        <v>21</v>
      </c>
      <c r="K32" s="126" t="s">
        <v>32</v>
      </c>
      <c r="L32" s="43" t="s">
        <v>28</v>
      </c>
    </row>
    <row r="33" spans="1:17">
      <c r="A33" s="356" t="s">
        <v>145</v>
      </c>
      <c r="B33" s="357"/>
      <c r="C33" s="357"/>
      <c r="D33" s="357"/>
      <c r="E33" s="357"/>
      <c r="F33" s="357"/>
      <c r="G33" s="357"/>
      <c r="H33" s="400"/>
      <c r="I33" s="54" t="s">
        <v>77</v>
      </c>
      <c r="J33" s="55">
        <v>1.55</v>
      </c>
      <c r="K33" s="56">
        <f>+insumos!C37</f>
        <v>1071</v>
      </c>
      <c r="L33" s="46">
        <f>+K33*J33</f>
        <v>1660.05</v>
      </c>
    </row>
    <row r="34" spans="1:17">
      <c r="A34" s="364"/>
      <c r="B34" s="365"/>
      <c r="C34" s="365"/>
      <c r="D34" s="365"/>
      <c r="E34" s="365"/>
      <c r="F34" s="365"/>
      <c r="G34" s="365"/>
      <c r="H34" s="366"/>
      <c r="I34" s="57"/>
      <c r="J34" s="58"/>
      <c r="K34" s="59"/>
      <c r="L34" s="46"/>
    </row>
    <row r="35" spans="1:17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46"/>
    </row>
    <row r="36" spans="1:17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60"/>
      <c r="Q36">
        <f>+L55*1.3</f>
        <v>5441.8</v>
      </c>
    </row>
    <row r="37" spans="1:17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60"/>
    </row>
    <row r="38" spans="1:17" ht="15.75" thickBot="1">
      <c r="A38" s="358"/>
      <c r="B38" s="359"/>
      <c r="C38" s="359"/>
      <c r="D38" s="359"/>
      <c r="E38" s="359"/>
      <c r="F38" s="359"/>
      <c r="G38" s="359"/>
      <c r="H38" s="367"/>
      <c r="I38" s="61"/>
      <c r="J38" s="62"/>
      <c r="K38" s="59"/>
      <c r="L38" s="63"/>
    </row>
    <row r="39" spans="1:17" ht="15.75" thickBot="1">
      <c r="A39" s="351" t="s">
        <v>30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3"/>
      <c r="L39" s="52">
        <f>SUM(L33:L38)</f>
        <v>1660.05</v>
      </c>
    </row>
    <row r="40" spans="1:17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7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7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7">
      <c r="A43" s="354" t="s">
        <v>34</v>
      </c>
      <c r="B43" s="355"/>
      <c r="C43" s="355"/>
      <c r="D43" s="355"/>
      <c r="E43" s="355"/>
      <c r="F43" s="355"/>
      <c r="G43" s="355"/>
      <c r="H43" s="42" t="s">
        <v>35</v>
      </c>
      <c r="I43" s="126" t="s">
        <v>36</v>
      </c>
      <c r="J43" s="42" t="s">
        <v>37</v>
      </c>
      <c r="K43" s="126" t="s">
        <v>38</v>
      </c>
      <c r="L43" s="43" t="s">
        <v>28</v>
      </c>
    </row>
    <row r="44" spans="1:17">
      <c r="A44" s="364"/>
      <c r="B44" s="365"/>
      <c r="C44" s="365"/>
      <c r="D44" s="365"/>
      <c r="E44" s="365"/>
      <c r="F44" s="365"/>
      <c r="G44" s="365"/>
      <c r="H44" s="55"/>
      <c r="I44" s="64"/>
      <c r="J44" s="65"/>
      <c r="K44" s="56"/>
      <c r="L44" s="46"/>
    </row>
    <row r="45" spans="1:17" ht="15.75" thickBot="1">
      <c r="A45" s="358"/>
      <c r="B45" s="359"/>
      <c r="C45" s="359"/>
      <c r="D45" s="359"/>
      <c r="E45" s="359"/>
      <c r="F45" s="359"/>
      <c r="G45" s="359"/>
      <c r="H45" s="66"/>
      <c r="I45" s="9"/>
      <c r="J45" s="67"/>
      <c r="K45" s="56"/>
      <c r="L45" s="46"/>
    </row>
    <row r="46" spans="1:17" ht="15.75" thickBot="1">
      <c r="A46" s="351" t="s">
        <v>30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3"/>
      <c r="L46" s="52">
        <f>SUM(L44:L45)</f>
        <v>0</v>
      </c>
    </row>
    <row r="47" spans="1:17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7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354" t="s">
        <v>41</v>
      </c>
      <c r="B50" s="355"/>
      <c r="C50" s="355"/>
      <c r="D50" s="355"/>
      <c r="E50" s="355"/>
      <c r="F50" s="355"/>
      <c r="G50" s="355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56" t="s">
        <v>148</v>
      </c>
      <c r="B51" s="357"/>
      <c r="C51" s="357"/>
      <c r="D51" s="357"/>
      <c r="E51" s="357"/>
      <c r="F51" s="357"/>
      <c r="G51" s="357"/>
      <c r="H51" s="44">
        <f>+insumos!C47</f>
        <v>37239</v>
      </c>
      <c r="I51" s="128">
        <v>0.85</v>
      </c>
      <c r="J51" s="44">
        <f>+H51*1.85</f>
        <v>68892.150000000009</v>
      </c>
      <c r="K51" s="64">
        <v>30</v>
      </c>
      <c r="L51" s="46">
        <f>+J51/K51</f>
        <v>2296.4050000000002</v>
      </c>
    </row>
    <row r="52" spans="1:12" ht="15.75" thickBot="1">
      <c r="A52" s="358"/>
      <c r="B52" s="359"/>
      <c r="C52" s="359"/>
      <c r="D52" s="359"/>
      <c r="E52" s="359"/>
      <c r="F52" s="359"/>
      <c r="G52" s="359"/>
      <c r="H52" s="78"/>
      <c r="I52" s="9"/>
      <c r="J52" s="78"/>
      <c r="K52" s="9"/>
      <c r="L52" s="79"/>
    </row>
    <row r="53" spans="1:12" ht="15.75" thickBot="1">
      <c r="A53" s="351"/>
      <c r="B53" s="352"/>
      <c r="C53" s="352"/>
      <c r="D53" s="352"/>
      <c r="E53" s="352"/>
      <c r="F53" s="352"/>
      <c r="G53" s="352"/>
      <c r="H53" s="352"/>
      <c r="I53" s="352"/>
      <c r="J53" s="352"/>
      <c r="K53" s="353"/>
      <c r="L53" s="52">
        <f>SUM(L51:L52)</f>
        <v>2296.4050000000002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60" t="s">
        <v>46</v>
      </c>
      <c r="B55" s="361"/>
      <c r="C55" s="361"/>
      <c r="D55" s="361"/>
      <c r="E55" s="361"/>
      <c r="F55" s="361"/>
      <c r="G55" s="361"/>
      <c r="H55" s="361"/>
      <c r="I55" s="361"/>
      <c r="J55" s="361"/>
      <c r="K55" s="362"/>
      <c r="L55" s="52">
        <f>ROUND(L28+L39+L46+L53,0)</f>
        <v>4186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>
      <c r="A63" s="13"/>
      <c r="B63" s="4"/>
      <c r="C63" s="4"/>
      <c r="D63" s="4"/>
      <c r="E63" s="4"/>
      <c r="F63" s="71" t="s">
        <v>47</v>
      </c>
      <c r="G63" s="4"/>
      <c r="H63" s="4"/>
      <c r="I63" s="4"/>
      <c r="J63" s="4"/>
      <c r="K63" s="4"/>
      <c r="L63" s="14"/>
    </row>
    <row r="64" spans="1:12">
      <c r="A64" s="13"/>
      <c r="B64" s="4"/>
      <c r="C64" s="4"/>
      <c r="D64" s="4"/>
      <c r="E64" s="4"/>
      <c r="F64" s="71" t="s">
        <v>48</v>
      </c>
      <c r="G64" s="338"/>
      <c r="H64" s="338"/>
      <c r="I64" s="338"/>
      <c r="J64" s="4"/>
      <c r="K64" s="4"/>
      <c r="L64" s="14"/>
    </row>
    <row r="65" spans="1:12">
      <c r="A65" s="339" t="s">
        <v>49</v>
      </c>
      <c r="B65" s="340"/>
      <c r="C65" s="340"/>
      <c r="D65" s="340"/>
      <c r="E65" s="340"/>
      <c r="F65" s="340"/>
      <c r="G65" s="340"/>
      <c r="H65" s="340"/>
      <c r="I65" s="340"/>
      <c r="J65" s="340"/>
      <c r="K65" s="340"/>
      <c r="L65" s="341"/>
    </row>
    <row r="66" spans="1:12">
      <c r="A66" s="13"/>
      <c r="B66" s="4"/>
      <c r="C66" s="4"/>
      <c r="D66" s="4"/>
      <c r="E66" s="4"/>
      <c r="F66" s="4" t="s">
        <v>50</v>
      </c>
      <c r="G66" s="4"/>
      <c r="H66" s="4"/>
      <c r="I66" s="4"/>
      <c r="J66" s="4"/>
      <c r="K66" s="4"/>
      <c r="L66" s="14"/>
    </row>
    <row r="67" spans="1:12">
      <c r="A67" s="93" t="s">
        <v>63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8"/>
    </row>
    <row r="68" spans="1:12">
      <c r="A68" s="342"/>
      <c r="B68" s="343"/>
      <c r="C68" s="343"/>
      <c r="D68" s="343"/>
      <c r="E68" s="343"/>
      <c r="F68" s="343"/>
      <c r="G68" s="343"/>
      <c r="H68" s="343"/>
      <c r="I68" s="343"/>
      <c r="J68" s="343"/>
      <c r="K68" s="343"/>
      <c r="L68" s="344"/>
    </row>
    <row r="69" spans="1:12">
      <c r="A69" s="345"/>
      <c r="B69" s="346"/>
      <c r="C69" s="346"/>
      <c r="D69" s="346"/>
      <c r="E69" s="346"/>
      <c r="F69" s="346"/>
      <c r="G69" s="346"/>
      <c r="H69" s="346"/>
      <c r="I69" s="346"/>
      <c r="J69" s="346"/>
      <c r="K69" s="346"/>
      <c r="L69" s="347"/>
    </row>
    <row r="70" spans="1:12">
      <c r="A70" s="348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50"/>
    </row>
    <row r="71" spans="1:12">
      <c r="A71" s="72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4"/>
    </row>
    <row r="72" spans="1:12">
      <c r="A72" s="72" t="s">
        <v>52</v>
      </c>
      <c r="B72" s="94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13" t="s">
        <v>53</v>
      </c>
      <c r="B73" s="4"/>
      <c r="C73" s="4"/>
      <c r="D73" s="4"/>
      <c r="E73" s="71"/>
      <c r="F73" s="4"/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71"/>
      <c r="F74" s="95"/>
      <c r="G74" s="95"/>
      <c r="H74" s="95"/>
      <c r="I74" s="95"/>
      <c r="J74" s="4"/>
      <c r="K74" s="4"/>
      <c r="L74" s="14"/>
    </row>
    <row r="75" spans="1:12">
      <c r="A75" s="10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6"/>
    </row>
    <row r="76" spans="1:12">
      <c r="A76" s="13" t="s">
        <v>54</v>
      </c>
      <c r="B76" s="75"/>
      <c r="C76" s="75"/>
      <c r="D76" s="76"/>
      <c r="E76" s="97"/>
      <c r="F76" s="97"/>
      <c r="G76" s="97"/>
      <c r="H76" s="97"/>
      <c r="I76" s="98"/>
      <c r="J76" s="98"/>
      <c r="K76" s="98"/>
      <c r="L76" s="99"/>
    </row>
    <row r="77" spans="1:12" ht="15.75" thickBot="1">
      <c r="A77" s="100"/>
      <c r="B77" s="101"/>
      <c r="C77" s="101"/>
      <c r="D77" s="9"/>
      <c r="E77" s="102"/>
      <c r="F77" s="102"/>
      <c r="G77" s="102"/>
      <c r="H77" s="102"/>
      <c r="I77" s="103"/>
      <c r="J77" s="103"/>
      <c r="K77" s="103"/>
      <c r="L77" s="104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G64:I64"/>
    <mergeCell ref="A65:L65"/>
    <mergeCell ref="A68:L70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S76"/>
  <sheetViews>
    <sheetView topLeftCell="A16" zoomScale="80" zoomScaleNormal="80" workbookViewId="0">
      <selection activeCell="K53" sqref="K53"/>
    </sheetView>
  </sheetViews>
  <sheetFormatPr baseColWidth="10" defaultRowHeight="15"/>
  <cols>
    <col min="1" max="7" width="11.42578125" style="123"/>
    <col min="8" max="8" width="12.5703125" style="123" customWidth="1"/>
    <col min="9" max="9" width="11.42578125" style="123"/>
    <col min="10" max="10" width="14.140625" style="123" bestFit="1" customWidth="1"/>
    <col min="11" max="11" width="13" style="123" customWidth="1"/>
    <col min="12" max="12" width="13.5703125" style="185" customWidth="1"/>
    <col min="13" max="16384" width="11.42578125" style="123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161"/>
    </row>
    <row r="2" spans="1:12" ht="15.75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12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162"/>
    </row>
    <row r="4" spans="1:12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63"/>
    </row>
    <row r="5" spans="1:12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6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65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6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64"/>
    </row>
    <row r="10" spans="1:12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12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12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12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12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166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167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168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64"/>
    </row>
    <row r="19" spans="1:12">
      <c r="A19" s="31" t="s">
        <v>18</v>
      </c>
      <c r="B19" s="354" t="s">
        <v>19</v>
      </c>
      <c r="C19" s="355"/>
      <c r="D19" s="355"/>
      <c r="E19" s="355"/>
      <c r="F19" s="355"/>
      <c r="G19" s="355"/>
      <c r="H19" s="355"/>
      <c r="I19" s="355"/>
      <c r="J19" s="383"/>
      <c r="K19" s="149" t="s">
        <v>20</v>
      </c>
      <c r="L19" s="169" t="s">
        <v>21</v>
      </c>
    </row>
    <row r="20" spans="1:12" ht="15.75" thickBot="1">
      <c r="A20" s="33">
        <v>450.2</v>
      </c>
      <c r="B20" s="368" t="s">
        <v>170</v>
      </c>
      <c r="C20" s="369"/>
      <c r="D20" s="369"/>
      <c r="E20" s="369"/>
      <c r="F20" s="369"/>
      <c r="G20" s="369"/>
      <c r="H20" s="369"/>
      <c r="I20" s="369"/>
      <c r="J20" s="370"/>
      <c r="K20" s="34" t="s">
        <v>0</v>
      </c>
      <c r="L20" s="170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6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171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172"/>
    </row>
    <row r="24" spans="1:12">
      <c r="A24" s="354" t="s">
        <v>19</v>
      </c>
      <c r="B24" s="371"/>
      <c r="C24" s="371"/>
      <c r="D24" s="371"/>
      <c r="E24" s="372"/>
      <c r="F24" s="373" t="s">
        <v>24</v>
      </c>
      <c r="G24" s="371"/>
      <c r="H24" s="374" t="s">
        <v>25</v>
      </c>
      <c r="I24" s="375"/>
      <c r="J24" s="42" t="s">
        <v>26</v>
      </c>
      <c r="K24" s="149" t="s">
        <v>27</v>
      </c>
      <c r="L24" s="173" t="s">
        <v>28</v>
      </c>
    </row>
    <row r="25" spans="1:12">
      <c r="A25" s="364" t="s">
        <v>159</v>
      </c>
      <c r="B25" s="365"/>
      <c r="C25" s="365"/>
      <c r="D25" s="365"/>
      <c r="E25" s="366"/>
      <c r="F25" s="376"/>
      <c r="G25" s="366"/>
      <c r="H25" s="376"/>
      <c r="I25" s="366"/>
      <c r="J25" s="44">
        <f>+insumos!C59</f>
        <v>190829</v>
      </c>
      <c r="K25" s="45">
        <v>14</v>
      </c>
      <c r="L25" s="174">
        <f>+J25/K25</f>
        <v>13630.642857142857</v>
      </c>
    </row>
    <row r="26" spans="1:12">
      <c r="A26" s="377" t="s">
        <v>230</v>
      </c>
      <c r="B26" s="378"/>
      <c r="C26" s="378"/>
      <c r="D26" s="378"/>
      <c r="E26" s="379"/>
      <c r="F26" s="380"/>
      <c r="G26" s="381"/>
      <c r="H26" s="380"/>
      <c r="I26" s="381"/>
      <c r="J26" s="44">
        <v>117865</v>
      </c>
      <c r="K26" s="45">
        <v>14</v>
      </c>
      <c r="L26" s="174">
        <f>+J26/K26</f>
        <v>8418.9285714285706</v>
      </c>
    </row>
    <row r="27" spans="1:12">
      <c r="A27" s="292" t="s">
        <v>231</v>
      </c>
      <c r="B27" s="293"/>
      <c r="C27" s="293"/>
      <c r="D27" s="293"/>
      <c r="E27" s="294"/>
      <c r="F27" s="295"/>
      <c r="G27" s="296"/>
      <c r="H27" s="295"/>
      <c r="I27" s="296"/>
      <c r="J27" s="297">
        <v>135294</v>
      </c>
      <c r="K27" s="298">
        <v>14</v>
      </c>
      <c r="L27" s="299">
        <f>+J27/K27</f>
        <v>9663.8571428571431</v>
      </c>
    </row>
    <row r="28" spans="1:12" ht="15.75" thickBot="1">
      <c r="A28" s="358" t="s">
        <v>119</v>
      </c>
      <c r="B28" s="359"/>
      <c r="C28" s="359"/>
      <c r="D28" s="359"/>
      <c r="E28" s="367"/>
      <c r="F28" s="382"/>
      <c r="G28" s="367"/>
      <c r="H28" s="382"/>
      <c r="I28" s="367"/>
      <c r="J28" s="49"/>
      <c r="K28" s="50"/>
      <c r="L28" s="175">
        <f>+L54*0.05</f>
        <v>359.85</v>
      </c>
    </row>
    <row r="29" spans="1:12" ht="15.75" thickBot="1">
      <c r="A29" s="351" t="s">
        <v>30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3"/>
      <c r="L29" s="176">
        <f>SUM(L25:L28)</f>
        <v>32073.278571428571</v>
      </c>
    </row>
    <row r="30" spans="1:12">
      <c r="A30" s="92"/>
      <c r="B30" s="4"/>
      <c r="C30" s="4"/>
      <c r="D30" s="4"/>
      <c r="E30" s="4"/>
      <c r="F30" s="4"/>
      <c r="G30" s="4"/>
      <c r="H30" s="4"/>
      <c r="I30" s="4"/>
      <c r="J30" s="4"/>
      <c r="K30" s="4"/>
      <c r="L30" s="164"/>
    </row>
    <row r="31" spans="1:12">
      <c r="A31" s="93" t="s">
        <v>31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5"/>
    </row>
    <row r="32" spans="1:12" ht="15.75" thickBot="1">
      <c r="A32" s="22"/>
      <c r="B32" s="9"/>
      <c r="C32" s="9"/>
      <c r="D32" s="9"/>
      <c r="E32" s="9"/>
      <c r="F32" s="9"/>
      <c r="G32" s="9"/>
      <c r="H32" s="9"/>
      <c r="I32" s="4"/>
      <c r="J32" s="4"/>
      <c r="K32" s="4"/>
      <c r="L32" s="164"/>
    </row>
    <row r="33" spans="1:19">
      <c r="A33" s="354" t="s">
        <v>19</v>
      </c>
      <c r="B33" s="355"/>
      <c r="C33" s="355"/>
      <c r="D33" s="355"/>
      <c r="E33" s="355"/>
      <c r="F33" s="355"/>
      <c r="G33" s="355"/>
      <c r="H33" s="363"/>
      <c r="I33" s="150" t="s">
        <v>20</v>
      </c>
      <c r="J33" s="42" t="s">
        <v>21</v>
      </c>
      <c r="K33" s="149" t="s">
        <v>32</v>
      </c>
      <c r="L33" s="173" t="s">
        <v>28</v>
      </c>
    </row>
    <row r="34" spans="1:19">
      <c r="A34" s="356" t="s">
        <v>123</v>
      </c>
      <c r="B34" s="357"/>
      <c r="C34" s="357"/>
      <c r="D34" s="357"/>
      <c r="E34" s="357"/>
      <c r="F34" s="357"/>
      <c r="G34" s="357"/>
      <c r="H34" s="400"/>
      <c r="I34" s="54" t="s">
        <v>0</v>
      </c>
      <c r="J34" s="55">
        <v>1.25</v>
      </c>
      <c r="K34" s="160">
        <f>+insumos!C36</f>
        <v>523600</v>
      </c>
      <c r="L34" s="174">
        <f>+K34*J34</f>
        <v>654500</v>
      </c>
    </row>
    <row r="35" spans="1:19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174"/>
    </row>
    <row r="36" spans="1:19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174"/>
      <c r="Q36" s="123">
        <f>+L56*1.3</f>
        <v>901901</v>
      </c>
    </row>
    <row r="37" spans="1:19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177"/>
    </row>
    <row r="38" spans="1:19">
      <c r="A38" s="364"/>
      <c r="B38" s="365"/>
      <c r="C38" s="365"/>
      <c r="D38" s="365"/>
      <c r="E38" s="365"/>
      <c r="F38" s="365"/>
      <c r="G38" s="365"/>
      <c r="H38" s="366"/>
      <c r="I38" s="57"/>
      <c r="J38" s="58"/>
      <c r="K38" s="59"/>
      <c r="L38" s="177"/>
    </row>
    <row r="39" spans="1:19" ht="15.75" thickBot="1">
      <c r="A39" s="358"/>
      <c r="B39" s="359"/>
      <c r="C39" s="359"/>
      <c r="D39" s="359"/>
      <c r="E39" s="359"/>
      <c r="F39" s="359"/>
      <c r="G39" s="359"/>
      <c r="H39" s="367"/>
      <c r="I39" s="61"/>
      <c r="J39" s="62"/>
      <c r="K39" s="59"/>
      <c r="L39" s="178"/>
    </row>
    <row r="40" spans="1:19" ht="15.75" thickBot="1">
      <c r="A40" s="351" t="s">
        <v>30</v>
      </c>
      <c r="B40" s="352"/>
      <c r="C40" s="352"/>
      <c r="D40" s="352"/>
      <c r="E40" s="352"/>
      <c r="F40" s="352"/>
      <c r="G40" s="352"/>
      <c r="H40" s="352"/>
      <c r="I40" s="352"/>
      <c r="J40" s="352"/>
      <c r="K40" s="353"/>
      <c r="L40" s="176">
        <f>SUM(L34:L39)</f>
        <v>654500</v>
      </c>
    </row>
    <row r="41" spans="1:19">
      <c r="A41" s="13"/>
      <c r="B41" s="4"/>
      <c r="C41" s="4"/>
      <c r="D41" s="4"/>
      <c r="E41" s="4"/>
      <c r="F41" s="4"/>
      <c r="G41" s="4"/>
      <c r="H41" s="4"/>
      <c r="I41" s="4"/>
      <c r="J41" s="4"/>
      <c r="K41" s="4"/>
      <c r="L41" s="164"/>
    </row>
    <row r="42" spans="1:19">
      <c r="A42" s="93" t="s">
        <v>33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5"/>
    </row>
    <row r="43" spans="1:19" ht="15.75" thickBot="1">
      <c r="A43" s="13"/>
      <c r="B43" s="4"/>
      <c r="C43" s="4"/>
      <c r="D43" s="4"/>
      <c r="E43" s="4"/>
      <c r="F43" s="4"/>
      <c r="G43" s="4"/>
      <c r="H43" s="4"/>
      <c r="I43" s="4"/>
      <c r="J43" s="4"/>
      <c r="K43" s="4"/>
      <c r="L43" s="164"/>
    </row>
    <row r="44" spans="1:19">
      <c r="A44" s="354" t="s">
        <v>34</v>
      </c>
      <c r="B44" s="355"/>
      <c r="C44" s="355"/>
      <c r="D44" s="355"/>
      <c r="E44" s="355"/>
      <c r="F44" s="355"/>
      <c r="G44" s="355"/>
      <c r="H44" s="42" t="s">
        <v>35</v>
      </c>
      <c r="I44" s="149" t="s">
        <v>36</v>
      </c>
      <c r="J44" s="42" t="s">
        <v>37</v>
      </c>
      <c r="K44" s="149" t="s">
        <v>38</v>
      </c>
      <c r="L44" s="173" t="s">
        <v>28</v>
      </c>
    </row>
    <row r="45" spans="1:19">
      <c r="A45" s="364"/>
      <c r="B45" s="365"/>
      <c r="C45" s="365"/>
      <c r="D45" s="365"/>
      <c r="E45" s="365"/>
      <c r="F45" s="365"/>
      <c r="G45" s="365"/>
      <c r="H45" s="55"/>
      <c r="I45" s="64"/>
      <c r="J45" s="65"/>
      <c r="K45" s="56"/>
      <c r="L45" s="174">
        <f>+K45*J45</f>
        <v>0</v>
      </c>
    </row>
    <row r="46" spans="1:19" ht="15.75" thickBot="1">
      <c r="A46" s="358"/>
      <c r="B46" s="359"/>
      <c r="C46" s="359"/>
      <c r="D46" s="359"/>
      <c r="E46" s="359"/>
      <c r="F46" s="359"/>
      <c r="G46" s="359"/>
      <c r="H46" s="66"/>
      <c r="I46" s="9"/>
      <c r="J46" s="67"/>
      <c r="K46" s="56"/>
      <c r="L46" s="174"/>
      <c r="S46" s="123">
        <f>14*8</f>
        <v>112</v>
      </c>
    </row>
    <row r="47" spans="1:19" ht="15.75" thickBot="1">
      <c r="A47" s="351" t="s">
        <v>30</v>
      </c>
      <c r="B47" s="352"/>
      <c r="C47" s="352"/>
      <c r="D47" s="352"/>
      <c r="E47" s="352"/>
      <c r="F47" s="352"/>
      <c r="G47" s="352"/>
      <c r="H47" s="352"/>
      <c r="I47" s="352"/>
      <c r="J47" s="352"/>
      <c r="K47" s="353"/>
      <c r="L47" s="176">
        <f>SUM(L45:L46)</f>
        <v>0</v>
      </c>
    </row>
    <row r="48" spans="1:19">
      <c r="A48" s="13"/>
      <c r="B48" s="4"/>
      <c r="C48" s="4"/>
      <c r="D48" s="4"/>
      <c r="E48" s="4"/>
      <c r="F48" s="4"/>
      <c r="G48" s="4"/>
      <c r="H48" s="4"/>
      <c r="I48" s="4"/>
      <c r="J48" s="4"/>
      <c r="K48" s="4"/>
      <c r="L48" s="164"/>
    </row>
    <row r="49" spans="1:12">
      <c r="A49" s="93" t="s">
        <v>40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5"/>
    </row>
    <row r="50" spans="1:12" ht="15.75" thickBot="1">
      <c r="A50" s="13"/>
      <c r="B50" s="4"/>
      <c r="C50" s="4"/>
      <c r="D50" s="4"/>
      <c r="E50" s="4"/>
      <c r="F50" s="4"/>
      <c r="G50" s="4"/>
      <c r="H50" s="4"/>
      <c r="I50" s="4"/>
      <c r="J50" s="4"/>
      <c r="K50" s="4"/>
      <c r="L50" s="164"/>
    </row>
    <row r="51" spans="1:12" ht="23.25">
      <c r="A51" s="354" t="s">
        <v>41</v>
      </c>
      <c r="B51" s="355"/>
      <c r="C51" s="355"/>
      <c r="D51" s="355"/>
      <c r="E51" s="355"/>
      <c r="F51" s="355"/>
      <c r="G51" s="355"/>
      <c r="H51" s="42" t="s">
        <v>42</v>
      </c>
      <c r="I51" s="68" t="s">
        <v>43</v>
      </c>
      <c r="J51" s="69" t="s">
        <v>44</v>
      </c>
      <c r="K51" s="68" t="s">
        <v>27</v>
      </c>
      <c r="L51" s="179" t="s">
        <v>28</v>
      </c>
    </row>
    <row r="52" spans="1:12">
      <c r="A52" s="356" t="s">
        <v>233</v>
      </c>
      <c r="B52" s="357"/>
      <c r="C52" s="357"/>
      <c r="D52" s="357"/>
      <c r="E52" s="357"/>
      <c r="F52" s="357"/>
      <c r="G52" s="357"/>
      <c r="H52" s="44">
        <v>435697</v>
      </c>
      <c r="I52" s="128">
        <v>0.85</v>
      </c>
      <c r="J52" s="44">
        <f>+H52*1.85</f>
        <v>806039.45000000007</v>
      </c>
      <c r="K52" s="64">
        <v>112</v>
      </c>
      <c r="L52" s="174">
        <f>+J52/K52</f>
        <v>7196.7808035714288</v>
      </c>
    </row>
    <row r="53" spans="1:12" ht="15.75" thickBot="1">
      <c r="A53" s="358"/>
      <c r="B53" s="359"/>
      <c r="C53" s="359"/>
      <c r="D53" s="359"/>
      <c r="E53" s="359"/>
      <c r="F53" s="359"/>
      <c r="G53" s="359"/>
      <c r="H53" s="78"/>
      <c r="I53" s="9"/>
      <c r="J53" s="78"/>
      <c r="K53" s="9"/>
      <c r="L53" s="180"/>
    </row>
    <row r="54" spans="1:12" ht="15.75" thickBot="1">
      <c r="A54" s="351"/>
      <c r="B54" s="352"/>
      <c r="C54" s="352"/>
      <c r="D54" s="352"/>
      <c r="E54" s="352"/>
      <c r="F54" s="352"/>
      <c r="G54" s="352"/>
      <c r="H54" s="352"/>
      <c r="I54" s="352"/>
      <c r="J54" s="352"/>
      <c r="K54" s="353"/>
      <c r="L54" s="176">
        <f>ROUND(SUM(L52:L53),0)</f>
        <v>7197</v>
      </c>
    </row>
    <row r="55" spans="1:12" ht="15.75" thickBot="1">
      <c r="A55" s="13"/>
      <c r="B55" s="4"/>
      <c r="C55" s="4"/>
      <c r="D55" s="4"/>
      <c r="E55" s="4"/>
      <c r="F55" s="4"/>
      <c r="G55" s="4"/>
      <c r="H55" s="4"/>
      <c r="I55" s="4"/>
      <c r="J55" s="4"/>
      <c r="K55" s="4"/>
      <c r="L55" s="164"/>
    </row>
    <row r="56" spans="1:12" ht="15.75" thickBot="1">
      <c r="A56" s="360" t="s">
        <v>46</v>
      </c>
      <c r="B56" s="361"/>
      <c r="C56" s="361"/>
      <c r="D56" s="361"/>
      <c r="E56" s="361"/>
      <c r="F56" s="361"/>
      <c r="G56" s="361"/>
      <c r="H56" s="361"/>
      <c r="I56" s="361"/>
      <c r="J56" s="361"/>
      <c r="K56" s="362"/>
      <c r="L56" s="176">
        <f>ROUND(L29+L40+L47+L54,0)</f>
        <v>693770</v>
      </c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6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64"/>
    </row>
    <row r="59" spans="1:12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64"/>
    </row>
    <row r="60" spans="1:12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64"/>
    </row>
    <row r="61" spans="1:12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64"/>
    </row>
    <row r="62" spans="1:12">
      <c r="A62" s="13"/>
      <c r="B62" s="4"/>
      <c r="C62" s="4"/>
      <c r="D62" s="4"/>
      <c r="E62" s="4"/>
      <c r="F62" s="71" t="s">
        <v>47</v>
      </c>
      <c r="G62" s="4"/>
      <c r="H62" s="4"/>
      <c r="I62" s="4"/>
      <c r="J62" s="4"/>
      <c r="K62" s="4"/>
      <c r="L62" s="164"/>
    </row>
    <row r="63" spans="1:12">
      <c r="A63" s="13"/>
      <c r="B63" s="4"/>
      <c r="C63" s="4"/>
      <c r="D63" s="4"/>
      <c r="E63" s="4"/>
      <c r="F63" s="71" t="s">
        <v>48</v>
      </c>
      <c r="G63" s="338"/>
      <c r="H63" s="338"/>
      <c r="I63" s="338"/>
      <c r="J63" s="4"/>
      <c r="K63" s="4"/>
      <c r="L63" s="164"/>
    </row>
    <row r="64" spans="1:12">
      <c r="A64" s="339" t="s">
        <v>49</v>
      </c>
      <c r="B64" s="340"/>
      <c r="C64" s="340"/>
      <c r="D64" s="340"/>
      <c r="E64" s="340"/>
      <c r="F64" s="340"/>
      <c r="G64" s="340"/>
      <c r="H64" s="340"/>
      <c r="I64" s="340"/>
      <c r="J64" s="340"/>
      <c r="K64" s="340"/>
      <c r="L64" s="341"/>
    </row>
    <row r="65" spans="1:12">
      <c r="A65" s="13"/>
      <c r="B65" s="4"/>
      <c r="C65" s="4"/>
      <c r="D65" s="4"/>
      <c r="E65" s="4"/>
      <c r="F65" s="4" t="s">
        <v>50</v>
      </c>
      <c r="G65" s="4"/>
      <c r="H65" s="4"/>
      <c r="I65" s="4"/>
      <c r="J65" s="4"/>
      <c r="K65" s="4"/>
      <c r="L65" s="164"/>
    </row>
    <row r="66" spans="1:12">
      <c r="A66" s="93" t="s">
        <v>63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5"/>
    </row>
    <row r="67" spans="1:12">
      <c r="A67" s="342"/>
      <c r="B67" s="343"/>
      <c r="C67" s="343"/>
      <c r="D67" s="343"/>
      <c r="E67" s="343"/>
      <c r="F67" s="343"/>
      <c r="G67" s="343"/>
      <c r="H67" s="343"/>
      <c r="I67" s="343"/>
      <c r="J67" s="343"/>
      <c r="K67" s="343"/>
      <c r="L67" s="344"/>
    </row>
    <row r="68" spans="1:12">
      <c r="A68" s="345"/>
      <c r="B68" s="346"/>
      <c r="C68" s="346"/>
      <c r="D68" s="346"/>
      <c r="E68" s="346"/>
      <c r="F68" s="346"/>
      <c r="G68" s="346"/>
      <c r="H68" s="346"/>
      <c r="I68" s="346"/>
      <c r="J68" s="346"/>
      <c r="K68" s="346"/>
      <c r="L68" s="347"/>
    </row>
    <row r="69" spans="1:12">
      <c r="A69" s="348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50"/>
    </row>
    <row r="70" spans="1:12">
      <c r="A70" s="72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181"/>
    </row>
    <row r="71" spans="1:12">
      <c r="A71" s="72" t="s">
        <v>52</v>
      </c>
      <c r="B71" s="94"/>
      <c r="C71" s="73"/>
      <c r="D71" s="73"/>
      <c r="E71" s="73"/>
      <c r="F71" s="73"/>
      <c r="G71" s="73"/>
      <c r="H71" s="73"/>
      <c r="I71" s="73"/>
      <c r="J71" s="73"/>
      <c r="K71" s="73"/>
      <c r="L71" s="181"/>
    </row>
    <row r="72" spans="1:12">
      <c r="A72" s="13" t="s">
        <v>53</v>
      </c>
      <c r="B72" s="4"/>
      <c r="C72" s="4"/>
      <c r="D72" s="4"/>
      <c r="E72" s="71"/>
      <c r="F72" s="4"/>
      <c r="G72" s="4"/>
      <c r="H72" s="4"/>
      <c r="I72" s="4"/>
      <c r="J72" s="4"/>
      <c r="K72" s="4"/>
      <c r="L72" s="164"/>
    </row>
    <row r="73" spans="1:12">
      <c r="A73" s="13"/>
      <c r="B73" s="4"/>
      <c r="C73" s="4"/>
      <c r="D73" s="4"/>
      <c r="E73" s="71"/>
      <c r="F73" s="95"/>
      <c r="G73" s="95"/>
      <c r="H73" s="95"/>
      <c r="I73" s="95"/>
      <c r="J73" s="4"/>
      <c r="K73" s="4"/>
      <c r="L73" s="164"/>
    </row>
    <row r="74" spans="1:12">
      <c r="A74" s="105"/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182"/>
    </row>
    <row r="75" spans="1:12">
      <c r="A75" s="13" t="s">
        <v>54</v>
      </c>
      <c r="B75" s="75"/>
      <c r="C75" s="75"/>
      <c r="D75" s="76"/>
      <c r="E75" s="97"/>
      <c r="F75" s="97"/>
      <c r="G75" s="97"/>
      <c r="H75" s="97"/>
      <c r="I75" s="98"/>
      <c r="J75" s="98"/>
      <c r="K75" s="98"/>
      <c r="L75" s="183"/>
    </row>
    <row r="76" spans="1:12" ht="15.75" thickBot="1">
      <c r="A76" s="100"/>
      <c r="B76" s="101"/>
      <c r="C76" s="101"/>
      <c r="D76" s="9"/>
      <c r="E76" s="102"/>
      <c r="F76" s="102"/>
      <c r="G76" s="102"/>
      <c r="H76" s="102"/>
      <c r="I76" s="103"/>
      <c r="J76" s="103"/>
      <c r="K76" s="103"/>
      <c r="L76" s="184"/>
    </row>
  </sheetData>
  <mergeCells count="47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7:H37"/>
    <mergeCell ref="A26:E26"/>
    <mergeCell ref="F26:G26"/>
    <mergeCell ref="H26:I26"/>
    <mergeCell ref="A28:E28"/>
    <mergeCell ref="F28:G28"/>
    <mergeCell ref="H28:I28"/>
    <mergeCell ref="A29:K29"/>
    <mergeCell ref="A33:H33"/>
    <mergeCell ref="A34:H34"/>
    <mergeCell ref="A35:H35"/>
    <mergeCell ref="A36:H36"/>
    <mergeCell ref="G63:I63"/>
    <mergeCell ref="A64:L64"/>
    <mergeCell ref="A67:L69"/>
    <mergeCell ref="A56:K56"/>
    <mergeCell ref="A38:H38"/>
    <mergeCell ref="A39:H39"/>
    <mergeCell ref="A40:K40"/>
    <mergeCell ref="A44:G44"/>
    <mergeCell ref="A45:G45"/>
    <mergeCell ref="A46:G46"/>
    <mergeCell ref="A47:K47"/>
    <mergeCell ref="A51:G51"/>
    <mergeCell ref="A52:G52"/>
    <mergeCell ref="A53:G53"/>
    <mergeCell ref="A54:K5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Q87"/>
  <sheetViews>
    <sheetView topLeftCell="A16" zoomScale="80" zoomScaleNormal="80" workbookViewId="0">
      <selection activeCell="P81" sqref="P81"/>
    </sheetView>
  </sheetViews>
  <sheetFormatPr baseColWidth="10" defaultRowHeight="15"/>
  <cols>
    <col min="8" max="8" width="13.5703125" bestFit="1" customWidth="1"/>
    <col min="10" max="10" width="15.28515625" bestFit="1" customWidth="1"/>
    <col min="11" max="11" width="13.85546875" customWidth="1"/>
    <col min="12" max="12" width="12.570312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12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7"/>
    </row>
    <row r="4" spans="1:12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0"/>
    </row>
    <row r="5" spans="1:12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12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12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12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12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354" t="s">
        <v>19</v>
      </c>
      <c r="C19" s="355"/>
      <c r="D19" s="355"/>
      <c r="E19" s="355"/>
      <c r="F19" s="355"/>
      <c r="G19" s="355"/>
      <c r="H19" s="355"/>
      <c r="I19" s="355"/>
      <c r="J19" s="383"/>
      <c r="K19" s="126" t="s">
        <v>20</v>
      </c>
      <c r="L19" s="31" t="s">
        <v>21</v>
      </c>
    </row>
    <row r="20" spans="1:12" ht="15.75" thickBot="1">
      <c r="A20" s="33" t="s">
        <v>165</v>
      </c>
      <c r="B20" s="368" t="s">
        <v>171</v>
      </c>
      <c r="C20" s="369"/>
      <c r="D20" s="369"/>
      <c r="E20" s="369"/>
      <c r="F20" s="369"/>
      <c r="G20" s="369"/>
      <c r="H20" s="369"/>
      <c r="I20" s="369"/>
      <c r="J20" s="370"/>
      <c r="K20" s="34" t="s">
        <v>0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354" t="s">
        <v>19</v>
      </c>
      <c r="B24" s="371"/>
      <c r="C24" s="371"/>
      <c r="D24" s="371"/>
      <c r="E24" s="372"/>
      <c r="F24" s="373" t="s">
        <v>24</v>
      </c>
      <c r="G24" s="371"/>
      <c r="H24" s="374" t="s">
        <v>25</v>
      </c>
      <c r="I24" s="375"/>
      <c r="J24" s="42" t="s">
        <v>26</v>
      </c>
      <c r="K24" s="126" t="s">
        <v>27</v>
      </c>
      <c r="L24" s="43" t="s">
        <v>28</v>
      </c>
    </row>
    <row r="25" spans="1:12">
      <c r="A25" s="364" t="s">
        <v>67</v>
      </c>
      <c r="B25" s="365"/>
      <c r="C25" s="365"/>
      <c r="D25" s="365"/>
      <c r="E25" s="366"/>
      <c r="F25" s="376"/>
      <c r="G25" s="366"/>
      <c r="H25" s="376"/>
      <c r="I25" s="366"/>
      <c r="J25" s="44"/>
      <c r="K25" s="45"/>
      <c r="L25" s="46">
        <f>+L53*0.05</f>
        <v>2454.2909375000004</v>
      </c>
    </row>
    <row r="26" spans="1:12">
      <c r="A26" s="407" t="s">
        <v>232</v>
      </c>
      <c r="B26" s="408"/>
      <c r="C26" s="408"/>
      <c r="D26" s="408"/>
      <c r="E26" s="409"/>
      <c r="F26" s="410"/>
      <c r="G26" s="411"/>
      <c r="H26" s="380"/>
      <c r="I26" s="381"/>
      <c r="J26" s="44">
        <f>+insumos!C55</f>
        <v>9245</v>
      </c>
      <c r="K26" s="300">
        <v>1</v>
      </c>
      <c r="L26" s="46">
        <f>+J26/K26</f>
        <v>9245</v>
      </c>
    </row>
    <row r="27" spans="1:12" ht="15.75" thickBot="1">
      <c r="A27" s="412"/>
      <c r="B27" s="413"/>
      <c r="C27" s="413"/>
      <c r="D27" s="413"/>
      <c r="E27" s="414"/>
      <c r="F27" s="415"/>
      <c r="G27" s="416"/>
      <c r="H27" s="382"/>
      <c r="I27" s="367"/>
      <c r="J27" s="49"/>
      <c r="K27" s="50"/>
      <c r="L27" s="82"/>
    </row>
    <row r="28" spans="1:12" ht="15.75" thickBot="1">
      <c r="A28" s="351" t="s">
        <v>30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3"/>
      <c r="L28" s="52">
        <f>SUM(L25:L27)</f>
        <v>11699.2909375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354" t="s">
        <v>19</v>
      </c>
      <c r="B32" s="355"/>
      <c r="C32" s="355"/>
      <c r="D32" s="355"/>
      <c r="E32" s="355"/>
      <c r="F32" s="355"/>
      <c r="G32" s="355"/>
      <c r="H32" s="363"/>
      <c r="I32" s="127" t="s">
        <v>20</v>
      </c>
      <c r="J32" s="42" t="s">
        <v>21</v>
      </c>
      <c r="K32" s="126" t="s">
        <v>32</v>
      </c>
      <c r="L32" s="43" t="s">
        <v>28</v>
      </c>
    </row>
    <row r="33" spans="1:17">
      <c r="A33" s="356" t="s">
        <v>123</v>
      </c>
      <c r="B33" s="357"/>
      <c r="C33" s="357"/>
      <c r="D33" s="357"/>
      <c r="E33" s="357"/>
      <c r="F33" s="357"/>
      <c r="G33" s="357"/>
      <c r="H33" s="400"/>
      <c r="I33" s="54" t="s">
        <v>0</v>
      </c>
      <c r="J33" s="55">
        <v>1.25</v>
      </c>
      <c r="K33" s="56">
        <f>+insumos!C36</f>
        <v>523600</v>
      </c>
      <c r="L33" s="46">
        <f>+K33*J33</f>
        <v>654500</v>
      </c>
      <c r="Q33">
        <f>+L55*1.3</f>
        <v>929870.5</v>
      </c>
    </row>
    <row r="34" spans="1:17">
      <c r="A34" s="364"/>
      <c r="B34" s="365"/>
      <c r="C34" s="365"/>
      <c r="D34" s="365"/>
      <c r="E34" s="365"/>
      <c r="F34" s="365"/>
      <c r="G34" s="365"/>
      <c r="H34" s="366"/>
      <c r="I34" s="57"/>
      <c r="J34" s="58"/>
      <c r="K34" s="59"/>
      <c r="L34" s="46"/>
    </row>
    <row r="35" spans="1:17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46"/>
    </row>
    <row r="36" spans="1:17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60"/>
    </row>
    <row r="37" spans="1:17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60"/>
    </row>
    <row r="38" spans="1:17" ht="15.75" thickBot="1">
      <c r="A38" s="358"/>
      <c r="B38" s="359"/>
      <c r="C38" s="359"/>
      <c r="D38" s="359"/>
      <c r="E38" s="359"/>
      <c r="F38" s="359"/>
      <c r="G38" s="359"/>
      <c r="H38" s="367"/>
      <c r="I38" s="61"/>
      <c r="J38" s="62"/>
      <c r="K38" s="59"/>
      <c r="L38" s="63"/>
    </row>
    <row r="39" spans="1:17" ht="15.75" thickBot="1">
      <c r="A39" s="351" t="s">
        <v>30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3"/>
      <c r="L39" s="52">
        <f>SUM(L33:L38)</f>
        <v>654500</v>
      </c>
    </row>
    <row r="40" spans="1:17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7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7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7">
      <c r="A43" s="354" t="s">
        <v>34</v>
      </c>
      <c r="B43" s="355"/>
      <c r="C43" s="355"/>
      <c r="D43" s="355"/>
      <c r="E43" s="355"/>
      <c r="F43" s="355"/>
      <c r="G43" s="355"/>
      <c r="H43" s="42" t="s">
        <v>35</v>
      </c>
      <c r="I43" s="126" t="s">
        <v>36</v>
      </c>
      <c r="J43" s="42" t="s">
        <v>37</v>
      </c>
      <c r="K43" s="126" t="s">
        <v>38</v>
      </c>
      <c r="L43" s="43" t="s">
        <v>28</v>
      </c>
    </row>
    <row r="44" spans="1:17">
      <c r="A44" s="364"/>
      <c r="B44" s="365"/>
      <c r="C44" s="365"/>
      <c r="D44" s="365"/>
      <c r="E44" s="365"/>
      <c r="F44" s="365"/>
      <c r="G44" s="365"/>
      <c r="H44" s="55"/>
      <c r="I44" s="64"/>
      <c r="J44" s="65"/>
      <c r="K44" s="56"/>
      <c r="L44" s="46">
        <f>+K44*J44</f>
        <v>0</v>
      </c>
    </row>
    <row r="45" spans="1:17" ht="15.75" thickBot="1">
      <c r="A45" s="358"/>
      <c r="B45" s="359"/>
      <c r="C45" s="359"/>
      <c r="D45" s="359"/>
      <c r="E45" s="359"/>
      <c r="F45" s="359"/>
      <c r="G45" s="359"/>
      <c r="H45" s="66"/>
      <c r="I45" s="9"/>
      <c r="J45" s="67"/>
      <c r="K45" s="56"/>
      <c r="L45" s="46"/>
    </row>
    <row r="46" spans="1:17" ht="15.75" thickBot="1">
      <c r="A46" s="351" t="s">
        <v>30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3"/>
      <c r="L46" s="52">
        <f>SUM(L44:L45)</f>
        <v>0</v>
      </c>
    </row>
    <row r="47" spans="1:17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7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354" t="s">
        <v>41</v>
      </c>
      <c r="B50" s="355"/>
      <c r="C50" s="355"/>
      <c r="D50" s="355"/>
      <c r="E50" s="355"/>
      <c r="F50" s="355"/>
      <c r="G50" s="355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56" t="s">
        <v>143</v>
      </c>
      <c r="B51" s="357"/>
      <c r="C51" s="357"/>
      <c r="D51" s="357"/>
      <c r="E51" s="357"/>
      <c r="F51" s="357"/>
      <c r="G51" s="357"/>
      <c r="H51" s="44">
        <f>+insumos!C47*4+insumos!C48</f>
        <v>212263</v>
      </c>
      <c r="I51" s="128">
        <v>0.85</v>
      </c>
      <c r="J51" s="44">
        <f>+H51*1.85</f>
        <v>392686.55000000005</v>
      </c>
      <c r="K51" s="64">
        <v>8</v>
      </c>
      <c r="L51" s="46">
        <f>+J51/K51</f>
        <v>49085.818750000006</v>
      </c>
    </row>
    <row r="52" spans="1:12" ht="15.75" thickBot="1">
      <c r="A52" s="358"/>
      <c r="B52" s="359"/>
      <c r="C52" s="359"/>
      <c r="D52" s="359"/>
      <c r="E52" s="359"/>
      <c r="F52" s="359"/>
      <c r="G52" s="359"/>
      <c r="H52" s="78"/>
      <c r="I52" s="9"/>
      <c r="J52" s="78"/>
      <c r="K52" s="9"/>
      <c r="L52" s="79"/>
    </row>
    <row r="53" spans="1:12" ht="15.75" thickBot="1">
      <c r="A53" s="351"/>
      <c r="B53" s="352"/>
      <c r="C53" s="352"/>
      <c r="D53" s="352"/>
      <c r="E53" s="352"/>
      <c r="F53" s="352"/>
      <c r="G53" s="352"/>
      <c r="H53" s="352"/>
      <c r="I53" s="352"/>
      <c r="J53" s="352"/>
      <c r="K53" s="353"/>
      <c r="L53" s="52">
        <f>SUM(L51:L52)</f>
        <v>49085.818750000006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60" t="s">
        <v>46</v>
      </c>
      <c r="B55" s="361"/>
      <c r="C55" s="361"/>
      <c r="D55" s="361"/>
      <c r="E55" s="361"/>
      <c r="F55" s="361"/>
      <c r="G55" s="361"/>
      <c r="H55" s="361"/>
      <c r="I55" s="361"/>
      <c r="J55" s="361"/>
      <c r="K55" s="362"/>
      <c r="L55" s="52">
        <f>ROUND(L28+L39+L46+L53,0)</f>
        <v>715285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93" t="s">
        <v>56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8"/>
    </row>
    <row r="60" spans="1:12" ht="15.75" thickBo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354" t="s">
        <v>19</v>
      </c>
      <c r="B61" s="355"/>
      <c r="C61" s="355"/>
      <c r="D61" s="355"/>
      <c r="E61" s="355"/>
      <c r="F61" s="355"/>
      <c r="G61" s="355"/>
      <c r="H61" s="373" t="s">
        <v>57</v>
      </c>
      <c r="I61" s="363"/>
      <c r="J61" s="69" t="s">
        <v>58</v>
      </c>
      <c r="K61" s="68" t="s">
        <v>59</v>
      </c>
      <c r="L61" s="70"/>
    </row>
    <row r="62" spans="1:12">
      <c r="A62" s="364"/>
      <c r="B62" s="365"/>
      <c r="C62" s="365"/>
      <c r="D62" s="365"/>
      <c r="E62" s="365"/>
      <c r="F62" s="365"/>
      <c r="G62" s="365"/>
      <c r="H62" s="401"/>
      <c r="I62" s="402"/>
      <c r="J62" s="81"/>
      <c r="K62" s="80"/>
      <c r="L62" s="46"/>
    </row>
    <row r="63" spans="1:12">
      <c r="A63" s="364"/>
      <c r="B63" s="365"/>
      <c r="C63" s="365"/>
      <c r="D63" s="365"/>
      <c r="E63" s="365"/>
      <c r="F63" s="365"/>
      <c r="G63" s="365"/>
      <c r="H63" s="401"/>
      <c r="I63" s="402"/>
      <c r="J63" s="81"/>
      <c r="K63" s="80"/>
      <c r="L63" s="46"/>
    </row>
    <row r="64" spans="1:12">
      <c r="A64" s="364"/>
      <c r="B64" s="365"/>
      <c r="C64" s="365"/>
      <c r="D64" s="365"/>
      <c r="E64" s="365"/>
      <c r="F64" s="365"/>
      <c r="G64" s="365"/>
      <c r="H64" s="401"/>
      <c r="I64" s="402"/>
      <c r="J64" s="81"/>
      <c r="K64" s="80"/>
      <c r="L64" s="46"/>
    </row>
    <row r="65" spans="1:12" ht="15.75" thickBot="1">
      <c r="A65" s="358"/>
      <c r="B65" s="359"/>
      <c r="C65" s="359"/>
      <c r="D65" s="359"/>
      <c r="E65" s="359"/>
      <c r="F65" s="359"/>
      <c r="G65" s="359"/>
      <c r="H65" s="403"/>
      <c r="I65" s="404"/>
      <c r="J65" s="78"/>
      <c r="K65" s="9"/>
      <c r="L65" s="79"/>
    </row>
    <row r="66" spans="1:12" ht="15.75" thickBot="1">
      <c r="A66" s="360" t="s">
        <v>60</v>
      </c>
      <c r="B66" s="361"/>
      <c r="C66" s="361"/>
      <c r="D66" s="361"/>
      <c r="E66" s="361"/>
      <c r="F66" s="361"/>
      <c r="G66" s="361"/>
      <c r="H66" s="361"/>
      <c r="I66" s="361"/>
      <c r="J66" s="361"/>
      <c r="K66" s="362"/>
      <c r="L66" s="52">
        <f>SUM(K62:K65)</f>
        <v>0</v>
      </c>
    </row>
    <row r="67" spans="1:12" ht="15.75" thickBot="1">
      <c r="A67" s="13"/>
      <c r="B67" s="4"/>
      <c r="C67" s="4"/>
      <c r="D67" s="4"/>
      <c r="E67" s="4"/>
      <c r="F67" s="4"/>
      <c r="G67" s="4"/>
      <c r="H67" s="4"/>
      <c r="I67" s="4"/>
      <c r="J67" s="4"/>
      <c r="K67" s="4"/>
      <c r="L67" s="14"/>
    </row>
    <row r="68" spans="1:12" ht="15.75" thickBot="1">
      <c r="A68" s="405" t="s">
        <v>61</v>
      </c>
      <c r="B68" s="406"/>
      <c r="C68" s="406"/>
      <c r="D68" s="406"/>
      <c r="E68" s="406"/>
      <c r="F68" s="406"/>
      <c r="G68" s="406"/>
      <c r="H68" s="406"/>
      <c r="I68" s="406"/>
      <c r="J68" s="406"/>
      <c r="K68" s="406"/>
      <c r="L68" s="52">
        <f>ROUND(L55+L66,0)</f>
        <v>715285</v>
      </c>
    </row>
    <row r="69" spans="1:12">
      <c r="A69" s="13"/>
      <c r="B69" s="4"/>
      <c r="C69" s="4"/>
      <c r="D69" s="4"/>
      <c r="E69" s="4"/>
      <c r="F69" s="4"/>
      <c r="G69" s="4"/>
      <c r="H69" s="4"/>
      <c r="I69" s="4"/>
      <c r="J69" s="4"/>
      <c r="K69" s="4"/>
      <c r="L69" s="14"/>
    </row>
    <row r="70" spans="1:12">
      <c r="A70" s="13"/>
      <c r="B70" s="4"/>
      <c r="C70" s="4"/>
      <c r="D70" s="4"/>
      <c r="E70" s="4"/>
      <c r="F70" s="4"/>
      <c r="G70" s="4"/>
      <c r="H70" s="4"/>
      <c r="I70" s="4"/>
      <c r="J70" s="4"/>
      <c r="K70" s="4"/>
      <c r="L70" s="14"/>
    </row>
    <row r="71" spans="1:12">
      <c r="A71" s="13"/>
      <c r="B71" s="4"/>
      <c r="C71" s="4"/>
      <c r="D71" s="4"/>
      <c r="E71" s="4"/>
      <c r="F71" s="4"/>
      <c r="G71" s="4"/>
      <c r="H71" s="4"/>
      <c r="I71" s="4"/>
      <c r="J71" s="4"/>
      <c r="K71" s="4"/>
      <c r="L71" s="14"/>
    </row>
    <row r="72" spans="1:12">
      <c r="A72" s="13"/>
      <c r="B72" s="4"/>
      <c r="C72" s="4"/>
      <c r="D72" s="4"/>
      <c r="E72" s="4"/>
      <c r="F72" s="4"/>
      <c r="G72" s="4"/>
      <c r="H72" s="4"/>
      <c r="I72" s="4"/>
      <c r="J72" s="4"/>
      <c r="K72" s="4"/>
      <c r="L72" s="14"/>
    </row>
    <row r="73" spans="1:12">
      <c r="A73" s="13"/>
      <c r="B73" s="4"/>
      <c r="C73" s="4"/>
      <c r="D73" s="4"/>
      <c r="E73" s="4"/>
      <c r="F73" s="71" t="s">
        <v>47</v>
      </c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4"/>
      <c r="F74" s="71" t="s">
        <v>48</v>
      </c>
      <c r="G74" s="338"/>
      <c r="H74" s="338"/>
      <c r="I74" s="338"/>
      <c r="J74" s="4"/>
      <c r="K74" s="4"/>
      <c r="L74" s="14"/>
    </row>
    <row r="75" spans="1:12">
      <c r="A75" s="339" t="s">
        <v>49</v>
      </c>
      <c r="B75" s="340"/>
      <c r="C75" s="340"/>
      <c r="D75" s="340"/>
      <c r="E75" s="340"/>
      <c r="F75" s="340"/>
      <c r="G75" s="340"/>
      <c r="H75" s="340"/>
      <c r="I75" s="340"/>
      <c r="J75" s="340"/>
      <c r="K75" s="340"/>
      <c r="L75" s="341"/>
    </row>
    <row r="76" spans="1:12">
      <c r="A76" s="13"/>
      <c r="B76" s="4"/>
      <c r="C76" s="4"/>
      <c r="D76" s="4"/>
      <c r="E76" s="4"/>
      <c r="F76" s="4" t="s">
        <v>50</v>
      </c>
      <c r="G76" s="4"/>
      <c r="H76" s="4"/>
      <c r="I76" s="4"/>
      <c r="J76" s="4"/>
      <c r="K76" s="4"/>
      <c r="L76" s="14"/>
    </row>
    <row r="77" spans="1:12">
      <c r="A77" s="93" t="s">
        <v>63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8"/>
    </row>
    <row r="78" spans="1:12">
      <c r="A78" s="342"/>
      <c r="B78" s="343"/>
      <c r="C78" s="343"/>
      <c r="D78" s="343"/>
      <c r="E78" s="343"/>
      <c r="F78" s="343"/>
      <c r="G78" s="343"/>
      <c r="H78" s="343"/>
      <c r="I78" s="343"/>
      <c r="J78" s="343"/>
      <c r="K78" s="343"/>
      <c r="L78" s="344"/>
    </row>
    <row r="79" spans="1:12">
      <c r="A79" s="345"/>
      <c r="B79" s="346"/>
      <c r="C79" s="346"/>
      <c r="D79" s="346"/>
      <c r="E79" s="346"/>
      <c r="F79" s="346"/>
      <c r="G79" s="346"/>
      <c r="H79" s="346"/>
      <c r="I79" s="346"/>
      <c r="J79" s="346"/>
      <c r="K79" s="346"/>
      <c r="L79" s="347"/>
    </row>
    <row r="80" spans="1:12">
      <c r="A80" s="348"/>
      <c r="B80" s="349"/>
      <c r="C80" s="349"/>
      <c r="D80" s="349"/>
      <c r="E80" s="349"/>
      <c r="F80" s="349"/>
      <c r="G80" s="349"/>
      <c r="H80" s="349"/>
      <c r="I80" s="349"/>
      <c r="J80" s="349"/>
      <c r="K80" s="349"/>
      <c r="L80" s="350"/>
    </row>
    <row r="81" spans="1:12">
      <c r="A81" s="72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4"/>
    </row>
    <row r="82" spans="1:12">
      <c r="A82" s="72" t="s">
        <v>52</v>
      </c>
      <c r="B82" s="94"/>
      <c r="C82" s="73"/>
      <c r="D82" s="73"/>
      <c r="E82" s="73"/>
      <c r="F82" s="73"/>
      <c r="G82" s="73"/>
      <c r="H82" s="73"/>
      <c r="I82" s="73"/>
      <c r="J82" s="73"/>
      <c r="K82" s="73"/>
      <c r="L82" s="74"/>
    </row>
    <row r="83" spans="1:12">
      <c r="A83" s="13" t="s">
        <v>53</v>
      </c>
      <c r="B83" s="4"/>
      <c r="C83" s="4"/>
      <c r="D83" s="4"/>
      <c r="E83" s="71"/>
      <c r="F83" s="4"/>
      <c r="G83" s="4"/>
      <c r="H83" s="4"/>
      <c r="I83" s="4"/>
      <c r="J83" s="4"/>
      <c r="K83" s="4"/>
      <c r="L83" s="14"/>
    </row>
    <row r="84" spans="1:12">
      <c r="A84" s="13"/>
      <c r="B84" s="4"/>
      <c r="C84" s="4"/>
      <c r="D84" s="4"/>
      <c r="E84" s="71"/>
      <c r="F84" s="95"/>
      <c r="G84" s="95"/>
      <c r="H84" s="95"/>
      <c r="I84" s="95"/>
      <c r="J84" s="4"/>
      <c r="K84" s="4"/>
      <c r="L84" s="14"/>
    </row>
    <row r="85" spans="1:12">
      <c r="A85" s="10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6"/>
    </row>
    <row r="86" spans="1:12">
      <c r="A86" s="13" t="s">
        <v>54</v>
      </c>
      <c r="B86" s="75"/>
      <c r="C86" s="75"/>
      <c r="D86" s="76"/>
      <c r="E86" s="97"/>
      <c r="F86" s="97"/>
      <c r="G86" s="97"/>
      <c r="H86" s="97"/>
      <c r="I86" s="98"/>
      <c r="J86" s="98"/>
      <c r="K86" s="98"/>
      <c r="L86" s="99"/>
    </row>
    <row r="87" spans="1:12" ht="15.75" thickBot="1">
      <c r="A87" s="100"/>
      <c r="B87" s="101"/>
      <c r="C87" s="101"/>
      <c r="D87" s="9"/>
      <c r="E87" s="102"/>
      <c r="F87" s="102"/>
      <c r="G87" s="102"/>
      <c r="H87" s="102"/>
      <c r="I87" s="103"/>
      <c r="J87" s="103"/>
      <c r="K87" s="103"/>
      <c r="L87" s="104"/>
    </row>
  </sheetData>
  <mergeCells count="59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B20:J20"/>
    <mergeCell ref="A24:E24"/>
    <mergeCell ref="F24:G24"/>
    <mergeCell ref="H24:I24"/>
    <mergeCell ref="A25:E25"/>
    <mergeCell ref="F25:G25"/>
    <mergeCell ref="H25:I25"/>
    <mergeCell ref="A36:H36"/>
    <mergeCell ref="A26:E26"/>
    <mergeCell ref="F26:G26"/>
    <mergeCell ref="H26:I26"/>
    <mergeCell ref="A27:E27"/>
    <mergeCell ref="F27:G27"/>
    <mergeCell ref="H27:I27"/>
    <mergeCell ref="A28:K28"/>
    <mergeCell ref="A32:H32"/>
    <mergeCell ref="A33:H33"/>
    <mergeCell ref="A34:H34"/>
    <mergeCell ref="A35:H35"/>
    <mergeCell ref="A55:K55"/>
    <mergeCell ref="A37:H37"/>
    <mergeCell ref="A38:H38"/>
    <mergeCell ref="A39:K39"/>
    <mergeCell ref="A43:G43"/>
    <mergeCell ref="A44:G44"/>
    <mergeCell ref="A45:G45"/>
    <mergeCell ref="A46:K46"/>
    <mergeCell ref="A50:G50"/>
    <mergeCell ref="A51:G51"/>
    <mergeCell ref="A52:G52"/>
    <mergeCell ref="A53:K53"/>
    <mergeCell ref="A61:G61"/>
    <mergeCell ref="H61:I61"/>
    <mergeCell ref="A62:G62"/>
    <mergeCell ref="H62:I62"/>
    <mergeCell ref="A63:G63"/>
    <mergeCell ref="H63:I63"/>
    <mergeCell ref="G74:I74"/>
    <mergeCell ref="A75:L75"/>
    <mergeCell ref="A78:L80"/>
    <mergeCell ref="A64:G64"/>
    <mergeCell ref="H64:I64"/>
    <mergeCell ref="A65:G65"/>
    <mergeCell ref="H65:I65"/>
    <mergeCell ref="A66:K66"/>
    <mergeCell ref="A68:K6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87"/>
  <sheetViews>
    <sheetView topLeftCell="A43" zoomScale="80" zoomScaleNormal="80" workbookViewId="0">
      <selection activeCell="L27" sqref="L27"/>
    </sheetView>
  </sheetViews>
  <sheetFormatPr baseColWidth="10" defaultRowHeight="15"/>
  <cols>
    <col min="8" max="8" width="13.5703125" bestFit="1" customWidth="1"/>
    <col min="10" max="11" width="15.28515625" bestFit="1" customWidth="1"/>
    <col min="12" max="12" width="16.5703125" customWidth="1"/>
  </cols>
  <sheetData>
    <row r="1" spans="1:12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5.75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12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7"/>
    </row>
    <row r="4" spans="1:12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0"/>
    </row>
    <row r="5" spans="1:12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12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12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12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12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12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ht="15.75" thickBot="1">
      <c r="A16" s="8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>
      <c r="A17" s="89" t="s">
        <v>17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 ht="15.75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2">
      <c r="A19" s="31" t="s">
        <v>18</v>
      </c>
      <c r="B19" s="354" t="s">
        <v>19</v>
      </c>
      <c r="C19" s="355"/>
      <c r="D19" s="355"/>
      <c r="E19" s="355"/>
      <c r="F19" s="355"/>
      <c r="G19" s="355"/>
      <c r="H19" s="355"/>
      <c r="I19" s="355"/>
      <c r="J19" s="383"/>
      <c r="K19" s="126" t="s">
        <v>20</v>
      </c>
      <c r="L19" s="31" t="s">
        <v>21</v>
      </c>
    </row>
    <row r="20" spans="1:12" ht="15.75" thickBot="1">
      <c r="A20" s="33">
        <v>330.1</v>
      </c>
      <c r="B20" s="368" t="s">
        <v>142</v>
      </c>
      <c r="C20" s="369"/>
      <c r="D20" s="369"/>
      <c r="E20" s="369"/>
      <c r="F20" s="369"/>
      <c r="G20" s="369"/>
      <c r="H20" s="369"/>
      <c r="I20" s="369"/>
      <c r="J20" s="370"/>
      <c r="K20" s="34" t="s">
        <v>125</v>
      </c>
      <c r="L20" s="35"/>
    </row>
    <row r="21" spans="1:12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2">
      <c r="A22" s="90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</row>
    <row r="23" spans="1:12" ht="15.75" thickBot="1">
      <c r="A23" s="91"/>
      <c r="B23" s="38"/>
      <c r="C23" s="38"/>
      <c r="D23" s="38"/>
      <c r="E23" s="38"/>
      <c r="F23" s="38"/>
      <c r="G23" s="38"/>
      <c r="H23" s="39"/>
      <c r="I23" s="39"/>
      <c r="J23" s="38"/>
      <c r="K23" s="38"/>
      <c r="L23" s="40"/>
    </row>
    <row r="24" spans="1:12">
      <c r="A24" s="354" t="s">
        <v>19</v>
      </c>
      <c r="B24" s="371"/>
      <c r="C24" s="371"/>
      <c r="D24" s="371"/>
      <c r="E24" s="372"/>
      <c r="F24" s="373" t="s">
        <v>24</v>
      </c>
      <c r="G24" s="371"/>
      <c r="H24" s="374" t="s">
        <v>25</v>
      </c>
      <c r="I24" s="375"/>
      <c r="J24" s="42" t="s">
        <v>26</v>
      </c>
      <c r="K24" s="126" t="s">
        <v>27</v>
      </c>
      <c r="L24" s="43" t="s">
        <v>28</v>
      </c>
    </row>
    <row r="25" spans="1:12">
      <c r="A25" s="364"/>
      <c r="B25" s="365"/>
      <c r="C25" s="365"/>
      <c r="D25" s="365"/>
      <c r="E25" s="366"/>
      <c r="F25" s="376"/>
      <c r="G25" s="366"/>
      <c r="H25" s="376"/>
      <c r="I25" s="366"/>
      <c r="J25" s="44"/>
      <c r="K25" s="45"/>
      <c r="L25" s="46"/>
    </row>
    <row r="26" spans="1:12" ht="27" customHeight="1">
      <c r="A26" s="417" t="s">
        <v>221</v>
      </c>
      <c r="B26" s="418"/>
      <c r="C26" s="418"/>
      <c r="D26" s="418"/>
      <c r="E26" s="419"/>
      <c r="F26" s="380"/>
      <c r="G26" s="381"/>
      <c r="H26" s="380"/>
      <c r="I26" s="381"/>
      <c r="J26" s="287">
        <f>+insumos!C55</f>
        <v>9245</v>
      </c>
      <c r="K26" s="288">
        <v>1.75</v>
      </c>
      <c r="L26" s="289">
        <f>+J26/K26</f>
        <v>5282.8571428571431</v>
      </c>
    </row>
    <row r="27" spans="1:12" ht="15.75" thickBot="1">
      <c r="A27" s="364" t="s">
        <v>222</v>
      </c>
      <c r="B27" s="365"/>
      <c r="C27" s="365"/>
      <c r="D27" s="365"/>
      <c r="E27" s="366"/>
      <c r="F27" s="376"/>
      <c r="G27" s="366"/>
      <c r="H27" s="376"/>
      <c r="I27" s="366"/>
      <c r="J27" s="287"/>
      <c r="K27" s="290" t="s">
        <v>224</v>
      </c>
      <c r="L27" s="289">
        <f>+L53*0.05</f>
        <v>1402.4519642857147</v>
      </c>
    </row>
    <row r="28" spans="1:12" ht="15.75" thickBot="1">
      <c r="A28" s="351" t="s">
        <v>30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3"/>
      <c r="L28" s="52">
        <f>SUM(L25:L27)</f>
        <v>6685.309107142858</v>
      </c>
    </row>
    <row r="29" spans="1:12">
      <c r="A29" s="92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2">
      <c r="A30" s="93" t="s">
        <v>31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8"/>
    </row>
    <row r="31" spans="1:12" ht="15.75" thickBot="1">
      <c r="A31" s="22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2">
      <c r="A32" s="354" t="s">
        <v>19</v>
      </c>
      <c r="B32" s="355"/>
      <c r="C32" s="355"/>
      <c r="D32" s="355"/>
      <c r="E32" s="355"/>
      <c r="F32" s="355"/>
      <c r="G32" s="355"/>
      <c r="H32" s="363"/>
      <c r="I32" s="127" t="s">
        <v>20</v>
      </c>
      <c r="J32" s="42" t="s">
        <v>21</v>
      </c>
      <c r="K32" s="126" t="s">
        <v>32</v>
      </c>
      <c r="L32" s="43" t="s">
        <v>28</v>
      </c>
    </row>
    <row r="33" spans="1:12">
      <c r="A33" s="356" t="s">
        <v>223</v>
      </c>
      <c r="B33" s="357"/>
      <c r="C33" s="357"/>
      <c r="D33" s="357"/>
      <c r="E33" s="357"/>
      <c r="F33" s="357"/>
      <c r="G33" s="357"/>
      <c r="H33" s="400"/>
      <c r="I33" s="54" t="s">
        <v>0</v>
      </c>
      <c r="J33" s="55">
        <v>1.3</v>
      </c>
      <c r="K33" s="56">
        <f>+insumos!C34</f>
        <v>59500</v>
      </c>
      <c r="L33" s="46">
        <f>+K33*J33</f>
        <v>77350</v>
      </c>
    </row>
    <row r="34" spans="1:12">
      <c r="A34" s="364"/>
      <c r="B34" s="365"/>
      <c r="C34" s="365"/>
      <c r="D34" s="365"/>
      <c r="E34" s="365"/>
      <c r="F34" s="365"/>
      <c r="G34" s="365"/>
      <c r="H34" s="366"/>
      <c r="I34" s="57"/>
      <c r="J34" s="58"/>
      <c r="K34" s="59"/>
      <c r="L34" s="46"/>
    </row>
    <row r="35" spans="1:12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46"/>
    </row>
    <row r="36" spans="1:12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60"/>
    </row>
    <row r="37" spans="1:12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60"/>
    </row>
    <row r="38" spans="1:12" ht="15.75" thickBot="1">
      <c r="A38" s="358"/>
      <c r="B38" s="359"/>
      <c r="C38" s="359"/>
      <c r="D38" s="359"/>
      <c r="E38" s="359"/>
      <c r="F38" s="359"/>
      <c r="G38" s="359"/>
      <c r="H38" s="367"/>
      <c r="I38" s="61"/>
      <c r="J38" s="62"/>
      <c r="K38" s="59"/>
      <c r="L38" s="63"/>
    </row>
    <row r="39" spans="1:12" ht="15.75" thickBot="1">
      <c r="A39" s="351" t="s">
        <v>30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3"/>
      <c r="L39" s="52">
        <f>SUM(L33:L38)</f>
        <v>77350</v>
      </c>
    </row>
    <row r="40" spans="1:12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2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2" ht="15.75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2">
      <c r="A43" s="354" t="s">
        <v>34</v>
      </c>
      <c r="B43" s="355"/>
      <c r="C43" s="355"/>
      <c r="D43" s="355"/>
      <c r="E43" s="355"/>
      <c r="F43" s="355"/>
      <c r="G43" s="355"/>
      <c r="H43" s="42" t="s">
        <v>35</v>
      </c>
      <c r="I43" s="126" t="s">
        <v>36</v>
      </c>
      <c r="J43" s="42" t="s">
        <v>37</v>
      </c>
      <c r="K43" s="126" t="s">
        <v>38</v>
      </c>
      <c r="L43" s="43" t="s">
        <v>28</v>
      </c>
    </row>
    <row r="44" spans="1:12">
      <c r="A44" s="364"/>
      <c r="B44" s="365"/>
      <c r="C44" s="365"/>
      <c r="D44" s="365"/>
      <c r="E44" s="365"/>
      <c r="F44" s="365"/>
      <c r="G44" s="365"/>
      <c r="H44" s="55"/>
      <c r="I44" s="64"/>
      <c r="J44" s="65"/>
      <c r="K44" s="56"/>
      <c r="L44" s="46"/>
    </row>
    <row r="45" spans="1:12" ht="15.75" thickBot="1">
      <c r="A45" s="358"/>
      <c r="B45" s="359"/>
      <c r="C45" s="359"/>
      <c r="D45" s="359"/>
      <c r="E45" s="359"/>
      <c r="F45" s="359"/>
      <c r="G45" s="359"/>
      <c r="H45" s="66"/>
      <c r="I45" s="9"/>
      <c r="J45" s="67"/>
      <c r="K45" s="56"/>
      <c r="L45" s="46"/>
    </row>
    <row r="46" spans="1:12" ht="15.75" thickBot="1">
      <c r="A46" s="351" t="s">
        <v>30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3"/>
      <c r="L46" s="52">
        <f>SUM(L44:L45)</f>
        <v>0</v>
      </c>
    </row>
    <row r="47" spans="1:12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2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15.75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354" t="s">
        <v>41</v>
      </c>
      <c r="B50" s="355"/>
      <c r="C50" s="355"/>
      <c r="D50" s="355"/>
      <c r="E50" s="355"/>
      <c r="F50" s="355"/>
      <c r="G50" s="355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56" t="s">
        <v>143</v>
      </c>
      <c r="B51" s="357"/>
      <c r="C51" s="357"/>
      <c r="D51" s="357"/>
      <c r="E51" s="357"/>
      <c r="F51" s="357"/>
      <c r="G51" s="357"/>
      <c r="H51" s="44">
        <f>+insumos!C47*4+insumos!C48</f>
        <v>212263</v>
      </c>
      <c r="I51" s="128">
        <v>0.85</v>
      </c>
      <c r="J51" s="44">
        <f>+H51*1.85</f>
        <v>392686.55000000005</v>
      </c>
      <c r="K51" s="291">
        <v>14</v>
      </c>
      <c r="L51" s="46">
        <f>+J51/K51</f>
        <v>28049.039285714291</v>
      </c>
    </row>
    <row r="52" spans="1:12" ht="15.75" thickBot="1">
      <c r="A52" s="358"/>
      <c r="B52" s="359"/>
      <c r="C52" s="359"/>
      <c r="D52" s="359"/>
      <c r="E52" s="359"/>
      <c r="F52" s="359"/>
      <c r="G52" s="359"/>
      <c r="H52" s="78"/>
      <c r="I52" s="9"/>
      <c r="J52" s="78"/>
      <c r="K52" s="9"/>
      <c r="L52" s="79"/>
    </row>
    <row r="53" spans="1:12" ht="15.75" thickBot="1">
      <c r="A53" s="351"/>
      <c r="B53" s="352"/>
      <c r="C53" s="352"/>
      <c r="D53" s="352"/>
      <c r="E53" s="352"/>
      <c r="F53" s="352"/>
      <c r="G53" s="352"/>
      <c r="H53" s="352"/>
      <c r="I53" s="352"/>
      <c r="J53" s="352"/>
      <c r="K53" s="353"/>
      <c r="L53" s="52">
        <f>SUM(L51:L52)</f>
        <v>28049.039285714291</v>
      </c>
    </row>
    <row r="54" spans="1:12" ht="15.75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60" t="s">
        <v>46</v>
      </c>
      <c r="B55" s="361"/>
      <c r="C55" s="361"/>
      <c r="D55" s="361"/>
      <c r="E55" s="361"/>
      <c r="F55" s="361"/>
      <c r="G55" s="361"/>
      <c r="H55" s="361"/>
      <c r="I55" s="361"/>
      <c r="J55" s="361"/>
      <c r="K55" s="362"/>
      <c r="L55" s="52">
        <f>ROUND(L28+L39+L46+L53,0)</f>
        <v>112084</v>
      </c>
    </row>
    <row r="56" spans="1:12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>
      <c r="A59" s="93" t="s">
        <v>56</v>
      </c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8"/>
    </row>
    <row r="60" spans="1:12" ht="15.75" thickBo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>
      <c r="A61" s="354" t="s">
        <v>19</v>
      </c>
      <c r="B61" s="355"/>
      <c r="C61" s="355"/>
      <c r="D61" s="355"/>
      <c r="E61" s="355"/>
      <c r="F61" s="355"/>
      <c r="G61" s="355"/>
      <c r="H61" s="373" t="s">
        <v>57</v>
      </c>
      <c r="I61" s="363"/>
      <c r="J61" s="69" t="s">
        <v>58</v>
      </c>
      <c r="K61" s="68" t="s">
        <v>59</v>
      </c>
      <c r="L61" s="70"/>
    </row>
    <row r="62" spans="1:12">
      <c r="A62" s="364"/>
      <c r="B62" s="365"/>
      <c r="C62" s="365"/>
      <c r="D62" s="365"/>
      <c r="E62" s="365"/>
      <c r="F62" s="365"/>
      <c r="G62" s="365"/>
      <c r="H62" s="401"/>
      <c r="I62" s="402"/>
      <c r="J62" s="81"/>
      <c r="K62" s="80"/>
      <c r="L62" s="46"/>
    </row>
    <row r="63" spans="1:12">
      <c r="A63" s="364"/>
      <c r="B63" s="365"/>
      <c r="C63" s="365"/>
      <c r="D63" s="365"/>
      <c r="E63" s="365"/>
      <c r="F63" s="365"/>
      <c r="G63" s="365"/>
      <c r="H63" s="401"/>
      <c r="I63" s="402"/>
      <c r="J63" s="81"/>
      <c r="K63" s="80"/>
      <c r="L63" s="46"/>
    </row>
    <row r="64" spans="1:12">
      <c r="A64" s="364"/>
      <c r="B64" s="365"/>
      <c r="C64" s="365"/>
      <c r="D64" s="365"/>
      <c r="E64" s="365"/>
      <c r="F64" s="365"/>
      <c r="G64" s="365"/>
      <c r="H64" s="401"/>
      <c r="I64" s="402"/>
      <c r="J64" s="81"/>
      <c r="K64" s="80"/>
      <c r="L64" s="46"/>
    </row>
    <row r="65" spans="1:12" ht="15.75" thickBot="1">
      <c r="A65" s="358"/>
      <c r="B65" s="359"/>
      <c r="C65" s="359"/>
      <c r="D65" s="359"/>
      <c r="E65" s="359"/>
      <c r="F65" s="359"/>
      <c r="G65" s="359"/>
      <c r="H65" s="403"/>
      <c r="I65" s="404"/>
      <c r="J65" s="78"/>
      <c r="K65" s="9"/>
      <c r="L65" s="79"/>
    </row>
    <row r="66" spans="1:12" ht="15.75" thickBot="1">
      <c r="A66" s="360" t="s">
        <v>60</v>
      </c>
      <c r="B66" s="361"/>
      <c r="C66" s="361"/>
      <c r="D66" s="361"/>
      <c r="E66" s="361"/>
      <c r="F66" s="361"/>
      <c r="G66" s="361"/>
      <c r="H66" s="361"/>
      <c r="I66" s="361"/>
      <c r="J66" s="361"/>
      <c r="K66" s="362"/>
      <c r="L66" s="52">
        <f>SUM(K62:K65)</f>
        <v>0</v>
      </c>
    </row>
    <row r="67" spans="1:12" ht="15.75" thickBot="1">
      <c r="A67" s="13"/>
      <c r="B67" s="4"/>
      <c r="C67" s="4"/>
      <c r="D67" s="4"/>
      <c r="E67" s="4"/>
      <c r="F67" s="4"/>
      <c r="G67" s="4"/>
      <c r="H67" s="4"/>
      <c r="I67" s="4"/>
      <c r="J67" s="4"/>
      <c r="K67" s="4"/>
      <c r="L67" s="14"/>
    </row>
    <row r="68" spans="1:12" ht="15.75" thickBot="1">
      <c r="A68" s="405" t="s">
        <v>61</v>
      </c>
      <c r="B68" s="406"/>
      <c r="C68" s="406"/>
      <c r="D68" s="406"/>
      <c r="E68" s="406"/>
      <c r="F68" s="406"/>
      <c r="G68" s="406"/>
      <c r="H68" s="406"/>
      <c r="I68" s="406"/>
      <c r="J68" s="406"/>
      <c r="K68" s="406"/>
      <c r="L68" s="52">
        <f>ROUND(L55+L66,0)</f>
        <v>112084</v>
      </c>
    </row>
    <row r="69" spans="1:12">
      <c r="A69" s="13"/>
      <c r="B69" s="4"/>
      <c r="C69" s="4"/>
      <c r="D69" s="4"/>
      <c r="E69" s="4"/>
      <c r="F69" s="4"/>
      <c r="G69" s="4"/>
      <c r="H69" s="4"/>
      <c r="I69" s="4"/>
      <c r="J69" s="4"/>
      <c r="K69" s="4"/>
      <c r="L69" s="14"/>
    </row>
    <row r="70" spans="1:12">
      <c r="A70" s="13"/>
      <c r="B70" s="4"/>
      <c r="C70" s="4"/>
      <c r="D70" s="4"/>
      <c r="E70" s="4"/>
      <c r="F70" s="4"/>
      <c r="G70" s="4"/>
      <c r="H70" s="4"/>
      <c r="I70" s="4"/>
      <c r="J70" s="4"/>
      <c r="K70" s="4"/>
      <c r="L70" s="14"/>
    </row>
    <row r="71" spans="1:12">
      <c r="A71" s="13"/>
      <c r="B71" s="4"/>
      <c r="C71" s="4"/>
      <c r="D71" s="4"/>
      <c r="E71" s="4"/>
      <c r="F71" s="4"/>
      <c r="G71" s="4"/>
      <c r="H71" s="4"/>
      <c r="I71" s="4"/>
      <c r="J71" s="4"/>
      <c r="K71" s="4"/>
      <c r="L71" s="14"/>
    </row>
    <row r="72" spans="1:12">
      <c r="A72" s="13"/>
      <c r="B72" s="4"/>
      <c r="C72" s="4"/>
      <c r="D72" s="4"/>
      <c r="E72" s="4"/>
      <c r="F72" s="4"/>
      <c r="G72" s="4"/>
      <c r="H72" s="4"/>
      <c r="I72" s="4"/>
      <c r="J72" s="4"/>
      <c r="K72" s="4"/>
      <c r="L72" s="14"/>
    </row>
    <row r="73" spans="1:12">
      <c r="A73" s="13"/>
      <c r="B73" s="4"/>
      <c r="C73" s="4"/>
      <c r="D73" s="4"/>
      <c r="E73" s="4"/>
      <c r="F73" s="71" t="s">
        <v>47</v>
      </c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4"/>
      <c r="F74" s="71" t="s">
        <v>48</v>
      </c>
      <c r="G74" s="338"/>
      <c r="H74" s="338"/>
      <c r="I74" s="338"/>
      <c r="J74" s="4"/>
      <c r="K74" s="4"/>
      <c r="L74" s="14"/>
    </row>
    <row r="75" spans="1:12">
      <c r="A75" s="339" t="s">
        <v>49</v>
      </c>
      <c r="B75" s="340"/>
      <c r="C75" s="340"/>
      <c r="D75" s="340"/>
      <c r="E75" s="340"/>
      <c r="F75" s="340"/>
      <c r="G75" s="340"/>
      <c r="H75" s="340"/>
      <c r="I75" s="340"/>
      <c r="J75" s="340"/>
      <c r="K75" s="340"/>
      <c r="L75" s="341"/>
    </row>
    <row r="76" spans="1:12">
      <c r="A76" s="13"/>
      <c r="B76" s="4"/>
      <c r="C76" s="4"/>
      <c r="D76" s="4"/>
      <c r="E76" s="4"/>
      <c r="F76" s="4" t="s">
        <v>50</v>
      </c>
      <c r="G76" s="4"/>
      <c r="H76" s="4"/>
      <c r="I76" s="4"/>
      <c r="J76" s="4"/>
      <c r="K76" s="4"/>
      <c r="L76" s="14"/>
    </row>
    <row r="77" spans="1:12">
      <c r="A77" s="93" t="s">
        <v>63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8"/>
    </row>
    <row r="78" spans="1:12">
      <c r="A78" s="342"/>
      <c r="B78" s="343"/>
      <c r="C78" s="343"/>
      <c r="D78" s="343"/>
      <c r="E78" s="343"/>
      <c r="F78" s="343"/>
      <c r="G78" s="343"/>
      <c r="H78" s="343"/>
      <c r="I78" s="343"/>
      <c r="J78" s="343"/>
      <c r="K78" s="343"/>
      <c r="L78" s="344"/>
    </row>
    <row r="79" spans="1:12">
      <c r="A79" s="345"/>
      <c r="B79" s="346"/>
      <c r="C79" s="346"/>
      <c r="D79" s="346"/>
      <c r="E79" s="346"/>
      <c r="F79" s="346"/>
      <c r="G79" s="346"/>
      <c r="H79" s="346"/>
      <c r="I79" s="346"/>
      <c r="J79" s="346"/>
      <c r="K79" s="346"/>
      <c r="L79" s="347"/>
    </row>
    <row r="80" spans="1:12">
      <c r="A80" s="348"/>
      <c r="B80" s="349"/>
      <c r="C80" s="349"/>
      <c r="D80" s="349"/>
      <c r="E80" s="349"/>
      <c r="F80" s="349"/>
      <c r="G80" s="349"/>
      <c r="H80" s="349"/>
      <c r="I80" s="349"/>
      <c r="J80" s="349"/>
      <c r="K80" s="349"/>
      <c r="L80" s="350"/>
    </row>
    <row r="81" spans="1:12">
      <c r="A81" s="72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4"/>
    </row>
    <row r="82" spans="1:12">
      <c r="A82" s="72" t="s">
        <v>52</v>
      </c>
      <c r="B82" s="94"/>
      <c r="C82" s="73"/>
      <c r="D82" s="73"/>
      <c r="E82" s="73"/>
      <c r="F82" s="73"/>
      <c r="G82" s="73"/>
      <c r="H82" s="73"/>
      <c r="I82" s="73"/>
      <c r="J82" s="73"/>
      <c r="K82" s="73"/>
      <c r="L82" s="74"/>
    </row>
    <row r="83" spans="1:12">
      <c r="A83" s="13" t="s">
        <v>53</v>
      </c>
      <c r="B83" s="4"/>
      <c r="C83" s="4"/>
      <c r="D83" s="4"/>
      <c r="E83" s="71"/>
      <c r="F83" s="4"/>
      <c r="G83" s="4"/>
      <c r="H83" s="4"/>
      <c r="I83" s="4"/>
      <c r="J83" s="4"/>
      <c r="K83" s="4"/>
      <c r="L83" s="14"/>
    </row>
    <row r="84" spans="1:12">
      <c r="A84" s="13"/>
      <c r="B84" s="4"/>
      <c r="C84" s="4"/>
      <c r="D84" s="4"/>
      <c r="E84" s="71"/>
      <c r="F84" s="95"/>
      <c r="G84" s="95"/>
      <c r="H84" s="95"/>
      <c r="I84" s="95"/>
      <c r="J84" s="4"/>
      <c r="K84" s="4"/>
      <c r="L84" s="14"/>
    </row>
    <row r="85" spans="1:12">
      <c r="A85" s="105"/>
      <c r="B85" s="95"/>
      <c r="C85" s="95"/>
      <c r="D85" s="95"/>
      <c r="E85" s="95"/>
      <c r="F85" s="95"/>
      <c r="G85" s="95"/>
      <c r="H85" s="95"/>
      <c r="I85" s="95"/>
      <c r="J85" s="95"/>
      <c r="K85" s="95"/>
      <c r="L85" s="96"/>
    </row>
    <row r="86" spans="1:12">
      <c r="A86" s="13" t="s">
        <v>54</v>
      </c>
      <c r="B86" s="75"/>
      <c r="C86" s="75"/>
      <c r="D86" s="76"/>
      <c r="E86" s="97"/>
      <c r="F86" s="97"/>
      <c r="G86" s="97"/>
      <c r="H86" s="97"/>
      <c r="I86" s="98"/>
      <c r="J86" s="98"/>
      <c r="K86" s="98"/>
      <c r="L86" s="99"/>
    </row>
    <row r="87" spans="1:12" ht="15.75" thickBot="1">
      <c r="A87" s="100"/>
      <c r="B87" s="101"/>
      <c r="C87" s="101"/>
      <c r="D87" s="9"/>
      <c r="E87" s="102"/>
      <c r="F87" s="102"/>
      <c r="G87" s="102"/>
      <c r="H87" s="102"/>
      <c r="I87" s="103"/>
      <c r="J87" s="103"/>
      <c r="K87" s="103"/>
      <c r="L87" s="104"/>
    </row>
  </sheetData>
  <mergeCells count="59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50:G50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46:K46"/>
    <mergeCell ref="A52:G52"/>
    <mergeCell ref="A53:K53"/>
    <mergeCell ref="A55:K55"/>
    <mergeCell ref="A61:G61"/>
    <mergeCell ref="H61:I61"/>
    <mergeCell ref="A78:L80"/>
    <mergeCell ref="F26:G26"/>
    <mergeCell ref="H26:I26"/>
    <mergeCell ref="A65:G65"/>
    <mergeCell ref="H65:I65"/>
    <mergeCell ref="A66:K66"/>
    <mergeCell ref="A68:K68"/>
    <mergeCell ref="G74:I74"/>
    <mergeCell ref="A75:L75"/>
    <mergeCell ref="A62:G62"/>
    <mergeCell ref="H62:I62"/>
    <mergeCell ref="A63:G63"/>
    <mergeCell ref="H63:I63"/>
    <mergeCell ref="A64:G64"/>
    <mergeCell ref="H64:I64"/>
    <mergeCell ref="A51:G5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S77"/>
  <sheetViews>
    <sheetView topLeftCell="A16" zoomScale="84" zoomScaleNormal="84" workbookViewId="0">
      <selection activeCell="K25" sqref="K25"/>
    </sheetView>
  </sheetViews>
  <sheetFormatPr baseColWidth="10" defaultRowHeight="15"/>
  <cols>
    <col min="1" max="8" width="11.42578125" style="77"/>
    <col min="9" max="10" width="11.42578125" style="77" customWidth="1"/>
    <col min="11" max="11" width="13.42578125" style="77" customWidth="1"/>
    <col min="12" max="12" width="14.140625" style="77" customWidth="1"/>
    <col min="255" max="255" width="11.42578125" customWidth="1"/>
    <col min="264" max="268" width="11.42578125" customWidth="1"/>
    <col min="511" max="511" width="11.42578125" customWidth="1"/>
    <col min="520" max="524" width="11.42578125" customWidth="1"/>
    <col min="767" max="767" width="11.42578125" customWidth="1"/>
    <col min="776" max="780" width="11.42578125" customWidth="1"/>
    <col min="1023" max="1023" width="11.42578125" customWidth="1"/>
    <col min="1032" max="1036" width="11.42578125" customWidth="1"/>
    <col min="1279" max="1279" width="11.42578125" customWidth="1"/>
    <col min="1288" max="1292" width="11.42578125" customWidth="1"/>
    <col min="1535" max="1535" width="11.42578125" customWidth="1"/>
    <col min="1544" max="1548" width="11.42578125" customWidth="1"/>
    <col min="1791" max="1791" width="11.42578125" customWidth="1"/>
    <col min="1800" max="1804" width="11.42578125" customWidth="1"/>
    <col min="2047" max="2047" width="11.42578125" customWidth="1"/>
    <col min="2056" max="2060" width="11.42578125" customWidth="1"/>
    <col min="2303" max="2303" width="11.42578125" customWidth="1"/>
    <col min="2312" max="2316" width="11.42578125" customWidth="1"/>
    <col min="2559" max="2559" width="11.42578125" customWidth="1"/>
    <col min="2568" max="2572" width="11.42578125" customWidth="1"/>
    <col min="2815" max="2815" width="11.42578125" customWidth="1"/>
    <col min="2824" max="2828" width="11.42578125" customWidth="1"/>
    <col min="3071" max="3071" width="11.42578125" customWidth="1"/>
    <col min="3080" max="3084" width="11.42578125" customWidth="1"/>
    <col min="3327" max="3327" width="11.42578125" customWidth="1"/>
    <col min="3336" max="3340" width="11.42578125" customWidth="1"/>
    <col min="3583" max="3583" width="11.42578125" customWidth="1"/>
    <col min="3592" max="3596" width="11.42578125" customWidth="1"/>
    <col min="3839" max="3839" width="11.42578125" customWidth="1"/>
    <col min="3848" max="3852" width="11.42578125" customWidth="1"/>
    <col min="4095" max="4095" width="11.42578125" customWidth="1"/>
    <col min="4104" max="4108" width="11.42578125" customWidth="1"/>
    <col min="4351" max="4351" width="11.42578125" customWidth="1"/>
    <col min="4360" max="4364" width="11.42578125" customWidth="1"/>
    <col min="4607" max="4607" width="11.42578125" customWidth="1"/>
    <col min="4616" max="4620" width="11.42578125" customWidth="1"/>
    <col min="4863" max="4863" width="11.42578125" customWidth="1"/>
    <col min="4872" max="4876" width="11.42578125" customWidth="1"/>
    <col min="5119" max="5119" width="11.42578125" customWidth="1"/>
    <col min="5128" max="5132" width="11.42578125" customWidth="1"/>
    <col min="5375" max="5375" width="11.42578125" customWidth="1"/>
    <col min="5384" max="5388" width="11.42578125" customWidth="1"/>
    <col min="5631" max="5631" width="11.42578125" customWidth="1"/>
    <col min="5640" max="5644" width="11.42578125" customWidth="1"/>
    <col min="5887" max="5887" width="11.42578125" customWidth="1"/>
    <col min="5896" max="5900" width="11.42578125" customWidth="1"/>
    <col min="6143" max="6143" width="11.42578125" customWidth="1"/>
    <col min="6152" max="6156" width="11.42578125" customWidth="1"/>
    <col min="6399" max="6399" width="11.42578125" customWidth="1"/>
    <col min="6408" max="6412" width="11.42578125" customWidth="1"/>
    <col min="6655" max="6655" width="11.42578125" customWidth="1"/>
    <col min="6664" max="6668" width="11.42578125" customWidth="1"/>
    <col min="6911" max="6911" width="11.42578125" customWidth="1"/>
    <col min="6920" max="6924" width="11.42578125" customWidth="1"/>
    <col min="7167" max="7167" width="11.42578125" customWidth="1"/>
    <col min="7176" max="7180" width="11.42578125" customWidth="1"/>
    <col min="7423" max="7423" width="11.42578125" customWidth="1"/>
    <col min="7432" max="7436" width="11.42578125" customWidth="1"/>
    <col min="7679" max="7679" width="11.42578125" customWidth="1"/>
    <col min="7688" max="7692" width="11.42578125" customWidth="1"/>
    <col min="7935" max="7935" width="11.42578125" customWidth="1"/>
    <col min="7944" max="7948" width="11.42578125" customWidth="1"/>
    <col min="8191" max="8191" width="11.42578125" customWidth="1"/>
    <col min="8200" max="8204" width="11.42578125" customWidth="1"/>
    <col min="8447" max="8447" width="11.42578125" customWidth="1"/>
    <col min="8456" max="8460" width="11.42578125" customWidth="1"/>
    <col min="8703" max="8703" width="11.42578125" customWidth="1"/>
    <col min="8712" max="8716" width="11.42578125" customWidth="1"/>
    <col min="8959" max="8959" width="11.42578125" customWidth="1"/>
    <col min="8968" max="8972" width="11.42578125" customWidth="1"/>
    <col min="9215" max="9215" width="11.42578125" customWidth="1"/>
    <col min="9224" max="9228" width="11.42578125" customWidth="1"/>
    <col min="9471" max="9471" width="11.42578125" customWidth="1"/>
    <col min="9480" max="9484" width="11.42578125" customWidth="1"/>
    <col min="9727" max="9727" width="11.42578125" customWidth="1"/>
    <col min="9736" max="9740" width="11.42578125" customWidth="1"/>
    <col min="9983" max="9983" width="11.42578125" customWidth="1"/>
    <col min="9992" max="9996" width="11.42578125" customWidth="1"/>
    <col min="10239" max="10239" width="11.42578125" customWidth="1"/>
    <col min="10248" max="10252" width="11.42578125" customWidth="1"/>
    <col min="10495" max="10495" width="11.42578125" customWidth="1"/>
    <col min="10504" max="10508" width="11.42578125" customWidth="1"/>
    <col min="10751" max="10751" width="11.42578125" customWidth="1"/>
    <col min="10760" max="10764" width="11.42578125" customWidth="1"/>
    <col min="11007" max="11007" width="11.42578125" customWidth="1"/>
    <col min="11016" max="11020" width="11.42578125" customWidth="1"/>
    <col min="11263" max="11263" width="11.42578125" customWidth="1"/>
    <col min="11272" max="11276" width="11.42578125" customWidth="1"/>
    <col min="11519" max="11519" width="11.42578125" customWidth="1"/>
    <col min="11528" max="11532" width="11.42578125" customWidth="1"/>
    <col min="11775" max="11775" width="11.42578125" customWidth="1"/>
    <col min="11784" max="11788" width="11.42578125" customWidth="1"/>
    <col min="12031" max="12031" width="11.42578125" customWidth="1"/>
    <col min="12040" max="12044" width="11.42578125" customWidth="1"/>
    <col min="12287" max="12287" width="11.42578125" customWidth="1"/>
    <col min="12296" max="12300" width="11.42578125" customWidth="1"/>
    <col min="12543" max="12543" width="11.42578125" customWidth="1"/>
    <col min="12552" max="12556" width="11.42578125" customWidth="1"/>
    <col min="12799" max="12799" width="11.42578125" customWidth="1"/>
    <col min="12808" max="12812" width="11.42578125" customWidth="1"/>
    <col min="13055" max="13055" width="11.42578125" customWidth="1"/>
    <col min="13064" max="13068" width="11.42578125" customWidth="1"/>
    <col min="13311" max="13311" width="11.42578125" customWidth="1"/>
    <col min="13320" max="13324" width="11.42578125" customWidth="1"/>
    <col min="13567" max="13567" width="11.42578125" customWidth="1"/>
    <col min="13576" max="13580" width="11.42578125" customWidth="1"/>
    <col min="13823" max="13823" width="11.42578125" customWidth="1"/>
    <col min="13832" max="13836" width="11.42578125" customWidth="1"/>
    <col min="14079" max="14079" width="11.42578125" customWidth="1"/>
    <col min="14088" max="14092" width="11.42578125" customWidth="1"/>
    <col min="14335" max="14335" width="11.42578125" customWidth="1"/>
    <col min="14344" max="14348" width="11.42578125" customWidth="1"/>
    <col min="14591" max="14591" width="11.42578125" customWidth="1"/>
    <col min="14600" max="14604" width="11.42578125" customWidth="1"/>
    <col min="14847" max="14847" width="11.42578125" customWidth="1"/>
    <col min="14856" max="14860" width="11.42578125" customWidth="1"/>
    <col min="15103" max="15103" width="11.42578125" customWidth="1"/>
    <col min="15112" max="15116" width="11.42578125" customWidth="1"/>
    <col min="15359" max="15359" width="11.42578125" customWidth="1"/>
    <col min="15368" max="15372" width="11.42578125" customWidth="1"/>
    <col min="15615" max="15615" width="11.42578125" customWidth="1"/>
    <col min="15624" max="15628" width="11.42578125" customWidth="1"/>
    <col min="15871" max="15871" width="11.42578125" customWidth="1"/>
    <col min="15880" max="15884" width="11.42578125" customWidth="1"/>
    <col min="16127" max="16127" width="11.42578125" customWidth="1"/>
    <col min="16136" max="16140" width="11.42578125" customWidth="1"/>
  </cols>
  <sheetData>
    <row r="1" spans="1:12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12" ht="13.5" customHeight="1" thickBot="1">
      <c r="A2" s="384"/>
      <c r="B2" s="4"/>
      <c r="C2" s="5"/>
      <c r="D2" s="386"/>
      <c r="E2" s="386"/>
      <c r="F2" s="386"/>
      <c r="G2" s="386"/>
      <c r="H2" s="386"/>
      <c r="I2" s="387"/>
      <c r="J2" s="388" t="s">
        <v>5</v>
      </c>
      <c r="K2" s="388"/>
      <c r="L2" s="389"/>
    </row>
    <row r="3" spans="1:12">
      <c r="A3" s="384"/>
      <c r="B3" s="4"/>
      <c r="C3" s="5"/>
      <c r="D3" s="386" t="s">
        <v>6</v>
      </c>
      <c r="E3" s="386"/>
      <c r="F3" s="386"/>
      <c r="G3" s="386"/>
      <c r="H3" s="386"/>
      <c r="I3" s="387"/>
      <c r="J3" s="6" t="s">
        <v>7</v>
      </c>
      <c r="K3" s="2"/>
      <c r="L3" s="7"/>
    </row>
    <row r="4" spans="1:12" ht="15.75" thickBot="1">
      <c r="A4" s="384"/>
      <c r="B4" s="4"/>
      <c r="C4" s="8"/>
      <c r="D4" s="390" t="s">
        <v>8</v>
      </c>
      <c r="E4" s="390"/>
      <c r="F4" s="390"/>
      <c r="G4" s="390"/>
      <c r="H4" s="390"/>
      <c r="I4" s="391"/>
      <c r="J4" s="9"/>
      <c r="K4" s="9"/>
      <c r="L4" s="10"/>
    </row>
    <row r="5" spans="1:12" ht="15.75" thickBot="1">
      <c r="A5" s="385"/>
      <c r="B5" s="9"/>
      <c r="C5" s="11"/>
      <c r="D5" s="392" t="s">
        <v>55</v>
      </c>
      <c r="E5" s="392"/>
      <c r="F5" s="392"/>
      <c r="G5" s="392"/>
      <c r="H5" s="392"/>
      <c r="I5" s="393"/>
      <c r="J5" s="12" t="s">
        <v>9</v>
      </c>
      <c r="K5" s="394"/>
      <c r="L5" s="395"/>
    </row>
    <row r="6" spans="1:12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12">
      <c r="A7" s="85" t="s">
        <v>10</v>
      </c>
      <c r="B7" s="16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 ht="5.25" customHeight="1">
      <c r="A8" s="13"/>
      <c r="B8" s="19"/>
      <c r="C8" s="19"/>
      <c r="D8" s="19"/>
      <c r="E8" s="19"/>
      <c r="F8" s="19"/>
      <c r="G8" s="19"/>
      <c r="H8" s="19"/>
      <c r="I8" s="19"/>
      <c r="J8" s="19"/>
      <c r="K8" s="19"/>
      <c r="L8" s="14"/>
    </row>
    <row r="9" spans="1:12">
      <c r="A9" s="86" t="s">
        <v>11</v>
      </c>
      <c r="B9" s="4"/>
      <c r="C9" s="20"/>
      <c r="D9" s="21" t="s">
        <v>12</v>
      </c>
      <c r="E9" s="19"/>
      <c r="F9" s="19"/>
      <c r="G9" s="19"/>
      <c r="H9" s="19"/>
      <c r="I9" s="19"/>
      <c r="J9" s="19"/>
      <c r="K9" s="19"/>
      <c r="L9" s="14"/>
    </row>
    <row r="10" spans="1:12">
      <c r="A10" s="86" t="s">
        <v>13</v>
      </c>
      <c r="B10" s="4"/>
      <c r="C10" s="396"/>
      <c r="D10" s="396"/>
      <c r="E10" s="396"/>
      <c r="F10" s="396"/>
      <c r="G10" s="396"/>
      <c r="H10" s="396"/>
      <c r="I10" s="396"/>
      <c r="J10" s="396"/>
      <c r="K10" s="396"/>
      <c r="L10" s="397"/>
    </row>
    <row r="11" spans="1:12">
      <c r="A11" s="87"/>
      <c r="B11" s="4"/>
      <c r="C11" s="396"/>
      <c r="D11" s="396"/>
      <c r="E11" s="396"/>
      <c r="F11" s="396"/>
      <c r="G11" s="396"/>
      <c r="H11" s="396"/>
      <c r="I11" s="396"/>
      <c r="J11" s="396"/>
      <c r="K11" s="396"/>
      <c r="L11" s="397"/>
    </row>
    <row r="12" spans="1:12">
      <c r="A12" s="86" t="s">
        <v>14</v>
      </c>
      <c r="B12" s="4"/>
      <c r="C12" s="398"/>
      <c r="D12" s="398"/>
      <c r="E12" s="398"/>
      <c r="F12" s="398"/>
      <c r="G12" s="398"/>
      <c r="H12" s="398"/>
      <c r="I12" s="398"/>
      <c r="J12" s="398"/>
      <c r="K12" s="398"/>
      <c r="L12" s="399"/>
    </row>
    <row r="13" spans="1:12">
      <c r="A13" s="86" t="s">
        <v>15</v>
      </c>
      <c r="B13" s="4"/>
      <c r="C13" s="398"/>
      <c r="D13" s="398"/>
      <c r="E13" s="398"/>
      <c r="F13" s="398"/>
      <c r="G13" s="398"/>
      <c r="H13" s="398"/>
      <c r="I13" s="398"/>
      <c r="J13" s="398"/>
      <c r="K13" s="398"/>
      <c r="L13" s="399"/>
    </row>
    <row r="14" spans="1:12">
      <c r="A14" s="86" t="s">
        <v>16</v>
      </c>
      <c r="B14" s="4"/>
      <c r="C14" s="398"/>
      <c r="D14" s="398"/>
      <c r="E14" s="398"/>
      <c r="F14" s="398"/>
      <c r="G14" s="398"/>
      <c r="H14" s="398"/>
      <c r="I14" s="398"/>
      <c r="J14" s="398"/>
      <c r="K14" s="398"/>
      <c r="L14" s="399"/>
    </row>
    <row r="15" spans="1:12" ht="4.5" customHeight="1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>
      <c r="A16" s="89" t="s">
        <v>17</v>
      </c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9" ht="4.5" customHeight="1" thickBot="1">
      <c r="A17" s="13"/>
      <c r="B17" s="4"/>
      <c r="C17" s="4"/>
      <c r="D17" s="4"/>
      <c r="E17" s="4"/>
      <c r="F17" s="4"/>
      <c r="G17" s="4"/>
      <c r="H17" s="4"/>
      <c r="I17" s="4"/>
      <c r="J17" s="4"/>
      <c r="K17" s="4"/>
      <c r="L17" s="14"/>
    </row>
    <row r="18" spans="1:19">
      <c r="A18" s="31" t="s">
        <v>18</v>
      </c>
      <c r="B18" s="354" t="s">
        <v>19</v>
      </c>
      <c r="C18" s="355"/>
      <c r="D18" s="355"/>
      <c r="E18" s="355"/>
      <c r="F18" s="355"/>
      <c r="G18" s="355"/>
      <c r="H18" s="355"/>
      <c r="I18" s="355"/>
      <c r="J18" s="383"/>
      <c r="K18" s="32" t="s">
        <v>20</v>
      </c>
      <c r="L18" s="31" t="s">
        <v>21</v>
      </c>
      <c r="M18" s="15"/>
    </row>
    <row r="19" spans="1:19" ht="26.25" customHeight="1" thickBot="1">
      <c r="A19" s="35">
        <v>900.3</v>
      </c>
      <c r="B19" s="420" t="s">
        <v>64</v>
      </c>
      <c r="C19" s="369"/>
      <c r="D19" s="369"/>
      <c r="E19" s="369"/>
      <c r="F19" s="369"/>
      <c r="G19" s="369"/>
      <c r="H19" s="369"/>
      <c r="I19" s="369"/>
      <c r="J19" s="370"/>
      <c r="K19" s="34" t="s">
        <v>65</v>
      </c>
      <c r="L19" s="35"/>
      <c r="M19" s="15"/>
    </row>
    <row r="20" spans="1:19">
      <c r="A20" s="13"/>
      <c r="B20" s="4"/>
      <c r="C20" s="4"/>
      <c r="D20" s="4"/>
      <c r="E20" s="4"/>
      <c r="F20" s="4"/>
      <c r="G20" s="4"/>
      <c r="H20" s="4"/>
      <c r="I20" s="4"/>
      <c r="J20" s="4"/>
      <c r="K20" s="4"/>
      <c r="L20" s="14"/>
    </row>
    <row r="21" spans="1:19">
      <c r="A21" s="90" t="s">
        <v>23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7"/>
    </row>
    <row r="22" spans="1:19" s="41" customFormat="1" ht="3.75" customHeight="1" thickBot="1">
      <c r="A22" s="91"/>
      <c r="B22" s="38"/>
      <c r="C22" s="38"/>
      <c r="D22" s="38"/>
      <c r="E22" s="38"/>
      <c r="F22" s="38"/>
      <c r="G22" s="38"/>
      <c r="H22" s="39"/>
      <c r="I22" s="39"/>
      <c r="J22" s="38"/>
      <c r="K22" s="38"/>
      <c r="L22" s="40"/>
    </row>
    <row r="23" spans="1:19">
      <c r="A23" s="354" t="s">
        <v>19</v>
      </c>
      <c r="B23" s="371"/>
      <c r="C23" s="371"/>
      <c r="D23" s="371"/>
      <c r="E23" s="372"/>
      <c r="F23" s="373" t="s">
        <v>24</v>
      </c>
      <c r="G23" s="371"/>
      <c r="H23" s="374" t="s">
        <v>25</v>
      </c>
      <c r="I23" s="375"/>
      <c r="J23" s="42" t="s">
        <v>26</v>
      </c>
      <c r="K23" s="32" t="s">
        <v>27</v>
      </c>
      <c r="L23" s="43" t="s">
        <v>28</v>
      </c>
    </row>
    <row r="24" spans="1:19">
      <c r="A24" s="364" t="s">
        <v>66</v>
      </c>
      <c r="B24" s="365"/>
      <c r="C24" s="365"/>
      <c r="D24" s="365"/>
      <c r="E24" s="366"/>
      <c r="F24" s="376"/>
      <c r="G24" s="366"/>
      <c r="H24" s="376" t="s">
        <v>229</v>
      </c>
      <c r="I24" s="366"/>
      <c r="J24" s="44">
        <v>75015</v>
      </c>
      <c r="K24" s="45">
        <v>55</v>
      </c>
      <c r="L24" s="46">
        <f>+J24/K24</f>
        <v>1363.909090909091</v>
      </c>
    </row>
    <row r="25" spans="1:19">
      <c r="A25" s="377"/>
      <c r="B25" s="378"/>
      <c r="C25" s="378"/>
      <c r="D25" s="378"/>
      <c r="E25" s="379"/>
      <c r="F25" s="47"/>
      <c r="G25" s="48"/>
      <c r="H25" s="47"/>
      <c r="I25" s="48"/>
      <c r="J25" s="44"/>
      <c r="K25" s="45"/>
      <c r="L25" s="46"/>
      <c r="R25">
        <f>700/8</f>
        <v>87.5</v>
      </c>
    </row>
    <row r="26" spans="1:19" ht="15.75" thickBot="1">
      <c r="A26" s="358"/>
      <c r="B26" s="359"/>
      <c r="C26" s="359"/>
      <c r="D26" s="359"/>
      <c r="E26" s="367"/>
      <c r="F26" s="382"/>
      <c r="G26" s="367"/>
      <c r="H26" s="382"/>
      <c r="I26" s="367"/>
      <c r="J26" s="49"/>
      <c r="K26" s="50"/>
      <c r="L26" s="51"/>
    </row>
    <row r="27" spans="1:19" ht="15.75" thickBot="1">
      <c r="A27" s="351" t="s">
        <v>30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3"/>
      <c r="L27" s="52">
        <f>SUM(L24:L26)</f>
        <v>1363.909090909091</v>
      </c>
    </row>
    <row r="28" spans="1:19">
      <c r="A28" s="92"/>
      <c r="B28" s="4"/>
      <c r="C28" s="4"/>
      <c r="D28" s="4"/>
      <c r="E28" s="4"/>
      <c r="F28" s="4"/>
      <c r="G28" s="4"/>
      <c r="H28" s="4"/>
      <c r="I28" s="4"/>
      <c r="J28" s="4"/>
      <c r="K28" s="4"/>
      <c r="L28" s="14"/>
    </row>
    <row r="29" spans="1:19">
      <c r="A29" s="93" t="s">
        <v>31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8"/>
    </row>
    <row r="30" spans="1:19" ht="3.75" customHeight="1" thickBot="1">
      <c r="A30" s="22"/>
      <c r="B30" s="9"/>
      <c r="C30" s="9"/>
      <c r="D30" s="9"/>
      <c r="E30" s="9"/>
      <c r="F30" s="9"/>
      <c r="G30" s="9"/>
      <c r="H30" s="9"/>
      <c r="I30" s="4"/>
      <c r="J30" s="4"/>
      <c r="K30" s="4"/>
      <c r="L30" s="14"/>
    </row>
    <row r="31" spans="1:19">
      <c r="A31" s="354" t="s">
        <v>19</v>
      </c>
      <c r="B31" s="355"/>
      <c r="C31" s="355"/>
      <c r="D31" s="355"/>
      <c r="E31" s="355"/>
      <c r="F31" s="355"/>
      <c r="G31" s="355"/>
      <c r="H31" s="363"/>
      <c r="I31" s="53" t="s">
        <v>20</v>
      </c>
      <c r="J31" s="42" t="s">
        <v>21</v>
      </c>
      <c r="K31" s="32" t="s">
        <v>32</v>
      </c>
      <c r="L31" s="43" t="s">
        <v>28</v>
      </c>
      <c r="S31">
        <f>60/7</f>
        <v>8.5714285714285712</v>
      </c>
    </row>
    <row r="32" spans="1:19">
      <c r="A32" s="364"/>
      <c r="B32" s="365"/>
      <c r="C32" s="365"/>
      <c r="D32" s="365"/>
      <c r="E32" s="365"/>
      <c r="F32" s="365"/>
      <c r="G32" s="365"/>
      <c r="H32" s="366"/>
      <c r="I32" s="54"/>
      <c r="J32" s="55"/>
      <c r="K32" s="56"/>
      <c r="L32" s="46"/>
    </row>
    <row r="33" spans="1:15">
      <c r="A33" s="364"/>
      <c r="B33" s="365"/>
      <c r="C33" s="365"/>
      <c r="D33" s="365"/>
      <c r="E33" s="365"/>
      <c r="F33" s="365"/>
      <c r="G33" s="365"/>
      <c r="H33" s="366"/>
      <c r="I33" s="57"/>
      <c r="J33" s="58"/>
      <c r="K33" s="59"/>
      <c r="L33" s="60"/>
    </row>
    <row r="34" spans="1:15">
      <c r="A34" s="364"/>
      <c r="B34" s="365"/>
      <c r="C34" s="365"/>
      <c r="D34" s="365"/>
      <c r="E34" s="365"/>
      <c r="F34" s="365"/>
      <c r="G34" s="365"/>
      <c r="H34" s="366"/>
      <c r="I34" s="57"/>
      <c r="J34" s="58"/>
      <c r="K34" s="59"/>
      <c r="L34" s="60"/>
    </row>
    <row r="35" spans="1:15">
      <c r="A35" s="364"/>
      <c r="B35" s="365"/>
      <c r="C35" s="365"/>
      <c r="D35" s="365"/>
      <c r="E35" s="365"/>
      <c r="F35" s="365"/>
      <c r="G35" s="365"/>
      <c r="H35" s="366"/>
      <c r="I35" s="57"/>
      <c r="J35" s="58"/>
      <c r="K35" s="59"/>
      <c r="L35" s="60"/>
    </row>
    <row r="36" spans="1:15">
      <c r="A36" s="364"/>
      <c r="B36" s="365"/>
      <c r="C36" s="365"/>
      <c r="D36" s="365"/>
      <c r="E36" s="365"/>
      <c r="F36" s="365"/>
      <c r="G36" s="365"/>
      <c r="H36" s="366"/>
      <c r="I36" s="57"/>
      <c r="J36" s="58"/>
      <c r="K36" s="59"/>
      <c r="L36" s="60"/>
    </row>
    <row r="37" spans="1:15">
      <c r="A37" s="364"/>
      <c r="B37" s="365"/>
      <c r="C37" s="365"/>
      <c r="D37" s="365"/>
      <c r="E37" s="365"/>
      <c r="F37" s="365"/>
      <c r="G37" s="365"/>
      <c r="H37" s="366"/>
      <c r="I37" s="57"/>
      <c r="J37" s="58"/>
      <c r="K37" s="59"/>
      <c r="L37" s="60"/>
    </row>
    <row r="38" spans="1:15" ht="15.75" thickBot="1">
      <c r="A38" s="358"/>
      <c r="B38" s="359"/>
      <c r="C38" s="359"/>
      <c r="D38" s="359"/>
      <c r="E38" s="359"/>
      <c r="F38" s="359"/>
      <c r="G38" s="359"/>
      <c r="H38" s="367"/>
      <c r="I38" s="61"/>
      <c r="J38" s="62"/>
      <c r="K38" s="59"/>
      <c r="L38" s="63"/>
    </row>
    <row r="39" spans="1:15" ht="15.75" thickBot="1">
      <c r="A39" s="351" t="s">
        <v>30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3"/>
      <c r="L39" s="52">
        <f>SUM(L32:L38)</f>
        <v>0</v>
      </c>
    </row>
    <row r="40" spans="1:15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</row>
    <row r="41" spans="1:15">
      <c r="A41" s="93" t="s">
        <v>33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8"/>
    </row>
    <row r="42" spans="1:15" ht="3.75" customHeight="1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</row>
    <row r="43" spans="1:15">
      <c r="A43" s="354" t="s">
        <v>34</v>
      </c>
      <c r="B43" s="355"/>
      <c r="C43" s="355"/>
      <c r="D43" s="355"/>
      <c r="E43" s="355"/>
      <c r="F43" s="355"/>
      <c r="G43" s="355"/>
      <c r="H43" s="42" t="s">
        <v>35</v>
      </c>
      <c r="I43" s="32" t="s">
        <v>36</v>
      </c>
      <c r="J43" s="42" t="s">
        <v>37</v>
      </c>
      <c r="K43" s="32" t="s">
        <v>38</v>
      </c>
      <c r="L43" s="43" t="s">
        <v>28</v>
      </c>
    </row>
    <row r="44" spans="1:15">
      <c r="A44" s="364"/>
      <c r="B44" s="365"/>
      <c r="C44" s="365"/>
      <c r="D44" s="365"/>
      <c r="E44" s="365"/>
      <c r="F44" s="365"/>
      <c r="G44" s="365"/>
      <c r="H44" s="55"/>
      <c r="I44" s="64"/>
      <c r="J44" s="65"/>
      <c r="K44" s="64"/>
      <c r="L44" s="83">
        <f>+J44*K44</f>
        <v>0</v>
      </c>
      <c r="O44">
        <f>+L55*1.3</f>
        <v>1773.2</v>
      </c>
    </row>
    <row r="45" spans="1:15" ht="15.75" thickBot="1">
      <c r="A45" s="358"/>
      <c r="B45" s="359"/>
      <c r="C45" s="359"/>
      <c r="D45" s="359"/>
      <c r="E45" s="359"/>
      <c r="F45" s="359"/>
      <c r="G45" s="359"/>
      <c r="H45" s="66"/>
      <c r="I45" s="9"/>
      <c r="J45" s="67"/>
      <c r="K45" s="9"/>
      <c r="L45" s="79">
        <f>+J45*K45</f>
        <v>0</v>
      </c>
    </row>
    <row r="46" spans="1:15" ht="15.75" thickBot="1">
      <c r="A46" s="351" t="s">
        <v>30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3"/>
      <c r="L46" s="84">
        <f>SUM(L44:L45)</f>
        <v>0</v>
      </c>
    </row>
    <row r="47" spans="1:15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</row>
    <row r="48" spans="1:15">
      <c r="A48" s="93" t="s">
        <v>40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8"/>
    </row>
    <row r="49" spans="1:12" ht="3.75" customHeight="1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</row>
    <row r="50" spans="1:12" ht="23.25">
      <c r="A50" s="354" t="s">
        <v>41</v>
      </c>
      <c r="B50" s="355"/>
      <c r="C50" s="355"/>
      <c r="D50" s="355"/>
      <c r="E50" s="355"/>
      <c r="F50" s="355"/>
      <c r="G50" s="355"/>
      <c r="H50" s="42" t="s">
        <v>42</v>
      </c>
      <c r="I50" s="68" t="s">
        <v>43</v>
      </c>
      <c r="J50" s="69" t="s">
        <v>44</v>
      </c>
      <c r="K50" s="68" t="s">
        <v>27</v>
      </c>
      <c r="L50" s="70" t="s">
        <v>28</v>
      </c>
    </row>
    <row r="51" spans="1:12">
      <c r="A51" s="364"/>
      <c r="B51" s="365"/>
      <c r="C51" s="365"/>
      <c r="D51" s="365"/>
      <c r="E51" s="365"/>
      <c r="F51" s="365"/>
      <c r="G51" s="365"/>
      <c r="H51" s="44"/>
      <c r="I51" s="56"/>
      <c r="J51" s="44"/>
      <c r="K51" s="64"/>
      <c r="L51" s="46"/>
    </row>
    <row r="52" spans="1:12" ht="15.75" thickBot="1">
      <c r="A52" s="358"/>
      <c r="B52" s="359"/>
      <c r="C52" s="359"/>
      <c r="D52" s="359"/>
      <c r="E52" s="359"/>
      <c r="F52" s="359"/>
      <c r="G52" s="359"/>
      <c r="H52" s="78"/>
      <c r="I52" s="9"/>
      <c r="J52" s="78"/>
      <c r="K52" s="9"/>
      <c r="L52" s="79"/>
    </row>
    <row r="53" spans="1:12" ht="15.75" thickBot="1">
      <c r="A53" s="351" t="s">
        <v>30</v>
      </c>
      <c r="B53" s="352"/>
      <c r="C53" s="352"/>
      <c r="D53" s="352"/>
      <c r="E53" s="352"/>
      <c r="F53" s="352"/>
      <c r="G53" s="352"/>
      <c r="H53" s="352"/>
      <c r="I53" s="352"/>
      <c r="J53" s="352"/>
      <c r="K53" s="353"/>
      <c r="L53" s="52">
        <f>SUM(L51:L52)</f>
        <v>0</v>
      </c>
    </row>
    <row r="54" spans="1:12" ht="8.25" customHeight="1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2" ht="15.75" thickBot="1">
      <c r="A55" s="360" t="s">
        <v>46</v>
      </c>
      <c r="B55" s="361"/>
      <c r="C55" s="361"/>
      <c r="D55" s="361"/>
      <c r="E55" s="361"/>
      <c r="F55" s="361"/>
      <c r="G55" s="361"/>
      <c r="H55" s="361"/>
      <c r="I55" s="361"/>
      <c r="J55" s="361"/>
      <c r="K55" s="362"/>
      <c r="L55" s="52">
        <f>ROUND(L27+L39+L46+L53,0)</f>
        <v>1364</v>
      </c>
    </row>
    <row r="56" spans="1:12" ht="3" customHeight="1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2" ht="3" customHeight="1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2" ht="9.75" customHeight="1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2" ht="9.75" customHeight="1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2" ht="9.75" customHeigh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2" ht="9.75" customHeight="1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2" ht="9.75" customHeight="1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2" ht="9.75" customHeight="1">
      <c r="A63" s="13"/>
      <c r="B63" s="4"/>
      <c r="C63" s="4"/>
      <c r="D63" s="4"/>
      <c r="E63" s="4"/>
      <c r="F63" s="71" t="s">
        <v>47</v>
      </c>
      <c r="G63" s="4"/>
      <c r="H63" s="4"/>
      <c r="I63" s="4"/>
      <c r="J63" s="4"/>
      <c r="K63" s="4"/>
      <c r="L63" s="14"/>
    </row>
    <row r="64" spans="1:12">
      <c r="A64" s="13"/>
      <c r="B64" s="4"/>
      <c r="C64" s="4"/>
      <c r="D64" s="4"/>
      <c r="E64" s="4"/>
      <c r="F64" s="71" t="s">
        <v>48</v>
      </c>
      <c r="G64" s="338"/>
      <c r="H64" s="338"/>
      <c r="I64" s="338"/>
      <c r="J64" s="4"/>
      <c r="K64" s="4"/>
      <c r="L64" s="14"/>
    </row>
    <row r="65" spans="1:12">
      <c r="A65" s="339" t="s">
        <v>49</v>
      </c>
      <c r="B65" s="340"/>
      <c r="C65" s="340"/>
      <c r="D65" s="340"/>
      <c r="E65" s="340"/>
      <c r="F65" s="340"/>
      <c r="G65" s="340"/>
      <c r="H65" s="340"/>
      <c r="I65" s="340"/>
      <c r="J65" s="340"/>
      <c r="K65" s="340"/>
      <c r="L65" s="341"/>
    </row>
    <row r="66" spans="1:12" ht="3" customHeight="1">
      <c r="A66" s="13"/>
      <c r="B66" s="4"/>
      <c r="C66" s="4"/>
      <c r="D66" s="4"/>
      <c r="E66" s="4"/>
      <c r="F66" s="4" t="s">
        <v>50</v>
      </c>
      <c r="G66" s="4"/>
      <c r="H66" s="4"/>
      <c r="I66" s="4"/>
      <c r="J66" s="4"/>
      <c r="K66" s="4"/>
      <c r="L66" s="14"/>
    </row>
    <row r="67" spans="1:12">
      <c r="A67" s="93" t="s">
        <v>63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8"/>
    </row>
    <row r="68" spans="1:12">
      <c r="A68" s="342"/>
      <c r="B68" s="343"/>
      <c r="C68" s="343"/>
      <c r="D68" s="343"/>
      <c r="E68" s="343"/>
      <c r="F68" s="343"/>
      <c r="G68" s="343"/>
      <c r="H68" s="343"/>
      <c r="I68" s="343"/>
      <c r="J68" s="343"/>
      <c r="K68" s="343"/>
      <c r="L68" s="344"/>
    </row>
    <row r="69" spans="1:12">
      <c r="A69" s="345"/>
      <c r="B69" s="346"/>
      <c r="C69" s="346"/>
      <c r="D69" s="346"/>
      <c r="E69" s="346"/>
      <c r="F69" s="346"/>
      <c r="G69" s="346"/>
      <c r="H69" s="346"/>
      <c r="I69" s="346"/>
      <c r="J69" s="346"/>
      <c r="K69" s="346"/>
      <c r="L69" s="347"/>
    </row>
    <row r="70" spans="1:12">
      <c r="A70" s="348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50"/>
    </row>
    <row r="71" spans="1:12">
      <c r="A71" s="72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4"/>
    </row>
    <row r="72" spans="1:12">
      <c r="A72" s="72" t="s">
        <v>52</v>
      </c>
      <c r="B72" s="94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2">
      <c r="A73" s="13" t="s">
        <v>53</v>
      </c>
      <c r="B73" s="4"/>
      <c r="C73" s="4"/>
      <c r="D73" s="4"/>
      <c r="E73" s="71"/>
      <c r="F73" s="4"/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71"/>
      <c r="F74" s="95"/>
      <c r="G74" s="95"/>
      <c r="H74" s="95"/>
      <c r="I74" s="95"/>
      <c r="J74" s="4"/>
      <c r="K74" s="4"/>
      <c r="L74" s="14"/>
    </row>
    <row r="75" spans="1:12">
      <c r="A75" s="105"/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6"/>
    </row>
    <row r="76" spans="1:12">
      <c r="A76" s="13" t="s">
        <v>54</v>
      </c>
      <c r="B76" s="75"/>
      <c r="C76" s="75"/>
      <c r="D76" s="76"/>
      <c r="E76" s="97"/>
      <c r="F76" s="97"/>
      <c r="G76" s="97"/>
      <c r="H76" s="97"/>
      <c r="I76" s="98"/>
      <c r="J76" s="98"/>
      <c r="K76" s="98"/>
      <c r="L76" s="99"/>
    </row>
    <row r="77" spans="1:12" ht="9" customHeight="1" thickBot="1">
      <c r="A77" s="100"/>
      <c r="B77" s="101"/>
      <c r="C77" s="101"/>
      <c r="D77" s="9"/>
      <c r="E77" s="102"/>
      <c r="F77" s="102"/>
      <c r="G77" s="102"/>
      <c r="H77" s="102"/>
      <c r="I77" s="103"/>
      <c r="J77" s="103"/>
      <c r="K77" s="103"/>
      <c r="L77" s="104"/>
    </row>
  </sheetData>
  <mergeCells count="46">
    <mergeCell ref="B18:J18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1:H31"/>
    <mergeCell ref="B19:J19"/>
    <mergeCell ref="A23:E23"/>
    <mergeCell ref="F23:G23"/>
    <mergeCell ref="H23:I23"/>
    <mergeCell ref="A24:E24"/>
    <mergeCell ref="F24:G24"/>
    <mergeCell ref="H24:I24"/>
    <mergeCell ref="A25:E25"/>
    <mergeCell ref="A26:E26"/>
    <mergeCell ref="F26:G26"/>
    <mergeCell ref="H26:I26"/>
    <mergeCell ref="A27:K27"/>
    <mergeCell ref="A46:K46"/>
    <mergeCell ref="A32:H32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68:L70"/>
    <mergeCell ref="G64:I64"/>
    <mergeCell ref="A65:L65"/>
    <mergeCell ref="A50:G50"/>
    <mergeCell ref="A51:G51"/>
    <mergeCell ref="A52:G52"/>
    <mergeCell ref="A53:K53"/>
    <mergeCell ref="A55:K55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MEMORIAS DE C</vt:lpstr>
      <vt:lpstr>PROGRAMA</vt:lpstr>
      <vt:lpstr>PPto</vt:lpstr>
      <vt:lpstr>insumos</vt:lpstr>
      <vt:lpstr>CORTE DE PAVIMENTO</vt:lpstr>
      <vt:lpstr>EXCAV VARIAS</vt:lpstr>
      <vt:lpstr>RIEGO</vt:lpstr>
      <vt:lpstr>MDC2 PARCHEOS</vt:lpstr>
      <vt:lpstr>MDC2 BACHEOS</vt:lpstr>
      <vt:lpstr>BASE GRANULAR</vt:lpstr>
      <vt:lpstr>TRANSPORTE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Ruben Dario Garcia Ramirez</cp:lastModifiedBy>
  <cp:lastPrinted>2019-05-24T21:39:19Z</cp:lastPrinted>
  <dcterms:created xsi:type="dcterms:W3CDTF">2014-03-10T22:06:21Z</dcterms:created>
  <dcterms:modified xsi:type="dcterms:W3CDTF">2022-04-19T22:09:33Z</dcterms:modified>
</cp:coreProperties>
</file>