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17"/>
  <workbookPr/>
  <mc:AlternateContent xmlns:mc="http://schemas.openxmlformats.org/markup-compatibility/2006">
    <mc:Choice Requires="x15">
      <x15ac:absPath xmlns:x15ac="http://schemas.microsoft.com/office/spreadsheetml/2010/11/ac" url="D:\0_HIDRICA INGENIERIA\0_PROYECTOS 2022\PLAZA MERCADO MARINILLA\MEMORIAS DE CÁLCULO\Suministro\"/>
    </mc:Choice>
  </mc:AlternateContent>
  <xr:revisionPtr revIDLastSave="0" documentId="11_AFDB070839C35CBD8F9496C2AA1C1E03A775B8D5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PPAL1" sheetId="1" r:id="rId1"/>
    <sheet name="Longitud Equivalente" sheetId="2" r:id="rId2"/>
    <sheet name="Valores de Carga (Unidades)" sheetId="3" r:id="rId3"/>
    <sheet name="Impresión" sheetId="4" r:id="rId4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Y30" i="1" l="1"/>
  <c r="AM51" i="1" l="1"/>
  <c r="AI51" i="1"/>
  <c r="AJ51" i="1" s="1"/>
  <c r="AB51" i="1"/>
  <c r="V51" i="1"/>
  <c r="T51" i="1"/>
  <c r="R51" i="1"/>
  <c r="P51" i="1"/>
  <c r="N51" i="1"/>
  <c r="L51" i="1"/>
  <c r="J51" i="1"/>
  <c r="H51" i="1"/>
  <c r="AI52" i="1"/>
  <c r="AB52" i="1"/>
  <c r="V52" i="1"/>
  <c r="T52" i="1"/>
  <c r="R52" i="1"/>
  <c r="P52" i="1"/>
  <c r="N52" i="1"/>
  <c r="L52" i="1"/>
  <c r="J52" i="1"/>
  <c r="H52" i="1"/>
  <c r="AI50" i="1"/>
  <c r="AJ50" i="1" s="1"/>
  <c r="AB50" i="1"/>
  <c r="V50" i="1"/>
  <c r="T50" i="1"/>
  <c r="R50" i="1"/>
  <c r="P50" i="1"/>
  <c r="N50" i="1"/>
  <c r="L50" i="1"/>
  <c r="J50" i="1"/>
  <c r="H50" i="1"/>
  <c r="AI49" i="1"/>
  <c r="AJ49" i="1" s="1"/>
  <c r="AB49" i="1"/>
  <c r="V49" i="1"/>
  <c r="T49" i="1"/>
  <c r="R49" i="1"/>
  <c r="P49" i="1"/>
  <c r="N49" i="1"/>
  <c r="L49" i="1"/>
  <c r="J49" i="1"/>
  <c r="H49" i="1"/>
  <c r="AJ52" i="1" l="1"/>
  <c r="E49" i="1"/>
  <c r="H34" i="1"/>
  <c r="J34" i="1"/>
  <c r="L34" i="1"/>
  <c r="N34" i="1"/>
  <c r="P34" i="1"/>
  <c r="R34" i="1"/>
  <c r="T34" i="1"/>
  <c r="V34" i="1"/>
  <c r="AB34" i="1"/>
  <c r="AI34" i="1"/>
  <c r="AJ34" i="1" s="1"/>
  <c r="AI35" i="1"/>
  <c r="AB35" i="1"/>
  <c r="V35" i="1"/>
  <c r="T35" i="1"/>
  <c r="R35" i="1"/>
  <c r="P35" i="1"/>
  <c r="N35" i="1"/>
  <c r="L35" i="1"/>
  <c r="J35" i="1"/>
  <c r="H35" i="1"/>
  <c r="AM37" i="1"/>
  <c r="F49" i="1" l="1"/>
  <c r="E50" i="1"/>
  <c r="Y49" i="1"/>
  <c r="AJ35" i="1"/>
  <c r="F50" i="1" l="1"/>
  <c r="E51" i="1"/>
  <c r="Y50" i="1"/>
  <c r="Y52" i="1"/>
  <c r="AP49" i="1"/>
  <c r="AQ49" i="1" s="1"/>
  <c r="Y51" i="1"/>
  <c r="A5" i="4"/>
  <c r="B5" i="4"/>
  <c r="E5" i="4"/>
  <c r="F5" i="4"/>
  <c r="H5" i="4"/>
  <c r="I5" i="4"/>
  <c r="J5" i="4"/>
  <c r="K5" i="4"/>
  <c r="L5" i="4"/>
  <c r="M5" i="4"/>
  <c r="O5" i="4"/>
  <c r="P5" i="4"/>
  <c r="Q5" i="4"/>
  <c r="A6" i="4"/>
  <c r="B6" i="4"/>
  <c r="E6" i="4"/>
  <c r="F6" i="4"/>
  <c r="H6" i="4"/>
  <c r="I6" i="4"/>
  <c r="J6" i="4"/>
  <c r="K6" i="4"/>
  <c r="L6" i="4"/>
  <c r="M6" i="4"/>
  <c r="O6" i="4"/>
  <c r="P6" i="4"/>
  <c r="Q6" i="4"/>
  <c r="A7" i="4"/>
  <c r="B7" i="4"/>
  <c r="F7" i="4"/>
  <c r="H7" i="4"/>
  <c r="I7" i="4"/>
  <c r="J7" i="4"/>
  <c r="K7" i="4"/>
  <c r="L7" i="4"/>
  <c r="M7" i="4"/>
  <c r="O7" i="4"/>
  <c r="P7" i="4"/>
  <c r="Q7" i="4"/>
  <c r="A8" i="4"/>
  <c r="B8" i="4"/>
  <c r="E8" i="4"/>
  <c r="F8" i="4"/>
  <c r="H8" i="4"/>
  <c r="I8" i="4"/>
  <c r="J8" i="4"/>
  <c r="K8" i="4"/>
  <c r="L8" i="4"/>
  <c r="M8" i="4"/>
  <c r="O8" i="4"/>
  <c r="P8" i="4"/>
  <c r="Q8" i="4"/>
  <c r="A9" i="4"/>
  <c r="B9" i="4"/>
  <c r="F9" i="4"/>
  <c r="H9" i="4"/>
  <c r="I9" i="4"/>
  <c r="J9" i="4"/>
  <c r="K9" i="4"/>
  <c r="L9" i="4"/>
  <c r="M9" i="4"/>
  <c r="O9" i="4"/>
  <c r="P9" i="4"/>
  <c r="Q9" i="4"/>
  <c r="A14" i="4"/>
  <c r="B14" i="4"/>
  <c r="F14" i="4"/>
  <c r="H14" i="4"/>
  <c r="I14" i="4"/>
  <c r="J14" i="4"/>
  <c r="K14" i="4"/>
  <c r="L14" i="4"/>
  <c r="M14" i="4"/>
  <c r="O14" i="4"/>
  <c r="P14" i="4"/>
  <c r="Q14" i="4"/>
  <c r="A15" i="4"/>
  <c r="B15" i="4"/>
  <c r="F15" i="4"/>
  <c r="H15" i="4"/>
  <c r="I15" i="4"/>
  <c r="J15" i="4"/>
  <c r="K15" i="4"/>
  <c r="L15" i="4"/>
  <c r="M15" i="4"/>
  <c r="O15" i="4"/>
  <c r="P15" i="4"/>
  <c r="Q15" i="4"/>
  <c r="A16" i="4"/>
  <c r="B16" i="4"/>
  <c r="F16" i="4"/>
  <c r="H16" i="4"/>
  <c r="I16" i="4"/>
  <c r="J16" i="4"/>
  <c r="K16" i="4"/>
  <c r="L16" i="4"/>
  <c r="M16" i="4"/>
  <c r="O16" i="4"/>
  <c r="P16" i="4"/>
  <c r="Q16" i="4"/>
  <c r="A17" i="4"/>
  <c r="B17" i="4"/>
  <c r="E17" i="4"/>
  <c r="F17" i="4"/>
  <c r="H17" i="4"/>
  <c r="I17" i="4"/>
  <c r="J17" i="4"/>
  <c r="K17" i="4"/>
  <c r="L17" i="4"/>
  <c r="M17" i="4"/>
  <c r="O17" i="4"/>
  <c r="P17" i="4"/>
  <c r="Q17" i="4"/>
  <c r="A19" i="4"/>
  <c r="B19" i="4"/>
  <c r="F19" i="4"/>
  <c r="H19" i="4"/>
  <c r="I19" i="4"/>
  <c r="J19" i="4"/>
  <c r="K19" i="4"/>
  <c r="L19" i="4"/>
  <c r="M19" i="4"/>
  <c r="O19" i="4"/>
  <c r="P19" i="4"/>
  <c r="Q19" i="4"/>
  <c r="A20" i="4"/>
  <c r="B20" i="4"/>
  <c r="F20" i="4"/>
  <c r="H20" i="4"/>
  <c r="I20" i="4"/>
  <c r="J20" i="4"/>
  <c r="K20" i="4"/>
  <c r="L20" i="4"/>
  <c r="M20" i="4"/>
  <c r="O20" i="4"/>
  <c r="P20" i="4"/>
  <c r="Q20" i="4"/>
  <c r="E52" i="1" l="1"/>
  <c r="F52" i="1" s="1"/>
  <c r="F51" i="1"/>
  <c r="AP50" i="1"/>
  <c r="AQ50" i="1" s="1"/>
  <c r="AP51" i="1"/>
  <c r="AQ51" i="1" s="1"/>
  <c r="AP52" i="1"/>
  <c r="AQ52" i="1" s="1"/>
  <c r="E20" i="4"/>
  <c r="E19" i="4"/>
  <c r="E16" i="4"/>
  <c r="E15" i="4"/>
  <c r="E14" i="4"/>
  <c r="O40" i="1"/>
  <c r="M40" i="1"/>
  <c r="K40" i="1"/>
  <c r="I40" i="1"/>
  <c r="G40" i="1"/>
  <c r="E9" i="4"/>
  <c r="E7" i="4"/>
  <c r="G9" i="4"/>
  <c r="R9" i="4"/>
  <c r="H36" i="1"/>
  <c r="J36" i="1"/>
  <c r="L36" i="1"/>
  <c r="N36" i="1"/>
  <c r="P36" i="1"/>
  <c r="R36" i="1"/>
  <c r="T36" i="1"/>
  <c r="V36" i="1"/>
  <c r="AB36" i="1"/>
  <c r="G7" i="4" s="1"/>
  <c r="AI36" i="1"/>
  <c r="H37" i="1"/>
  <c r="J37" i="1"/>
  <c r="L37" i="1"/>
  <c r="N37" i="1"/>
  <c r="P37" i="1"/>
  <c r="R37" i="1"/>
  <c r="T37" i="1"/>
  <c r="V37" i="1"/>
  <c r="AB37" i="1"/>
  <c r="G8" i="4" s="1"/>
  <c r="AI37" i="1"/>
  <c r="H33" i="1"/>
  <c r="J33" i="1"/>
  <c r="L33" i="1"/>
  <c r="N33" i="1"/>
  <c r="P33" i="1"/>
  <c r="R33" i="1"/>
  <c r="T33" i="1"/>
  <c r="V33" i="1"/>
  <c r="AB33" i="1"/>
  <c r="G5" i="4" s="1"/>
  <c r="AI33" i="1"/>
  <c r="G6" i="4"/>
  <c r="H32" i="1"/>
  <c r="J32" i="1"/>
  <c r="L32" i="1"/>
  <c r="N32" i="1"/>
  <c r="P32" i="1"/>
  <c r="R32" i="1"/>
  <c r="T32" i="1"/>
  <c r="V32" i="1"/>
  <c r="AB32" i="1"/>
  <c r="AI32" i="1"/>
  <c r="AJ32" i="1" s="1"/>
  <c r="AJ37" i="1" l="1"/>
  <c r="S8" i="4" s="1"/>
  <c r="R8" i="4"/>
  <c r="AJ33" i="1"/>
  <c r="S5" i="4" s="1"/>
  <c r="R5" i="4"/>
  <c r="AJ36" i="1"/>
  <c r="S7" i="4" s="1"/>
  <c r="R7" i="4"/>
  <c r="S6" i="4"/>
  <c r="R6" i="4"/>
  <c r="S9" i="4"/>
  <c r="T31" i="1" l="1"/>
  <c r="R31" i="1"/>
  <c r="P31" i="1"/>
  <c r="N31" i="1"/>
  <c r="AB30" i="1" l="1"/>
  <c r="AB31" i="1"/>
  <c r="L30" i="1" l="1"/>
  <c r="L31" i="1"/>
  <c r="AI30" i="1" l="1"/>
  <c r="AB25" i="1" l="1"/>
  <c r="AI47" i="1" l="1"/>
  <c r="AB47" i="1"/>
  <c r="G20" i="4" s="1"/>
  <c r="V47" i="1"/>
  <c r="T47" i="1"/>
  <c r="R47" i="1"/>
  <c r="P47" i="1"/>
  <c r="N47" i="1"/>
  <c r="L47" i="1"/>
  <c r="J47" i="1"/>
  <c r="H47" i="1"/>
  <c r="AI46" i="1"/>
  <c r="AB46" i="1"/>
  <c r="G19" i="4" s="1"/>
  <c r="V46" i="1"/>
  <c r="T46" i="1"/>
  <c r="R46" i="1"/>
  <c r="P46" i="1"/>
  <c r="N46" i="1"/>
  <c r="L46" i="1"/>
  <c r="J46" i="1"/>
  <c r="H46" i="1"/>
  <c r="AJ46" i="1" l="1"/>
  <c r="S19" i="4" s="1"/>
  <c r="R19" i="4"/>
  <c r="AJ47" i="1"/>
  <c r="S20" i="4" s="1"/>
  <c r="R20" i="4"/>
  <c r="E46" i="1"/>
  <c r="AI44" i="1"/>
  <c r="AI43" i="1"/>
  <c r="AI42" i="1"/>
  <c r="AJ44" i="1" l="1"/>
  <c r="S16" i="4" s="1"/>
  <c r="R16" i="4"/>
  <c r="S17" i="4"/>
  <c r="R17" i="4"/>
  <c r="AJ43" i="1"/>
  <c r="S15" i="4" s="1"/>
  <c r="R15" i="4"/>
  <c r="AJ42" i="1"/>
  <c r="S14" i="4" s="1"/>
  <c r="R14" i="4"/>
  <c r="F46" i="1"/>
  <c r="C19" i="4"/>
  <c r="E47" i="1"/>
  <c r="O3" i="4"/>
  <c r="P3" i="4"/>
  <c r="O4" i="4"/>
  <c r="P4" i="4"/>
  <c r="O2" i="4"/>
  <c r="P2" i="4"/>
  <c r="Q3" i="4"/>
  <c r="A3" i="4"/>
  <c r="B3" i="4"/>
  <c r="Q4" i="4"/>
  <c r="A4" i="4"/>
  <c r="B4" i="4"/>
  <c r="A2" i="4"/>
  <c r="B2" i="4"/>
  <c r="Q2" i="4"/>
  <c r="E3" i="4"/>
  <c r="F3" i="4"/>
  <c r="H3" i="4"/>
  <c r="I3" i="4"/>
  <c r="J3" i="4"/>
  <c r="K3" i="4"/>
  <c r="L3" i="4"/>
  <c r="M3" i="4"/>
  <c r="E4" i="4"/>
  <c r="F4" i="4"/>
  <c r="H4" i="4"/>
  <c r="I4" i="4"/>
  <c r="J4" i="4"/>
  <c r="K4" i="4"/>
  <c r="L4" i="4"/>
  <c r="M4" i="4"/>
  <c r="E2" i="4"/>
  <c r="F2" i="4"/>
  <c r="H2" i="4"/>
  <c r="I2" i="4"/>
  <c r="J2" i="4"/>
  <c r="K2" i="4"/>
  <c r="L2" i="4"/>
  <c r="G17" i="4"/>
  <c r="AB44" i="1"/>
  <c r="G16" i="4" s="1"/>
  <c r="V44" i="1"/>
  <c r="R44" i="1"/>
  <c r="P44" i="1"/>
  <c r="AB43" i="1"/>
  <c r="G15" i="4" s="1"/>
  <c r="V43" i="1"/>
  <c r="P43" i="1"/>
  <c r="N43" i="1"/>
  <c r="G2" i="4"/>
  <c r="AB42" i="1"/>
  <c r="G14" i="4" s="1"/>
  <c r="V42" i="1"/>
  <c r="J42" i="1"/>
  <c r="T30" i="1"/>
  <c r="M2" i="4"/>
  <c r="AI31" i="1"/>
  <c r="AJ31" i="1" s="1"/>
  <c r="S3" i="4" s="1"/>
  <c r="S4" i="4"/>
  <c r="J31" i="1"/>
  <c r="V31" i="1"/>
  <c r="AJ30" i="1"/>
  <c r="S2" i="4" s="1"/>
  <c r="G4" i="4"/>
  <c r="G3" i="4"/>
  <c r="E23" i="1"/>
  <c r="E22" i="1"/>
  <c r="E21" i="1"/>
  <c r="E20" i="1"/>
  <c r="AO35" i="1" s="1"/>
  <c r="E19" i="1"/>
  <c r="E18" i="1"/>
  <c r="E17" i="1"/>
  <c r="E16" i="1"/>
  <c r="E15" i="1"/>
  <c r="E14" i="1"/>
  <c r="AO49" i="1" s="1"/>
  <c r="AK49" i="1" s="1"/>
  <c r="AL49" i="1" s="1"/>
  <c r="E13" i="1"/>
  <c r="E12" i="1"/>
  <c r="AO51" i="1" l="1"/>
  <c r="AK51" i="1" s="1"/>
  <c r="AL51" i="1" s="1"/>
  <c r="AN51" i="1" s="1"/>
  <c r="AO52" i="1"/>
  <c r="AK52" i="1" s="1"/>
  <c r="AL52" i="1" s="1"/>
  <c r="AO50" i="1"/>
  <c r="AK50" i="1" s="1"/>
  <c r="AL50" i="1" s="1"/>
  <c r="AO37" i="1"/>
  <c r="X8" i="4" s="1"/>
  <c r="AO34" i="1"/>
  <c r="Y46" i="1"/>
  <c r="C20" i="4"/>
  <c r="AO32" i="1"/>
  <c r="X4" i="4" s="1"/>
  <c r="X6" i="4"/>
  <c r="AO36" i="1"/>
  <c r="X7" i="4" s="1"/>
  <c r="AO33" i="1"/>
  <c r="X5" i="4" s="1"/>
  <c r="X9" i="4"/>
  <c r="AO46" i="1"/>
  <c r="X19" i="4" s="1"/>
  <c r="AO47" i="1"/>
  <c r="X20" i="4" s="1"/>
  <c r="F47" i="1"/>
  <c r="AO44" i="1"/>
  <c r="X16" i="4" s="1"/>
  <c r="AO42" i="1"/>
  <c r="X14" i="4" s="1"/>
  <c r="AO43" i="1"/>
  <c r="X15" i="4" s="1"/>
  <c r="X17" i="4"/>
  <c r="R2" i="4"/>
  <c r="R4" i="4"/>
  <c r="R3" i="4"/>
  <c r="T42" i="1"/>
  <c r="J43" i="1"/>
  <c r="L44" i="1"/>
  <c r="L43" i="1"/>
  <c r="N44" i="1"/>
  <c r="H42" i="1"/>
  <c r="L42" i="1"/>
  <c r="AO30" i="1"/>
  <c r="X2" i="4" s="1"/>
  <c r="R43" i="1"/>
  <c r="T44" i="1"/>
  <c r="N42" i="1"/>
  <c r="T43" i="1"/>
  <c r="P42" i="1"/>
  <c r="H44" i="1"/>
  <c r="R42" i="1"/>
  <c r="H43" i="1"/>
  <c r="J44" i="1"/>
  <c r="H31" i="1"/>
  <c r="R30" i="1"/>
  <c r="AO31" i="1"/>
  <c r="X3" i="4" s="1"/>
  <c r="P30" i="1"/>
  <c r="H30" i="1"/>
  <c r="J30" i="1"/>
  <c r="V30" i="1"/>
  <c r="N30" i="1"/>
  <c r="AP46" i="1" l="1"/>
  <c r="D19" i="4"/>
  <c r="Y47" i="1"/>
  <c r="D20" i="4" s="1"/>
  <c r="AK46" i="1"/>
  <c r="E42" i="1"/>
  <c r="E30" i="1"/>
  <c r="E31" i="1" s="1"/>
  <c r="F31" i="1" l="1"/>
  <c r="E32" i="1"/>
  <c r="AL46" i="1"/>
  <c r="U19" i="4" s="1"/>
  <c r="T19" i="4"/>
  <c r="AQ46" i="1"/>
  <c r="Y19" i="4"/>
  <c r="AK47" i="1"/>
  <c r="AL47" i="1" s="1"/>
  <c r="U20" i="4" s="1"/>
  <c r="AP47" i="1"/>
  <c r="Y20" i="4" s="1"/>
  <c r="F30" i="1"/>
  <c r="C2" i="4"/>
  <c r="F42" i="1"/>
  <c r="C14" i="4"/>
  <c r="E43" i="1"/>
  <c r="F32" i="1" l="1"/>
  <c r="E33" i="1"/>
  <c r="T20" i="4"/>
  <c r="AQ47" i="1"/>
  <c r="D2" i="4"/>
  <c r="Y42" i="1"/>
  <c r="D14" i="4" s="1"/>
  <c r="F43" i="1"/>
  <c r="C15" i="4"/>
  <c r="C3" i="4"/>
  <c r="E44" i="1"/>
  <c r="F33" i="1" l="1"/>
  <c r="E34" i="1"/>
  <c r="AP30" i="1"/>
  <c r="Y2" i="4" s="1"/>
  <c r="AK30" i="1"/>
  <c r="T2" i="4" s="1"/>
  <c r="C17" i="4"/>
  <c r="C16" i="4"/>
  <c r="Y43" i="1"/>
  <c r="D15" i="4" s="1"/>
  <c r="AP42" i="1"/>
  <c r="AK42" i="1"/>
  <c r="Y31" i="1"/>
  <c r="AP31" i="1" s="1"/>
  <c r="Y32" i="1"/>
  <c r="F44" i="1"/>
  <c r="F34" i="1" l="1"/>
  <c r="E35" i="1"/>
  <c r="AQ30" i="1"/>
  <c r="C5" i="4"/>
  <c r="AL42" i="1"/>
  <c r="U14" i="4" s="1"/>
  <c r="T14" i="4"/>
  <c r="AQ42" i="1"/>
  <c r="Y14" i="4"/>
  <c r="AL30" i="1"/>
  <c r="U2" i="4" s="1"/>
  <c r="Y44" i="1"/>
  <c r="AP43" i="1"/>
  <c r="AK43" i="1"/>
  <c r="AK31" i="1"/>
  <c r="AL31" i="1" s="1"/>
  <c r="U3" i="4" s="1"/>
  <c r="D3" i="4"/>
  <c r="AP32" i="1"/>
  <c r="AQ32" i="1" s="1"/>
  <c r="AK32" i="1"/>
  <c r="AL32" i="1" s="1"/>
  <c r="C4" i="4"/>
  <c r="D4" i="4"/>
  <c r="Y3" i="4"/>
  <c r="AQ31" i="1"/>
  <c r="F35" i="1" l="1"/>
  <c r="E36" i="1"/>
  <c r="Y34" i="1"/>
  <c r="Y33" i="1"/>
  <c r="D5" i="4" s="1"/>
  <c r="D17" i="4"/>
  <c r="AK44" i="1"/>
  <c r="D16" i="4"/>
  <c r="AL43" i="1"/>
  <c r="U15" i="4" s="1"/>
  <c r="T15" i="4"/>
  <c r="AQ43" i="1"/>
  <c r="Y15" i="4"/>
  <c r="C7" i="4"/>
  <c r="AP44" i="1"/>
  <c r="T3" i="4"/>
  <c r="AK33" i="1"/>
  <c r="U4" i="4"/>
  <c r="T4" i="4"/>
  <c r="Y4" i="4"/>
  <c r="F36" i="1" l="1"/>
  <c r="E37" i="1"/>
  <c r="F37" i="1" s="1"/>
  <c r="AP33" i="1"/>
  <c r="AQ33" i="1" s="1"/>
  <c r="C6" i="4"/>
  <c r="Y35" i="1"/>
  <c r="AP34" i="1"/>
  <c r="AQ34" i="1" s="1"/>
  <c r="AK34" i="1"/>
  <c r="AL34" i="1" s="1"/>
  <c r="C8" i="4"/>
  <c r="U17" i="4"/>
  <c r="T17" i="4"/>
  <c r="Y17" i="4"/>
  <c r="AL44" i="1"/>
  <c r="U16" i="4" s="1"/>
  <c r="T16" i="4"/>
  <c r="AQ44" i="1"/>
  <c r="Y16" i="4"/>
  <c r="AL33" i="1"/>
  <c r="U5" i="4" s="1"/>
  <c r="T5" i="4"/>
  <c r="D6" i="4"/>
  <c r="Y36" i="1"/>
  <c r="Y5" i="4" l="1"/>
  <c r="AP35" i="1"/>
  <c r="AQ35" i="1" s="1"/>
  <c r="AK35" i="1"/>
  <c r="AL35" i="1" s="1"/>
  <c r="T6" i="4"/>
  <c r="AP36" i="1"/>
  <c r="D7" i="4"/>
  <c r="Y37" i="1"/>
  <c r="D8" i="4" s="1"/>
  <c r="AK36" i="1"/>
  <c r="C9" i="4" l="1"/>
  <c r="D9" i="4"/>
  <c r="U6" i="4"/>
  <c r="AK37" i="1"/>
  <c r="AL37" i="1" s="1"/>
  <c r="U8" i="4" s="1"/>
  <c r="AP37" i="1"/>
  <c r="Y8" i="4" s="1"/>
  <c r="AL36" i="1"/>
  <c r="U7" i="4" s="1"/>
  <c r="T7" i="4"/>
  <c r="Y6" i="4"/>
  <c r="AQ36" i="1"/>
  <c r="Y7" i="4"/>
  <c r="Y9" i="4" l="1"/>
  <c r="T9" i="4"/>
  <c r="AQ37" i="1"/>
  <c r="T8" i="4"/>
  <c r="U9" i="4" l="1"/>
  <c r="V9" i="4" l="1"/>
  <c r="W9" i="4" l="1"/>
  <c r="V8" i="4" l="1"/>
  <c r="AN37" i="1"/>
  <c r="AM35" i="1" s="1"/>
  <c r="AN35" i="1" s="1"/>
  <c r="AM36" i="1" l="1"/>
  <c r="AM52" i="1" s="1"/>
  <c r="AN52" i="1" s="1"/>
  <c r="AM50" i="1" s="1"/>
  <c r="AN50" i="1" s="1"/>
  <c r="AM49" i="1" s="1"/>
  <c r="AN49" i="1" s="1"/>
  <c r="W8" i="4"/>
  <c r="AN36" i="1" l="1"/>
  <c r="AM34" i="1" s="1"/>
  <c r="V7" i="4"/>
  <c r="AN34" i="1" l="1"/>
  <c r="AM47" i="1"/>
  <c r="W7" i="4"/>
  <c r="V6" i="4" l="1"/>
  <c r="W6" i="4" l="1"/>
  <c r="AM33" i="1"/>
  <c r="AM44" i="1" s="1"/>
  <c r="V5" i="4" l="1"/>
  <c r="AN33" i="1"/>
  <c r="AM32" i="1" l="1"/>
  <c r="W5" i="4"/>
  <c r="AN32" i="1" l="1"/>
  <c r="V4" i="4"/>
  <c r="AN47" i="1"/>
  <c r="V20" i="4"/>
  <c r="V17" i="4" l="1"/>
  <c r="AM31" i="1"/>
  <c r="AM46" i="1"/>
  <c r="W20" i="4"/>
  <c r="W4" i="4"/>
  <c r="AN31" i="1" l="1"/>
  <c r="AN44" i="1" s="1"/>
  <c r="V3" i="4"/>
  <c r="AN46" i="1"/>
  <c r="W19" i="4" s="1"/>
  <c r="V19" i="4"/>
  <c r="V16" i="4" l="1"/>
  <c r="W17" i="4"/>
  <c r="W16" i="4"/>
  <c r="AM43" i="1"/>
  <c r="W3" i="4"/>
  <c r="AM30" i="1"/>
  <c r="AN43" i="1" l="1"/>
  <c r="V15" i="4"/>
  <c r="AN30" i="1"/>
  <c r="W2" i="4" s="1"/>
  <c r="V2" i="4"/>
  <c r="AM42" i="1" l="1"/>
  <c r="W15" i="4"/>
  <c r="AN42" i="1" l="1"/>
  <c r="W14" i="4" s="1"/>
  <c r="V14" i="4"/>
</calcChain>
</file>

<file path=xl/sharedStrings.xml><?xml version="1.0" encoding="utf-8"?>
<sst xmlns="http://schemas.openxmlformats.org/spreadsheetml/2006/main" count="277" uniqueCount="124">
  <si>
    <t>REDES DE SUMINISTRO</t>
  </si>
  <si>
    <t>PRINCIPALMENTE PARA FLUXÓMETRO</t>
  </si>
  <si>
    <t>DISEÑO DE REDES INTERNAS</t>
  </si>
  <si>
    <t>PRINCIPALMENTE PARA SANITARIOS DE TANQUE</t>
  </si>
  <si>
    <t>BASE MILITAR - CUADROS</t>
  </si>
  <si>
    <t>FORMULA:</t>
  </si>
  <si>
    <t>HAZEN-WILLIAMS</t>
  </si>
  <si>
    <t>PRESION MIN.:</t>
  </si>
  <si>
    <t>15 m.c.a</t>
  </si>
  <si>
    <t>C: Coeficiente friccion</t>
  </si>
  <si>
    <t>Diametro Nominal (pulg)</t>
  </si>
  <si>
    <t>C</t>
  </si>
  <si>
    <t>Diametro Interior Cobre</t>
  </si>
  <si>
    <t>Interior</t>
  </si>
  <si>
    <t>Tipo K</t>
  </si>
  <si>
    <t>Tipo L</t>
  </si>
  <si>
    <t>PVC</t>
  </si>
  <si>
    <t>RDE 9</t>
  </si>
  <si>
    <t>RDE 21</t>
  </si>
  <si>
    <t>PRESIÓN DE EMPALME:( m. )</t>
  </si>
  <si>
    <t>(m)</t>
  </si>
  <si>
    <t>SISTEMA DE SUMINISTRO</t>
  </si>
  <si>
    <t>Clase Material</t>
  </si>
  <si>
    <t>Tramo</t>
  </si>
  <si>
    <t>Unidades de Carga</t>
  </si>
  <si>
    <t>Unidades de Carga (Para Tabla)</t>
  </si>
  <si>
    <t>Inodoro público tanque</t>
  </si>
  <si>
    <t>Lavamanos público</t>
  </si>
  <si>
    <t>Orinal</t>
  </si>
  <si>
    <t>Lavaplatos</t>
  </si>
  <si>
    <t>Caudal (L/min)</t>
  </si>
  <si>
    <t>Caudal (L/s)</t>
  </si>
  <si>
    <t>Longitud (m)</t>
  </si>
  <si>
    <t>Diámetro Nominal (pulg.)</t>
  </si>
  <si>
    <t>Diámetro Interno (mm)</t>
  </si>
  <si>
    <t xml:space="preserve">TEE 90° </t>
  </si>
  <si>
    <t>TEE A FLUJO</t>
  </si>
  <si>
    <t>Codo 45°</t>
  </si>
  <si>
    <t>Codo 90°</t>
  </si>
  <si>
    <t>Val. De Bola</t>
  </si>
  <si>
    <t>Desnivel vert. (m)</t>
  </si>
  <si>
    <t>Longitud Equivalente (m)</t>
  </si>
  <si>
    <t>Long. Total (m)</t>
  </si>
  <si>
    <t>Pérdida unitaria h (m/m)</t>
  </si>
  <si>
    <t>Pérdida total h (m)</t>
  </si>
  <si>
    <t>Presión P1 (m)</t>
  </si>
  <si>
    <t>Presión P2 (m)</t>
  </si>
  <si>
    <t>V (m/seg)</t>
  </si>
  <si>
    <t>OBSERVACIONES</t>
  </si>
  <si>
    <t>A</t>
  </si>
  <si>
    <t>B</t>
  </si>
  <si>
    <t>D</t>
  </si>
  <si>
    <t>E</t>
  </si>
  <si>
    <t>F</t>
  </si>
  <si>
    <t>G</t>
  </si>
  <si>
    <t>H</t>
  </si>
  <si>
    <t>I</t>
  </si>
  <si>
    <t xml:space="preserve">CÁLCULO DE TRAMOS RED </t>
  </si>
  <si>
    <t>K</t>
  </si>
  <si>
    <t>L</t>
  </si>
  <si>
    <t>M</t>
  </si>
  <si>
    <t>CÁLCULO DE TRAMOS RED</t>
  </si>
  <si>
    <t>O</t>
  </si>
  <si>
    <t>P</t>
  </si>
  <si>
    <t>R</t>
  </si>
  <si>
    <t>S</t>
  </si>
  <si>
    <t>T</t>
  </si>
  <si>
    <t>U</t>
  </si>
  <si>
    <t>TABLAS ACUEDUCTO</t>
  </si>
  <si>
    <t>Longitud equivalente en metros de tubería, de válvulas y accesorios varios</t>
  </si>
  <si>
    <t>Diámetro       ( Pulgadas )</t>
  </si>
  <si>
    <t>Tee paso directo</t>
  </si>
  <si>
    <t>Codo a 45°</t>
  </si>
  <si>
    <t>Codo a 90°</t>
  </si>
  <si>
    <t xml:space="preserve">  válvula de bola</t>
  </si>
  <si>
    <t>Tee A 90°</t>
  </si>
  <si>
    <t>Perdidas de carga en medidores de velocidad en m.c.a</t>
  </si>
  <si>
    <t>Perdida carga           ( m.c.a )</t>
  </si>
  <si>
    <t>TABLA 7.4.3.2.2 CAUDAL MÁXIMO PROBABLE SEGÚN MÉTODO DE HUNTER</t>
  </si>
  <si>
    <t>Sistema de suministro principalmente para sanitarios de tanque</t>
  </si>
  <si>
    <t>Sistema de suministro principalmente para fluxómetro</t>
  </si>
  <si>
    <t>Carga</t>
  </si>
  <si>
    <t>Demanda</t>
  </si>
  <si>
    <t>Unidad de aparato de suministro de agua</t>
  </si>
  <si>
    <t>L/min</t>
  </si>
  <si>
    <t>-</t>
  </si>
  <si>
    <t>TABLA 7.4.3.2.1 Valores de unidades para aparatos y grupos de aparatos en redes de suministro (NTC 1500, 2020)</t>
  </si>
  <si>
    <t>Aparato</t>
  </si>
  <si>
    <t>Uso</t>
  </si>
  <si>
    <t>Tipo de control de suministro</t>
  </si>
  <si>
    <t>Valores de carga en unidades de aparato de suministro de agua (w.s.f.u.)</t>
  </si>
  <si>
    <t>Fría</t>
  </si>
  <si>
    <t>Caliente</t>
  </si>
  <si>
    <t>Total</t>
  </si>
  <si>
    <t>Grupo de baño</t>
  </si>
  <si>
    <t>Privado</t>
  </si>
  <si>
    <t>Sanitario de tanque</t>
  </si>
  <si>
    <t>Válvula fluxómetro</t>
  </si>
  <si>
    <t>Tina</t>
  </si>
  <si>
    <t>Grifería</t>
  </si>
  <si>
    <t>Público</t>
  </si>
  <si>
    <t>Bidé</t>
  </si>
  <si>
    <t>Accesorio de combinación</t>
  </si>
  <si>
    <t>Lavavajillas</t>
  </si>
  <si>
    <t>Automático</t>
  </si>
  <si>
    <t>Bebederos</t>
  </si>
  <si>
    <t>Oficinas, etc.</t>
  </si>
  <si>
    <t>Válvula 3/8 de pulgada</t>
  </si>
  <si>
    <t>Lavaplatos de cocina</t>
  </si>
  <si>
    <t>Hotel, restaurante</t>
  </si>
  <si>
    <t>Fregadero bateas (1 a 3)</t>
  </si>
  <si>
    <t>Lavamanos</t>
  </si>
  <si>
    <t>Poceta de aseo</t>
  </si>
  <si>
    <t>Ducha</t>
  </si>
  <si>
    <t>Válvula mezcladora</t>
  </si>
  <si>
    <t>0.5 Lpf a 1 Lpf</t>
  </si>
  <si>
    <t>1.1 Lpf a 2.0 Lpf</t>
  </si>
  <si>
    <t>Tanque de descarga &gt; 2.0 Lpf</t>
  </si>
  <si>
    <t>Máquina automática de lavar ropa (8 lb)</t>
  </si>
  <si>
    <t>Máquina automática de lavar ropa (15 lb)</t>
  </si>
  <si>
    <t>Inodoro</t>
  </si>
  <si>
    <t>Tanque de descarga</t>
  </si>
  <si>
    <t>Público o privado</t>
  </si>
  <si>
    <t>Tanque fluxómetro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</si>
</sst>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0.0"/>
  </numFmts>
  <fonts count="12">
    <font>
      <sz val="11"/>
      <color theme="1"/>
      <name val="Calibri"/>
      <family val="2"/>
      <scheme val="minor"/>
    </font>
    <font>
      <sz val="10"/>
      <name val="Times New Roman"/>
      <family val="1"/>
    </font>
    <font>
      <b/>
      <sz val="10"/>
      <name val="Times New Roman"/>
      <family val="1"/>
    </font>
    <font>
      <sz val="10"/>
      <color indexed="8"/>
      <name val="Times New Roman"/>
      <family val="1"/>
    </font>
    <font>
      <b/>
      <sz val="10"/>
      <name val="Arial"/>
      <family val="2"/>
    </font>
    <font>
      <sz val="10"/>
      <name val="Arial"/>
      <family val="2"/>
    </font>
    <font>
      <sz val="8"/>
      <name val="Courier New"/>
      <family val="3"/>
    </font>
    <font>
      <b/>
      <sz val="8"/>
      <name val="Times New Roman"/>
      <family val="1"/>
    </font>
    <font>
      <sz val="8"/>
      <color theme="1"/>
      <name val="Calibri"/>
      <family val="2"/>
      <scheme val="minor"/>
    </font>
    <font>
      <sz val="8"/>
      <name val="Times New Roman"/>
      <family val="1"/>
    </font>
    <font>
      <sz val="8"/>
      <color indexed="8"/>
      <name val="Times New Roman"/>
      <family val="1"/>
    </font>
    <font>
      <sz val="10"/>
      <color rgb="FFFF0000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1" fillId="2" borderId="0" xfId="0" applyFont="1" applyFill="1" applyAlignment="1" applyProtection="1">
      <alignment horizontal="center" vertical="center" wrapText="1"/>
      <protection locked="0"/>
    </xf>
    <xf numFmtId="0" fontId="2" fillId="2" borderId="0" xfId="0" applyFont="1" applyFill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center" vertical="center" wrapText="1"/>
      <protection locked="0"/>
    </xf>
    <xf numFmtId="2" fontId="1" fillId="2" borderId="0" xfId="0" applyNumberFormat="1" applyFont="1" applyFill="1" applyAlignment="1" applyProtection="1">
      <alignment horizontal="center" vertical="center" wrapText="1"/>
      <protection locked="0"/>
    </xf>
    <xf numFmtId="0" fontId="2" fillId="2" borderId="0" xfId="0" applyFont="1" applyFill="1" applyAlignment="1" applyProtection="1">
      <alignment vertical="center" wrapText="1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Alignment="1" applyProtection="1">
      <alignment vertical="center" wrapText="1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12" fontId="1" fillId="2" borderId="1" xfId="0" applyNumberFormat="1" applyFont="1" applyFill="1" applyBorder="1" applyAlignment="1" applyProtection="1">
      <alignment horizontal="center" vertical="center" wrapText="1"/>
      <protection locked="0"/>
    </xf>
    <xf numFmtId="2" fontId="1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12" fontId="1" fillId="2" borderId="0" xfId="0" applyNumberFormat="1" applyFont="1" applyFill="1" applyAlignment="1" applyProtection="1">
      <alignment horizontal="center" vertical="center" wrapText="1"/>
      <protection locked="0"/>
    </xf>
    <xf numFmtId="164" fontId="1" fillId="2" borderId="0" xfId="0" applyNumberFormat="1" applyFont="1" applyFill="1" applyAlignment="1" applyProtection="1">
      <alignment horizontal="center" vertical="center" wrapText="1"/>
      <protection locked="0"/>
    </xf>
    <xf numFmtId="2" fontId="2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>
      <alignment horizontal="center" vertical="center" wrapText="1"/>
    </xf>
    <xf numFmtId="2" fontId="2" fillId="0" borderId="1" xfId="0" applyNumberFormat="1" applyFont="1" applyBorder="1" applyAlignment="1" applyProtection="1">
      <alignment horizontal="center" vertical="center" wrapText="1"/>
      <protection locked="0"/>
    </xf>
    <xf numFmtId="2" fontId="2" fillId="2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 applyProtection="1">
      <alignment horizontal="center" vertical="center" wrapText="1"/>
      <protection locked="0"/>
    </xf>
    <xf numFmtId="49" fontId="1" fillId="3" borderId="1" xfId="0" applyNumberFormat="1" applyFont="1" applyFill="1" applyBorder="1" applyAlignment="1" applyProtection="1">
      <alignment horizontal="center" vertical="center" wrapText="1"/>
      <protection locked="0"/>
    </xf>
    <xf numFmtId="2" fontId="1" fillId="0" borderId="1" xfId="0" applyNumberFormat="1" applyFont="1" applyBorder="1" applyAlignment="1" applyProtection="1">
      <alignment horizontal="center" vertical="center" wrapText="1"/>
      <protection locked="0"/>
    </xf>
    <xf numFmtId="2" fontId="1" fillId="3" borderId="1" xfId="0" applyNumberFormat="1" applyFont="1" applyFill="1" applyBorder="1" applyAlignment="1" applyProtection="1">
      <alignment horizontal="center" vertical="center" wrapText="1"/>
      <protection locked="0"/>
    </xf>
    <xf numFmtId="165" fontId="1" fillId="2" borderId="1" xfId="0" applyNumberFormat="1" applyFont="1" applyFill="1" applyBorder="1" applyAlignment="1" applyProtection="1">
      <alignment horizontal="center" vertical="center" wrapText="1"/>
      <protection locked="0"/>
    </xf>
    <xf numFmtId="13" fontId="1" fillId="4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3" borderId="1" xfId="0" applyFont="1" applyFill="1" applyBorder="1" applyAlignment="1" applyProtection="1">
      <alignment horizontal="center" vertical="center" wrapText="1"/>
      <protection locked="0"/>
    </xf>
    <xf numFmtId="2" fontId="1" fillId="5" borderId="1" xfId="0" applyNumberFormat="1" applyFont="1" applyFill="1" applyBorder="1" applyAlignment="1" applyProtection="1">
      <alignment horizontal="center" vertical="center" wrapText="1"/>
      <protection locked="0"/>
    </xf>
    <xf numFmtId="1" fontId="1" fillId="2" borderId="1" xfId="0" applyNumberFormat="1" applyFont="1" applyFill="1" applyBorder="1" applyAlignment="1" applyProtection="1">
      <alignment horizontal="center" vertical="center" wrapText="1"/>
      <protection locked="0"/>
    </xf>
    <xf numFmtId="164" fontId="3" fillId="2" borderId="1" xfId="0" applyNumberFormat="1" applyFont="1" applyFill="1" applyBorder="1" applyAlignment="1" applyProtection="1">
      <alignment horizontal="center" vertical="center" wrapText="1"/>
      <protection locked="0"/>
    </xf>
    <xf numFmtId="2" fontId="2" fillId="2" borderId="0" xfId="0" applyNumberFormat="1" applyFont="1" applyFill="1" applyAlignment="1" applyProtection="1">
      <alignment horizontal="center" vertical="center" wrapText="1"/>
      <protection locked="0"/>
    </xf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12" fontId="6" fillId="6" borderId="1" xfId="0" applyNumberFormat="1" applyFont="1" applyFill="1" applyBorder="1" applyAlignment="1" applyProtection="1">
      <alignment horizontal="center"/>
      <protection locked="0"/>
    </xf>
    <xf numFmtId="165" fontId="0" fillId="0" borderId="0" xfId="0" applyNumberFormat="1" applyAlignment="1">
      <alignment horizontal="center"/>
    </xf>
    <xf numFmtId="12" fontId="6" fillId="0" borderId="0" xfId="0" applyNumberFormat="1" applyFont="1" applyAlignment="1" applyProtection="1">
      <alignment horizontal="center"/>
      <protection locked="0"/>
    </xf>
    <xf numFmtId="2" fontId="0" fillId="0" borderId="0" xfId="0" applyNumberFormat="1" applyAlignment="1">
      <alignment horizontal="center"/>
    </xf>
    <xf numFmtId="0" fontId="5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5" fillId="0" borderId="0" xfId="0" applyFont="1" applyAlignment="1">
      <alignment horizontal="center"/>
    </xf>
    <xf numFmtId="2" fontId="5" fillId="0" borderId="0" xfId="0" applyNumberFormat="1" applyFont="1" applyAlignment="1">
      <alignment horizontal="center"/>
    </xf>
    <xf numFmtId="2" fontId="2" fillId="2" borderId="2" xfId="0" applyNumberFormat="1" applyFont="1" applyFill="1" applyBorder="1" applyAlignment="1" applyProtection="1">
      <alignment horizontal="center" vertical="center" wrapText="1"/>
      <protection locked="0"/>
    </xf>
    <xf numFmtId="2" fontId="2" fillId="2" borderId="3" xfId="0" applyNumberFormat="1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Alignment="1" applyProtection="1">
      <alignment horizontal="left" vertical="center"/>
      <protection locked="0"/>
    </xf>
    <xf numFmtId="0" fontId="7" fillId="7" borderId="1" xfId="0" applyFont="1" applyFill="1" applyBorder="1" applyAlignment="1">
      <alignment horizontal="center" vertical="center" wrapText="1"/>
    </xf>
    <xf numFmtId="2" fontId="7" fillId="7" borderId="1" xfId="0" applyNumberFormat="1" applyFont="1" applyFill="1" applyBorder="1" applyAlignment="1">
      <alignment horizontal="center" vertical="center" wrapText="1"/>
    </xf>
    <xf numFmtId="0" fontId="8" fillId="0" borderId="0" xfId="0" applyFont="1"/>
    <xf numFmtId="49" fontId="9" fillId="0" borderId="1" xfId="0" applyNumberFormat="1" applyFont="1" applyBorder="1" applyAlignment="1" applyProtection="1">
      <alignment horizontal="center" vertical="center" wrapText="1"/>
      <protection locked="0"/>
    </xf>
    <xf numFmtId="165" fontId="9" fillId="0" borderId="1" xfId="0" applyNumberFormat="1" applyFont="1" applyBorder="1" applyAlignment="1" applyProtection="1">
      <alignment horizontal="center" vertical="center" wrapText="1"/>
      <protection locked="0"/>
    </xf>
    <xf numFmtId="2" fontId="9" fillId="0" borderId="1" xfId="0" applyNumberFormat="1" applyFont="1" applyBorder="1" applyAlignment="1" applyProtection="1">
      <alignment horizontal="center" vertical="center" wrapText="1"/>
      <protection locked="0"/>
    </xf>
    <xf numFmtId="13" fontId="9" fillId="0" borderId="1" xfId="0" applyNumberFormat="1" applyFont="1" applyBorder="1" applyAlignment="1" applyProtection="1">
      <alignment horizontal="center" vertical="center" wrapText="1"/>
      <protection locked="0"/>
    </xf>
    <xf numFmtId="0" fontId="9" fillId="0" borderId="1" xfId="0" applyFont="1" applyBorder="1" applyAlignment="1" applyProtection="1">
      <alignment horizontal="center" vertical="center" wrapText="1"/>
      <protection locked="0"/>
    </xf>
    <xf numFmtId="164" fontId="10" fillId="0" borderId="1" xfId="0" applyNumberFormat="1" applyFont="1" applyBorder="1" applyAlignment="1" applyProtection="1">
      <alignment horizontal="center" vertical="center" wrapText="1"/>
      <protection locked="0"/>
    </xf>
    <xf numFmtId="1" fontId="9" fillId="0" borderId="1" xfId="0" applyNumberFormat="1" applyFont="1" applyBorder="1" applyAlignment="1" applyProtection="1">
      <alignment horizontal="center" vertical="center" wrapText="1"/>
      <protection locked="0"/>
    </xf>
    <xf numFmtId="0" fontId="1" fillId="8" borderId="0" xfId="0" applyFont="1" applyFill="1" applyAlignment="1" applyProtection="1">
      <alignment horizontal="center" vertical="center" wrapText="1"/>
      <protection locked="0"/>
    </xf>
    <xf numFmtId="2" fontId="11" fillId="2" borderId="0" xfId="0" applyNumberFormat="1" applyFont="1" applyFill="1" applyAlignment="1" applyProtection="1">
      <alignment horizontal="left" vertical="center"/>
      <protection locked="0"/>
    </xf>
    <xf numFmtId="49" fontId="1" fillId="0" borderId="0" xfId="0" applyNumberFormat="1" applyFont="1" applyAlignment="1" applyProtection="1">
      <alignment horizontal="center" vertical="center" wrapText="1"/>
      <protection locked="0"/>
    </xf>
    <xf numFmtId="2" fontId="1" fillId="0" borderId="0" xfId="0" applyNumberFormat="1" applyFont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horizontal="center" vertical="center" wrapText="1"/>
      <protection locked="0"/>
    </xf>
    <xf numFmtId="165" fontId="1" fillId="0" borderId="0" xfId="0" applyNumberFormat="1" applyFont="1" applyAlignment="1" applyProtection="1">
      <alignment horizontal="center" vertical="center" wrapText="1"/>
      <protection locked="0"/>
    </xf>
    <xf numFmtId="13" fontId="1" fillId="0" borderId="0" xfId="0" applyNumberFormat="1" applyFont="1" applyAlignment="1" applyProtection="1">
      <alignment horizontal="center" vertical="center" wrapText="1"/>
      <protection locked="0"/>
    </xf>
    <xf numFmtId="164" fontId="3" fillId="0" borderId="0" xfId="0" applyNumberFormat="1" applyFont="1" applyAlignment="1" applyProtection="1">
      <alignment horizontal="center" vertical="center" wrapText="1"/>
      <protection locked="0"/>
    </xf>
    <xf numFmtId="1" fontId="1" fillId="0" borderId="0" xfId="0" applyNumberFormat="1" applyFont="1" applyAlignment="1" applyProtection="1">
      <alignment horizontal="center" vertical="center" wrapText="1"/>
      <protection locked="0"/>
    </xf>
    <xf numFmtId="2" fontId="2" fillId="0" borderId="0" xfId="0" applyNumberFormat="1" applyFont="1" applyAlignment="1" applyProtection="1">
      <alignment horizontal="center" vertical="center" wrapText="1"/>
      <protection locked="0"/>
    </xf>
    <xf numFmtId="0" fontId="5" fillId="0" borderId="1" xfId="0" applyFont="1" applyBorder="1" applyAlignment="1">
      <alignment horizontal="center" wrapText="1"/>
    </xf>
    <xf numFmtId="0" fontId="5" fillId="0" borderId="0" xfId="0" applyFont="1" applyAlignment="1">
      <alignment wrapText="1"/>
    </xf>
    <xf numFmtId="0" fontId="2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2" fillId="2" borderId="2" xfId="0" applyFont="1" applyFill="1" applyBorder="1" applyAlignment="1" applyProtection="1">
      <alignment horizontal="center" vertical="center" wrapText="1"/>
      <protection locked="0"/>
    </xf>
    <xf numFmtId="0" fontId="2" fillId="2" borderId="3" xfId="0" applyFont="1" applyFill="1" applyBorder="1" applyAlignment="1" applyProtection="1">
      <alignment horizontal="center" vertical="center" wrapText="1"/>
      <protection locked="0"/>
    </xf>
    <xf numFmtId="2" fontId="2" fillId="2" borderId="2" xfId="0" applyNumberFormat="1" applyFont="1" applyFill="1" applyBorder="1" applyAlignment="1" applyProtection="1">
      <alignment horizontal="center" vertical="center" wrapText="1"/>
      <protection locked="0"/>
    </xf>
    <xf numFmtId="2" fontId="2" fillId="2" borderId="3" xfId="0" applyNumberFormat="1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1" fillId="2" borderId="4" xfId="0" applyFont="1" applyFill="1" applyBorder="1" applyAlignment="1" applyProtection="1">
      <alignment horizontal="center" vertical="center" wrapText="1"/>
      <protection locked="0"/>
    </xf>
    <xf numFmtId="0" fontId="1" fillId="2" borderId="6" xfId="0" applyFont="1" applyFill="1" applyBorder="1" applyAlignment="1" applyProtection="1">
      <alignment horizontal="center" vertical="center" wrapText="1"/>
      <protection locked="0"/>
    </xf>
    <xf numFmtId="0" fontId="1" fillId="2" borderId="5" xfId="0" applyFont="1" applyFill="1" applyBorder="1" applyAlignment="1" applyProtection="1">
      <alignment horizontal="center" vertical="center" wrapText="1"/>
      <protection locked="0"/>
    </xf>
    <xf numFmtId="0" fontId="2" fillId="2" borderId="0" xfId="0" applyFont="1" applyFill="1" applyAlignment="1" applyProtection="1">
      <alignment horizontal="center" vertical="center" wrapText="1"/>
      <protection locked="0"/>
    </xf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 wrapText="1"/>
    </xf>
    <xf numFmtId="0" fontId="5" fillId="0" borderId="0" xfId="0" applyFont="1" applyAlignment="1">
      <alignment horizontal="center" vertical="center" wrapText="1"/>
    </xf>
    <xf numFmtId="0" fontId="7" fillId="7" borderId="4" xfId="0" applyFont="1" applyFill="1" applyBorder="1" applyAlignment="1">
      <alignment horizontal="center" vertical="center" wrapText="1"/>
    </xf>
    <xf numFmtId="0" fontId="7" fillId="7" borderId="5" xfId="0" applyFont="1" applyFill="1" applyBorder="1" applyAlignment="1">
      <alignment horizontal="center" vertical="center" wrapText="1"/>
    </xf>
  </cellXfs>
  <cellStyles count="1">
    <cellStyle name="Normal" xfId="0" builtinId="0"/>
  </cellStyles>
  <dxfs count="4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  <name val="Cambria"/>
        <scheme val="none"/>
      </font>
      <fill>
        <patternFill>
          <bgColor rgb="FFFF5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  <name val="Cambria"/>
        <scheme val="none"/>
      </font>
      <fill>
        <patternFill>
          <bgColor rgb="FFFF5050"/>
        </patternFill>
      </fill>
    </dxf>
    <dxf>
      <font>
        <color auto="1"/>
        <name val="Cambria"/>
        <scheme val="none"/>
      </font>
      <fill>
        <patternFill>
          <bgColor rgb="FFFF5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  <name val="Cambria"/>
        <scheme val="none"/>
      </font>
      <fill>
        <patternFill>
          <bgColor rgb="FFFF5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  <name val="Cambria"/>
        <scheme val="none"/>
      </font>
      <fill>
        <patternFill>
          <bgColor rgb="FFFF5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  <name val="Cambria"/>
        <scheme val="none"/>
      </font>
      <fill>
        <patternFill>
          <bgColor rgb="FFFF5050"/>
        </patternFill>
      </fill>
    </dxf>
    <dxf>
      <font>
        <color auto="1"/>
        <name val="Cambria"/>
        <scheme val="none"/>
      </font>
      <fill>
        <patternFill>
          <bgColor rgb="FFFF5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  <name val="Cambria"/>
        <scheme val="none"/>
      </font>
      <fill>
        <patternFill>
          <bgColor rgb="FFFF5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  <name val="Cambria"/>
        <scheme val="none"/>
      </font>
      <fill>
        <patternFill>
          <bgColor rgb="FFFF5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'Longitud Equivalente'!$B$39:$C$39</c:f>
              <c:strCache>
                <c:ptCount val="1"/>
                <c:pt idx="0">
                  <c:v>Sistema de suministro principalmente para sanitarios de tanque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poly"/>
            <c:order val="6"/>
            <c:dispRSqr val="0"/>
            <c:dispEq val="1"/>
            <c:trendlineLbl>
              <c:layout>
                <c:manualLayout>
                  <c:x val="0.23708464566929133"/>
                  <c:y val="0.29083333333333333"/>
                </c:manualLayout>
              </c:layout>
              <c:numFmt formatCode="#,##0.00000000000000000000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'Longitud Equivalente'!$B$43:$B$152</c:f>
              <c:numCache>
                <c:formatCode>General</c:formatCode>
                <c:ptCount val="110"/>
                <c:pt idx="0">
                  <c:v>1</c:v>
                </c:pt>
                <c:pt idx="1">
                  <c:v>3</c:v>
                </c:pt>
                <c:pt idx="2">
                  <c:v>4</c:v>
                </c:pt>
                <c:pt idx="3">
                  <c:v>6</c:v>
                </c:pt>
                <c:pt idx="4">
                  <c:v>7</c:v>
                </c:pt>
                <c:pt idx="5">
                  <c:v>8</c:v>
                </c:pt>
                <c:pt idx="6">
                  <c:v>10</c:v>
                </c:pt>
                <c:pt idx="7">
                  <c:v>12</c:v>
                </c:pt>
                <c:pt idx="8">
                  <c:v>13</c:v>
                </c:pt>
                <c:pt idx="9">
                  <c:v>15</c:v>
                </c:pt>
                <c:pt idx="10">
                  <c:v>16</c:v>
                </c:pt>
                <c:pt idx="11">
                  <c:v>18</c:v>
                </c:pt>
                <c:pt idx="12">
                  <c:v>20</c:v>
                </c:pt>
                <c:pt idx="13">
                  <c:v>21</c:v>
                </c:pt>
                <c:pt idx="14">
                  <c:v>23</c:v>
                </c:pt>
                <c:pt idx="15">
                  <c:v>24</c:v>
                </c:pt>
                <c:pt idx="16">
                  <c:v>26</c:v>
                </c:pt>
                <c:pt idx="17">
                  <c:v>28</c:v>
                </c:pt>
                <c:pt idx="18">
                  <c:v>30</c:v>
                </c:pt>
                <c:pt idx="19">
                  <c:v>32</c:v>
                </c:pt>
                <c:pt idx="20">
                  <c:v>34</c:v>
                </c:pt>
                <c:pt idx="21">
                  <c:v>36</c:v>
                </c:pt>
                <c:pt idx="22">
                  <c:v>39</c:v>
                </c:pt>
                <c:pt idx="23">
                  <c:v>42</c:v>
                </c:pt>
                <c:pt idx="24">
                  <c:v>44</c:v>
                </c:pt>
                <c:pt idx="25">
                  <c:v>46</c:v>
                </c:pt>
                <c:pt idx="26">
                  <c:v>49</c:v>
                </c:pt>
                <c:pt idx="27">
                  <c:v>51</c:v>
                </c:pt>
                <c:pt idx="28">
                  <c:v>54</c:v>
                </c:pt>
                <c:pt idx="29">
                  <c:v>56</c:v>
                </c:pt>
                <c:pt idx="30">
                  <c:v>58</c:v>
                </c:pt>
                <c:pt idx="31">
                  <c:v>60</c:v>
                </c:pt>
                <c:pt idx="32">
                  <c:v>63</c:v>
                </c:pt>
                <c:pt idx="33">
                  <c:v>66</c:v>
                </c:pt>
                <c:pt idx="34">
                  <c:v>69</c:v>
                </c:pt>
                <c:pt idx="35">
                  <c:v>74</c:v>
                </c:pt>
                <c:pt idx="36">
                  <c:v>78</c:v>
                </c:pt>
                <c:pt idx="37">
                  <c:v>83</c:v>
                </c:pt>
                <c:pt idx="38">
                  <c:v>86</c:v>
                </c:pt>
                <c:pt idx="39">
                  <c:v>90</c:v>
                </c:pt>
                <c:pt idx="40">
                  <c:v>95</c:v>
                </c:pt>
                <c:pt idx="41">
                  <c:v>99</c:v>
                </c:pt>
                <c:pt idx="42">
                  <c:v>103</c:v>
                </c:pt>
                <c:pt idx="43">
                  <c:v>107</c:v>
                </c:pt>
                <c:pt idx="44">
                  <c:v>111</c:v>
                </c:pt>
                <c:pt idx="45">
                  <c:v>115</c:v>
                </c:pt>
                <c:pt idx="46">
                  <c:v>119</c:v>
                </c:pt>
                <c:pt idx="47">
                  <c:v>123</c:v>
                </c:pt>
                <c:pt idx="48">
                  <c:v>127</c:v>
                </c:pt>
                <c:pt idx="49">
                  <c:v>130</c:v>
                </c:pt>
                <c:pt idx="50">
                  <c:v>135</c:v>
                </c:pt>
                <c:pt idx="51">
                  <c:v>141</c:v>
                </c:pt>
                <c:pt idx="52">
                  <c:v>146</c:v>
                </c:pt>
                <c:pt idx="53">
                  <c:v>151</c:v>
                </c:pt>
                <c:pt idx="54">
                  <c:v>155</c:v>
                </c:pt>
                <c:pt idx="55">
                  <c:v>160</c:v>
                </c:pt>
                <c:pt idx="56">
                  <c:v>165</c:v>
                </c:pt>
                <c:pt idx="57">
                  <c:v>170</c:v>
                </c:pt>
                <c:pt idx="58">
                  <c:v>175</c:v>
                </c:pt>
                <c:pt idx="59">
                  <c:v>185</c:v>
                </c:pt>
                <c:pt idx="60">
                  <c:v>195</c:v>
                </c:pt>
                <c:pt idx="61">
                  <c:v>205</c:v>
                </c:pt>
                <c:pt idx="62">
                  <c:v>215</c:v>
                </c:pt>
                <c:pt idx="63">
                  <c:v>225</c:v>
                </c:pt>
                <c:pt idx="64">
                  <c:v>236</c:v>
                </c:pt>
                <c:pt idx="65">
                  <c:v>245</c:v>
                </c:pt>
                <c:pt idx="66">
                  <c:v>254</c:v>
                </c:pt>
                <c:pt idx="67">
                  <c:v>264</c:v>
                </c:pt>
                <c:pt idx="68">
                  <c:v>275</c:v>
                </c:pt>
                <c:pt idx="69">
                  <c:v>284</c:v>
                </c:pt>
                <c:pt idx="70">
                  <c:v>294</c:v>
                </c:pt>
                <c:pt idx="71">
                  <c:v>305</c:v>
                </c:pt>
                <c:pt idx="72">
                  <c:v>315</c:v>
                </c:pt>
                <c:pt idx="73">
                  <c:v>326</c:v>
                </c:pt>
                <c:pt idx="74">
                  <c:v>337</c:v>
                </c:pt>
                <c:pt idx="75">
                  <c:v>348</c:v>
                </c:pt>
                <c:pt idx="76">
                  <c:v>359</c:v>
                </c:pt>
                <c:pt idx="77">
                  <c:v>370</c:v>
                </c:pt>
                <c:pt idx="78">
                  <c:v>380</c:v>
                </c:pt>
                <c:pt idx="79">
                  <c:v>406</c:v>
                </c:pt>
                <c:pt idx="80">
                  <c:v>431</c:v>
                </c:pt>
                <c:pt idx="81">
                  <c:v>455</c:v>
                </c:pt>
                <c:pt idx="82">
                  <c:v>479</c:v>
                </c:pt>
                <c:pt idx="83">
                  <c:v>506</c:v>
                </c:pt>
                <c:pt idx="84">
                  <c:v>533</c:v>
                </c:pt>
                <c:pt idx="85">
                  <c:v>559</c:v>
                </c:pt>
                <c:pt idx="86">
                  <c:v>585</c:v>
                </c:pt>
                <c:pt idx="87">
                  <c:v>611</c:v>
                </c:pt>
                <c:pt idx="88">
                  <c:v>638</c:v>
                </c:pt>
                <c:pt idx="89">
                  <c:v>665</c:v>
                </c:pt>
                <c:pt idx="90">
                  <c:v>692</c:v>
                </c:pt>
                <c:pt idx="91">
                  <c:v>719</c:v>
                </c:pt>
                <c:pt idx="92">
                  <c:v>748</c:v>
                </c:pt>
                <c:pt idx="93">
                  <c:v>778</c:v>
                </c:pt>
                <c:pt idx="94">
                  <c:v>809</c:v>
                </c:pt>
                <c:pt idx="95">
                  <c:v>840</c:v>
                </c:pt>
                <c:pt idx="96">
                  <c:v>874</c:v>
                </c:pt>
                <c:pt idx="97">
                  <c:v>945</c:v>
                </c:pt>
                <c:pt idx="98">
                  <c:v>1018</c:v>
                </c:pt>
                <c:pt idx="99">
                  <c:v>1091</c:v>
                </c:pt>
                <c:pt idx="100">
                  <c:v>1173</c:v>
                </c:pt>
                <c:pt idx="101">
                  <c:v>1254</c:v>
                </c:pt>
                <c:pt idx="102">
                  <c:v>1335</c:v>
                </c:pt>
                <c:pt idx="103">
                  <c:v>1418</c:v>
                </c:pt>
                <c:pt idx="104">
                  <c:v>1500</c:v>
                </c:pt>
                <c:pt idx="105">
                  <c:v>1583</c:v>
                </c:pt>
                <c:pt idx="106">
                  <c:v>1668</c:v>
                </c:pt>
                <c:pt idx="107">
                  <c:v>1755</c:v>
                </c:pt>
                <c:pt idx="108">
                  <c:v>1845</c:v>
                </c:pt>
                <c:pt idx="109">
                  <c:v>1926</c:v>
                </c:pt>
              </c:numCache>
            </c:numRef>
          </c:xVal>
          <c:yVal>
            <c:numRef>
              <c:f>'Longitud Equivalente'!$C$43:$C$152</c:f>
              <c:numCache>
                <c:formatCode>General</c:formatCode>
                <c:ptCount val="110"/>
                <c:pt idx="0">
                  <c:v>7.57</c:v>
                </c:pt>
                <c:pt idx="1">
                  <c:v>11.36</c:v>
                </c:pt>
                <c:pt idx="2">
                  <c:v>15.14</c:v>
                </c:pt>
                <c:pt idx="3">
                  <c:v>18.93</c:v>
                </c:pt>
                <c:pt idx="4">
                  <c:v>22.71</c:v>
                </c:pt>
                <c:pt idx="5">
                  <c:v>26.5</c:v>
                </c:pt>
                <c:pt idx="6">
                  <c:v>30.28</c:v>
                </c:pt>
                <c:pt idx="7">
                  <c:v>34.07</c:v>
                </c:pt>
                <c:pt idx="8">
                  <c:v>37.85</c:v>
                </c:pt>
                <c:pt idx="9">
                  <c:v>41.64</c:v>
                </c:pt>
                <c:pt idx="10">
                  <c:v>45.42</c:v>
                </c:pt>
                <c:pt idx="11">
                  <c:v>49.21</c:v>
                </c:pt>
                <c:pt idx="12">
                  <c:v>52.99</c:v>
                </c:pt>
                <c:pt idx="13">
                  <c:v>56.78</c:v>
                </c:pt>
                <c:pt idx="14">
                  <c:v>60.56</c:v>
                </c:pt>
                <c:pt idx="15">
                  <c:v>64.349999999999994</c:v>
                </c:pt>
                <c:pt idx="16">
                  <c:v>68.13</c:v>
                </c:pt>
                <c:pt idx="17">
                  <c:v>71.92</c:v>
                </c:pt>
                <c:pt idx="18">
                  <c:v>75.7</c:v>
                </c:pt>
                <c:pt idx="19">
                  <c:v>79.489999999999995</c:v>
                </c:pt>
                <c:pt idx="20">
                  <c:v>83.27</c:v>
                </c:pt>
                <c:pt idx="21">
                  <c:v>87.06</c:v>
                </c:pt>
                <c:pt idx="22">
                  <c:v>90.84</c:v>
                </c:pt>
                <c:pt idx="23">
                  <c:v>94.63</c:v>
                </c:pt>
                <c:pt idx="24">
                  <c:v>98.41</c:v>
                </c:pt>
                <c:pt idx="25">
                  <c:v>102.2</c:v>
                </c:pt>
                <c:pt idx="26">
                  <c:v>105.98</c:v>
                </c:pt>
                <c:pt idx="27">
                  <c:v>109.77</c:v>
                </c:pt>
                <c:pt idx="28">
                  <c:v>113.55</c:v>
                </c:pt>
                <c:pt idx="29">
                  <c:v>117.34</c:v>
                </c:pt>
                <c:pt idx="30">
                  <c:v>121.12</c:v>
                </c:pt>
                <c:pt idx="31">
                  <c:v>124.91</c:v>
                </c:pt>
                <c:pt idx="32">
                  <c:v>128.69</c:v>
                </c:pt>
                <c:pt idx="33">
                  <c:v>132.47999999999999</c:v>
                </c:pt>
                <c:pt idx="34">
                  <c:v>136.26</c:v>
                </c:pt>
                <c:pt idx="35">
                  <c:v>140.05000000000001</c:v>
                </c:pt>
                <c:pt idx="36">
                  <c:v>143.83000000000001</c:v>
                </c:pt>
                <c:pt idx="37">
                  <c:v>147.62</c:v>
                </c:pt>
                <c:pt idx="38">
                  <c:v>151.4</c:v>
                </c:pt>
                <c:pt idx="39">
                  <c:v>155.19</c:v>
                </c:pt>
                <c:pt idx="40">
                  <c:v>158.97</c:v>
                </c:pt>
                <c:pt idx="41">
                  <c:v>162.76</c:v>
                </c:pt>
                <c:pt idx="42">
                  <c:v>166.54</c:v>
                </c:pt>
                <c:pt idx="43">
                  <c:v>170.33</c:v>
                </c:pt>
                <c:pt idx="44">
                  <c:v>174.11</c:v>
                </c:pt>
                <c:pt idx="45">
                  <c:v>177.9</c:v>
                </c:pt>
                <c:pt idx="46">
                  <c:v>181.68</c:v>
                </c:pt>
                <c:pt idx="47">
                  <c:v>185.47</c:v>
                </c:pt>
                <c:pt idx="48">
                  <c:v>189.25</c:v>
                </c:pt>
                <c:pt idx="49">
                  <c:v>193.04</c:v>
                </c:pt>
                <c:pt idx="50">
                  <c:v>196.82</c:v>
                </c:pt>
                <c:pt idx="51">
                  <c:v>200.61</c:v>
                </c:pt>
                <c:pt idx="52">
                  <c:v>204.39</c:v>
                </c:pt>
                <c:pt idx="53">
                  <c:v>208.18</c:v>
                </c:pt>
                <c:pt idx="54">
                  <c:v>211.96</c:v>
                </c:pt>
                <c:pt idx="55">
                  <c:v>215.75</c:v>
                </c:pt>
                <c:pt idx="56">
                  <c:v>219.53</c:v>
                </c:pt>
                <c:pt idx="57">
                  <c:v>223.32</c:v>
                </c:pt>
                <c:pt idx="58">
                  <c:v>227.1</c:v>
                </c:pt>
                <c:pt idx="59">
                  <c:v>234.67</c:v>
                </c:pt>
                <c:pt idx="60">
                  <c:v>242.24</c:v>
                </c:pt>
                <c:pt idx="61">
                  <c:v>249.81</c:v>
                </c:pt>
                <c:pt idx="62">
                  <c:v>257.38</c:v>
                </c:pt>
                <c:pt idx="63">
                  <c:v>264.95</c:v>
                </c:pt>
                <c:pt idx="64">
                  <c:v>272.52</c:v>
                </c:pt>
                <c:pt idx="65">
                  <c:v>280.08999999999997</c:v>
                </c:pt>
                <c:pt idx="66">
                  <c:v>287.66000000000003</c:v>
                </c:pt>
                <c:pt idx="67">
                  <c:v>295.23</c:v>
                </c:pt>
                <c:pt idx="68">
                  <c:v>302.8</c:v>
                </c:pt>
                <c:pt idx="69">
                  <c:v>310.37</c:v>
                </c:pt>
                <c:pt idx="70">
                  <c:v>317.94</c:v>
                </c:pt>
                <c:pt idx="71">
                  <c:v>325.51</c:v>
                </c:pt>
                <c:pt idx="72">
                  <c:v>333.08</c:v>
                </c:pt>
                <c:pt idx="73">
                  <c:v>340.65</c:v>
                </c:pt>
                <c:pt idx="74">
                  <c:v>348.22</c:v>
                </c:pt>
                <c:pt idx="75">
                  <c:v>355.79</c:v>
                </c:pt>
                <c:pt idx="76">
                  <c:v>363.36</c:v>
                </c:pt>
                <c:pt idx="77">
                  <c:v>370.93</c:v>
                </c:pt>
                <c:pt idx="78">
                  <c:v>378.5</c:v>
                </c:pt>
                <c:pt idx="79">
                  <c:v>397.43</c:v>
                </c:pt>
                <c:pt idx="80">
                  <c:v>416.35</c:v>
                </c:pt>
                <c:pt idx="81">
                  <c:v>435.28</c:v>
                </c:pt>
                <c:pt idx="82">
                  <c:v>454.2</c:v>
                </c:pt>
                <c:pt idx="83">
                  <c:v>473.13</c:v>
                </c:pt>
                <c:pt idx="84">
                  <c:v>492</c:v>
                </c:pt>
                <c:pt idx="85">
                  <c:v>510.98</c:v>
                </c:pt>
                <c:pt idx="86">
                  <c:v>529.9</c:v>
                </c:pt>
                <c:pt idx="87">
                  <c:v>548.83000000000004</c:v>
                </c:pt>
                <c:pt idx="88">
                  <c:v>567.75</c:v>
                </c:pt>
                <c:pt idx="89">
                  <c:v>586.67999999999995</c:v>
                </c:pt>
                <c:pt idx="90">
                  <c:v>605.6</c:v>
                </c:pt>
                <c:pt idx="91">
                  <c:v>624.53</c:v>
                </c:pt>
                <c:pt idx="92">
                  <c:v>643.45000000000005</c:v>
                </c:pt>
                <c:pt idx="93">
                  <c:v>662.38</c:v>
                </c:pt>
                <c:pt idx="94">
                  <c:v>681.3</c:v>
                </c:pt>
                <c:pt idx="95">
                  <c:v>700.23</c:v>
                </c:pt>
                <c:pt idx="96">
                  <c:v>719.15</c:v>
                </c:pt>
                <c:pt idx="97">
                  <c:v>757</c:v>
                </c:pt>
                <c:pt idx="98">
                  <c:v>794.85</c:v>
                </c:pt>
                <c:pt idx="99">
                  <c:v>832.7</c:v>
                </c:pt>
                <c:pt idx="100">
                  <c:v>870.55</c:v>
                </c:pt>
                <c:pt idx="101">
                  <c:v>908.4</c:v>
                </c:pt>
                <c:pt idx="102">
                  <c:v>946.25</c:v>
                </c:pt>
                <c:pt idx="103">
                  <c:v>984.1</c:v>
                </c:pt>
                <c:pt idx="104">
                  <c:v>1021.95</c:v>
                </c:pt>
                <c:pt idx="105">
                  <c:v>1059.8</c:v>
                </c:pt>
                <c:pt idx="106">
                  <c:v>1097.6500000000001</c:v>
                </c:pt>
                <c:pt idx="107">
                  <c:v>1135.5</c:v>
                </c:pt>
                <c:pt idx="108">
                  <c:v>1173.3499999999999</c:v>
                </c:pt>
                <c:pt idx="109">
                  <c:v>1211.2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47F4-4DDF-8D56-347A7036C0F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32683856"/>
        <c:axId val="332684688"/>
      </c:scatterChart>
      <c:valAx>
        <c:axId val="33268385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O"/>
                  <a:t>Unidad de aparato de suministro de agua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32684688"/>
        <c:crosses val="autoZero"/>
        <c:crossBetween val="midCat"/>
      </c:valAx>
      <c:valAx>
        <c:axId val="3326846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O"/>
                  <a:t>Demanda</a:t>
                </a:r>
                <a:r>
                  <a:rPr lang="es-CO" baseline="0"/>
                  <a:t> (L/min)</a:t>
                </a:r>
                <a:endParaRPr lang="es-CO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3268385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'Longitud Equivalente'!$D$39:$E$39</c:f>
              <c:strCache>
                <c:ptCount val="1"/>
                <c:pt idx="0">
                  <c:v>Sistema de suministro principalmente para fluxómetro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poly"/>
            <c:order val="6"/>
            <c:dispRSqr val="0"/>
            <c:dispEq val="1"/>
            <c:trendlineLbl>
              <c:layout>
                <c:manualLayout>
                  <c:x val="0.190513962394045"/>
                  <c:y val="0.30009259259259258"/>
                </c:manualLayout>
              </c:layout>
              <c:numFmt formatCode="#,##0.00000000000000000000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'Longitud Equivalente'!$D$63:$D$152</c:f>
              <c:numCache>
                <c:formatCode>General</c:formatCode>
                <c:ptCount val="90"/>
                <c:pt idx="0">
                  <c:v>5</c:v>
                </c:pt>
                <c:pt idx="1">
                  <c:v>6</c:v>
                </c:pt>
                <c:pt idx="2">
                  <c:v>7</c:v>
                </c:pt>
                <c:pt idx="3">
                  <c:v>8</c:v>
                </c:pt>
                <c:pt idx="4">
                  <c:v>9</c:v>
                </c:pt>
                <c:pt idx="5">
                  <c:v>10</c:v>
                </c:pt>
                <c:pt idx="6">
                  <c:v>11</c:v>
                </c:pt>
                <c:pt idx="7">
                  <c:v>12</c:v>
                </c:pt>
                <c:pt idx="8">
                  <c:v>13</c:v>
                </c:pt>
                <c:pt idx="9">
                  <c:v>14</c:v>
                </c:pt>
                <c:pt idx="10">
                  <c:v>15</c:v>
                </c:pt>
                <c:pt idx="11">
                  <c:v>16</c:v>
                </c:pt>
                <c:pt idx="12">
                  <c:v>18</c:v>
                </c:pt>
                <c:pt idx="13">
                  <c:v>20</c:v>
                </c:pt>
                <c:pt idx="14">
                  <c:v>21</c:v>
                </c:pt>
                <c:pt idx="15">
                  <c:v>23</c:v>
                </c:pt>
                <c:pt idx="16">
                  <c:v>25</c:v>
                </c:pt>
                <c:pt idx="17">
                  <c:v>26</c:v>
                </c:pt>
                <c:pt idx="18">
                  <c:v>28</c:v>
                </c:pt>
                <c:pt idx="19">
                  <c:v>30</c:v>
                </c:pt>
                <c:pt idx="20">
                  <c:v>31</c:v>
                </c:pt>
                <c:pt idx="21">
                  <c:v>33</c:v>
                </c:pt>
                <c:pt idx="22">
                  <c:v>35</c:v>
                </c:pt>
                <c:pt idx="23">
                  <c:v>37</c:v>
                </c:pt>
                <c:pt idx="24">
                  <c:v>39</c:v>
                </c:pt>
                <c:pt idx="25">
                  <c:v>42</c:v>
                </c:pt>
                <c:pt idx="26">
                  <c:v>44</c:v>
                </c:pt>
                <c:pt idx="27">
                  <c:v>46</c:v>
                </c:pt>
                <c:pt idx="28">
                  <c:v>48</c:v>
                </c:pt>
                <c:pt idx="29">
                  <c:v>50</c:v>
                </c:pt>
                <c:pt idx="30">
                  <c:v>52</c:v>
                </c:pt>
                <c:pt idx="31">
                  <c:v>54</c:v>
                </c:pt>
                <c:pt idx="32">
                  <c:v>57</c:v>
                </c:pt>
                <c:pt idx="33">
                  <c:v>60</c:v>
                </c:pt>
                <c:pt idx="34">
                  <c:v>63</c:v>
                </c:pt>
                <c:pt idx="35">
                  <c:v>66</c:v>
                </c:pt>
                <c:pt idx="36">
                  <c:v>69</c:v>
                </c:pt>
                <c:pt idx="37">
                  <c:v>73</c:v>
                </c:pt>
                <c:pt idx="38">
                  <c:v>76</c:v>
                </c:pt>
                <c:pt idx="39">
                  <c:v>82</c:v>
                </c:pt>
                <c:pt idx="40">
                  <c:v>88</c:v>
                </c:pt>
                <c:pt idx="41">
                  <c:v>95</c:v>
                </c:pt>
                <c:pt idx="42">
                  <c:v>102</c:v>
                </c:pt>
                <c:pt idx="43">
                  <c:v>108</c:v>
                </c:pt>
                <c:pt idx="44">
                  <c:v>116</c:v>
                </c:pt>
                <c:pt idx="45">
                  <c:v>124</c:v>
                </c:pt>
                <c:pt idx="46">
                  <c:v>132</c:v>
                </c:pt>
                <c:pt idx="47">
                  <c:v>140</c:v>
                </c:pt>
                <c:pt idx="48">
                  <c:v>148</c:v>
                </c:pt>
                <c:pt idx="49">
                  <c:v>158</c:v>
                </c:pt>
                <c:pt idx="50">
                  <c:v>168</c:v>
                </c:pt>
                <c:pt idx="51">
                  <c:v>176</c:v>
                </c:pt>
                <c:pt idx="52">
                  <c:v>186</c:v>
                </c:pt>
                <c:pt idx="53">
                  <c:v>195</c:v>
                </c:pt>
                <c:pt idx="54">
                  <c:v>205</c:v>
                </c:pt>
                <c:pt idx="55">
                  <c:v>214</c:v>
                </c:pt>
                <c:pt idx="56">
                  <c:v>223</c:v>
                </c:pt>
                <c:pt idx="57">
                  <c:v>234</c:v>
                </c:pt>
                <c:pt idx="58">
                  <c:v>245</c:v>
                </c:pt>
                <c:pt idx="59">
                  <c:v>270</c:v>
                </c:pt>
                <c:pt idx="60">
                  <c:v>295</c:v>
                </c:pt>
                <c:pt idx="61">
                  <c:v>329</c:v>
                </c:pt>
                <c:pt idx="62">
                  <c:v>365</c:v>
                </c:pt>
                <c:pt idx="63">
                  <c:v>396</c:v>
                </c:pt>
                <c:pt idx="64">
                  <c:v>430</c:v>
                </c:pt>
                <c:pt idx="65">
                  <c:v>460</c:v>
                </c:pt>
                <c:pt idx="66">
                  <c:v>490</c:v>
                </c:pt>
                <c:pt idx="67">
                  <c:v>521</c:v>
                </c:pt>
                <c:pt idx="68">
                  <c:v>559</c:v>
                </c:pt>
                <c:pt idx="69">
                  <c:v>596</c:v>
                </c:pt>
                <c:pt idx="70">
                  <c:v>631</c:v>
                </c:pt>
                <c:pt idx="71">
                  <c:v>666</c:v>
                </c:pt>
                <c:pt idx="72">
                  <c:v>700</c:v>
                </c:pt>
                <c:pt idx="73">
                  <c:v>739</c:v>
                </c:pt>
                <c:pt idx="74">
                  <c:v>775</c:v>
                </c:pt>
                <c:pt idx="75">
                  <c:v>811</c:v>
                </c:pt>
                <c:pt idx="76">
                  <c:v>850</c:v>
                </c:pt>
                <c:pt idx="77">
                  <c:v>931</c:v>
                </c:pt>
                <c:pt idx="78">
                  <c:v>1009</c:v>
                </c:pt>
                <c:pt idx="79">
                  <c:v>1091</c:v>
                </c:pt>
                <c:pt idx="80">
                  <c:v>1173</c:v>
                </c:pt>
                <c:pt idx="81">
                  <c:v>1254</c:v>
                </c:pt>
                <c:pt idx="82">
                  <c:v>1335</c:v>
                </c:pt>
                <c:pt idx="83">
                  <c:v>1418</c:v>
                </c:pt>
                <c:pt idx="84">
                  <c:v>1500</c:v>
                </c:pt>
                <c:pt idx="85">
                  <c:v>1583</c:v>
                </c:pt>
                <c:pt idx="86">
                  <c:v>1668</c:v>
                </c:pt>
                <c:pt idx="87">
                  <c:v>1755</c:v>
                </c:pt>
                <c:pt idx="88">
                  <c:v>1845</c:v>
                </c:pt>
                <c:pt idx="89">
                  <c:v>1926</c:v>
                </c:pt>
              </c:numCache>
            </c:numRef>
          </c:xVal>
          <c:yVal>
            <c:numRef>
              <c:f>'Longitud Equivalente'!$E$63:$E$152</c:f>
              <c:numCache>
                <c:formatCode>General</c:formatCode>
                <c:ptCount val="90"/>
                <c:pt idx="0">
                  <c:v>83.27</c:v>
                </c:pt>
                <c:pt idx="1">
                  <c:v>87.06</c:v>
                </c:pt>
                <c:pt idx="2">
                  <c:v>90.84</c:v>
                </c:pt>
                <c:pt idx="3">
                  <c:v>94.63</c:v>
                </c:pt>
                <c:pt idx="4">
                  <c:v>98.41</c:v>
                </c:pt>
                <c:pt idx="5">
                  <c:v>102.2</c:v>
                </c:pt>
                <c:pt idx="6">
                  <c:v>105.98</c:v>
                </c:pt>
                <c:pt idx="7">
                  <c:v>109.77</c:v>
                </c:pt>
                <c:pt idx="8">
                  <c:v>113.55</c:v>
                </c:pt>
                <c:pt idx="9">
                  <c:v>117.34</c:v>
                </c:pt>
                <c:pt idx="10">
                  <c:v>121.12</c:v>
                </c:pt>
                <c:pt idx="11">
                  <c:v>124.91</c:v>
                </c:pt>
                <c:pt idx="12">
                  <c:v>128.69</c:v>
                </c:pt>
                <c:pt idx="13">
                  <c:v>132.47999999999999</c:v>
                </c:pt>
                <c:pt idx="14">
                  <c:v>136.26</c:v>
                </c:pt>
                <c:pt idx="15">
                  <c:v>140.05000000000001</c:v>
                </c:pt>
                <c:pt idx="16">
                  <c:v>143.83000000000001</c:v>
                </c:pt>
                <c:pt idx="17">
                  <c:v>147.62</c:v>
                </c:pt>
                <c:pt idx="18">
                  <c:v>151.4</c:v>
                </c:pt>
                <c:pt idx="19">
                  <c:v>155.19</c:v>
                </c:pt>
                <c:pt idx="20">
                  <c:v>158.97</c:v>
                </c:pt>
                <c:pt idx="21">
                  <c:v>162.76</c:v>
                </c:pt>
                <c:pt idx="22">
                  <c:v>166.54</c:v>
                </c:pt>
                <c:pt idx="23">
                  <c:v>170.33</c:v>
                </c:pt>
                <c:pt idx="24">
                  <c:v>174.11</c:v>
                </c:pt>
                <c:pt idx="25">
                  <c:v>177.9</c:v>
                </c:pt>
                <c:pt idx="26">
                  <c:v>181.68</c:v>
                </c:pt>
                <c:pt idx="27">
                  <c:v>185.47</c:v>
                </c:pt>
                <c:pt idx="28">
                  <c:v>189.25</c:v>
                </c:pt>
                <c:pt idx="29">
                  <c:v>193.04</c:v>
                </c:pt>
                <c:pt idx="30">
                  <c:v>196.82</c:v>
                </c:pt>
                <c:pt idx="31">
                  <c:v>200.61</c:v>
                </c:pt>
                <c:pt idx="32">
                  <c:v>204.39</c:v>
                </c:pt>
                <c:pt idx="33">
                  <c:v>208.18</c:v>
                </c:pt>
                <c:pt idx="34">
                  <c:v>211.96</c:v>
                </c:pt>
                <c:pt idx="35">
                  <c:v>215.75</c:v>
                </c:pt>
                <c:pt idx="36">
                  <c:v>219.53</c:v>
                </c:pt>
                <c:pt idx="37">
                  <c:v>223.32</c:v>
                </c:pt>
                <c:pt idx="38">
                  <c:v>227.1</c:v>
                </c:pt>
                <c:pt idx="39">
                  <c:v>234.67</c:v>
                </c:pt>
                <c:pt idx="40">
                  <c:v>242.24</c:v>
                </c:pt>
                <c:pt idx="41">
                  <c:v>249.81</c:v>
                </c:pt>
                <c:pt idx="42">
                  <c:v>257.38</c:v>
                </c:pt>
                <c:pt idx="43">
                  <c:v>264.95</c:v>
                </c:pt>
                <c:pt idx="44">
                  <c:v>272.52</c:v>
                </c:pt>
                <c:pt idx="45">
                  <c:v>280.08999999999997</c:v>
                </c:pt>
                <c:pt idx="46">
                  <c:v>287.66000000000003</c:v>
                </c:pt>
                <c:pt idx="47">
                  <c:v>295.23</c:v>
                </c:pt>
                <c:pt idx="48">
                  <c:v>302.8</c:v>
                </c:pt>
                <c:pt idx="49">
                  <c:v>310.37</c:v>
                </c:pt>
                <c:pt idx="50">
                  <c:v>317.94</c:v>
                </c:pt>
                <c:pt idx="51">
                  <c:v>325.51</c:v>
                </c:pt>
                <c:pt idx="52">
                  <c:v>333.08</c:v>
                </c:pt>
                <c:pt idx="53">
                  <c:v>340.65</c:v>
                </c:pt>
                <c:pt idx="54">
                  <c:v>348.22</c:v>
                </c:pt>
                <c:pt idx="55">
                  <c:v>355.79</c:v>
                </c:pt>
                <c:pt idx="56">
                  <c:v>363.36</c:v>
                </c:pt>
                <c:pt idx="57">
                  <c:v>370.93</c:v>
                </c:pt>
                <c:pt idx="58">
                  <c:v>378.5</c:v>
                </c:pt>
                <c:pt idx="59">
                  <c:v>397.43</c:v>
                </c:pt>
                <c:pt idx="60">
                  <c:v>416.35</c:v>
                </c:pt>
                <c:pt idx="61">
                  <c:v>435.28</c:v>
                </c:pt>
                <c:pt idx="62">
                  <c:v>454.2</c:v>
                </c:pt>
                <c:pt idx="63">
                  <c:v>473.13</c:v>
                </c:pt>
                <c:pt idx="64">
                  <c:v>492</c:v>
                </c:pt>
                <c:pt idx="65">
                  <c:v>510.98</c:v>
                </c:pt>
                <c:pt idx="66">
                  <c:v>529.9</c:v>
                </c:pt>
                <c:pt idx="67">
                  <c:v>548.83000000000004</c:v>
                </c:pt>
                <c:pt idx="68">
                  <c:v>567.75</c:v>
                </c:pt>
                <c:pt idx="69">
                  <c:v>586.67999999999995</c:v>
                </c:pt>
                <c:pt idx="70">
                  <c:v>605.6</c:v>
                </c:pt>
                <c:pt idx="71">
                  <c:v>624.53</c:v>
                </c:pt>
                <c:pt idx="72">
                  <c:v>643.45000000000005</c:v>
                </c:pt>
                <c:pt idx="73">
                  <c:v>662.38</c:v>
                </c:pt>
                <c:pt idx="74">
                  <c:v>681.3</c:v>
                </c:pt>
                <c:pt idx="75">
                  <c:v>700.23</c:v>
                </c:pt>
                <c:pt idx="76">
                  <c:v>719.15</c:v>
                </c:pt>
                <c:pt idx="77">
                  <c:v>757</c:v>
                </c:pt>
                <c:pt idx="78">
                  <c:v>794.85</c:v>
                </c:pt>
                <c:pt idx="79">
                  <c:v>832.7</c:v>
                </c:pt>
                <c:pt idx="80">
                  <c:v>870.55</c:v>
                </c:pt>
                <c:pt idx="81">
                  <c:v>908.4</c:v>
                </c:pt>
                <c:pt idx="82">
                  <c:v>946.25</c:v>
                </c:pt>
                <c:pt idx="83">
                  <c:v>984.1</c:v>
                </c:pt>
                <c:pt idx="84">
                  <c:v>1021.95</c:v>
                </c:pt>
                <c:pt idx="85">
                  <c:v>1059.8</c:v>
                </c:pt>
                <c:pt idx="86">
                  <c:v>1097.6500000000001</c:v>
                </c:pt>
                <c:pt idx="87">
                  <c:v>1135.5</c:v>
                </c:pt>
                <c:pt idx="88">
                  <c:v>1173.3499999999999</c:v>
                </c:pt>
                <c:pt idx="89">
                  <c:v>1211.2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0210-42D7-90DF-5B79A7F3271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35432064"/>
        <c:axId val="235432480"/>
      </c:scatterChart>
      <c:valAx>
        <c:axId val="23543206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O"/>
                  <a:t>Unidad de aparato de suministro de agua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35432480"/>
        <c:crosses val="autoZero"/>
        <c:crossBetween val="midCat"/>
      </c:valAx>
      <c:valAx>
        <c:axId val="2354324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O" sz="1000" b="0" i="0" u="none" strike="noStrike" baseline="0">
                    <a:effectLst/>
                  </a:rPr>
                  <a:t>Demanda (L/min)</a:t>
                </a:r>
                <a:endParaRPr lang="es-CO"/>
              </a:p>
            </c:rich>
          </c:tx>
          <c:layout>
            <c:manualLayout>
              <c:xMode val="edge"/>
              <c:yMode val="edge"/>
              <c:x val="2.5000000000000001E-2"/>
              <c:y val="0.38667031204432778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3543206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396240</xdr:colOff>
      <xdr:row>35</xdr:row>
      <xdr:rowOff>11430</xdr:rowOff>
    </xdr:from>
    <xdr:to>
      <xdr:col>11</xdr:col>
      <xdr:colOff>213360</xdr:colOff>
      <xdr:row>49</xdr:row>
      <xdr:rowOff>34290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381000</xdr:colOff>
      <xdr:row>49</xdr:row>
      <xdr:rowOff>148590</xdr:rowOff>
    </xdr:from>
    <xdr:to>
      <xdr:col>11</xdr:col>
      <xdr:colOff>198120</xdr:colOff>
      <xdr:row>64</xdr:row>
      <xdr:rowOff>148590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52"/>
  <sheetViews>
    <sheetView tabSelected="1" topLeftCell="A9" zoomScale="85" zoomScaleNormal="85" workbookViewId="0">
      <pane xSplit="4" ySplit="21" topLeftCell="E30" activePane="bottomRight" state="frozen"/>
      <selection pane="bottomRight" activeCell="AN37" sqref="AN37"/>
      <selection pane="bottomLeft" activeCell="A30" sqref="A30"/>
      <selection pane="topRight" activeCell="E9" sqref="E9"/>
    </sheetView>
  </sheetViews>
  <sheetFormatPr defaultColWidth="11.42578125" defaultRowHeight="14.45"/>
  <cols>
    <col min="2" max="2" width="12.7109375" bestFit="1" customWidth="1"/>
    <col min="3" max="3" width="11" customWidth="1"/>
    <col min="4" max="4" width="14.85546875" customWidth="1"/>
    <col min="8" max="8" width="7.140625" customWidth="1"/>
    <col min="9" max="9" width="10.42578125" customWidth="1"/>
    <col min="10" max="10" width="7.140625" customWidth="1"/>
    <col min="12" max="12" width="7.140625" customWidth="1"/>
    <col min="14" max="14" width="7.140625" customWidth="1"/>
    <col min="16" max="16" width="7.140625" customWidth="1"/>
    <col min="18" max="18" width="7.140625" customWidth="1"/>
    <col min="20" max="20" width="7.140625" customWidth="1"/>
    <col min="22" max="22" width="7.140625" customWidth="1"/>
    <col min="25" max="25" width="12" bestFit="1" customWidth="1"/>
    <col min="26" max="26" width="12.5703125" bestFit="1" customWidth="1"/>
    <col min="29" max="34" width="10.28515625" customWidth="1"/>
    <col min="39" max="39" width="17.5703125" bestFit="1" customWidth="1"/>
    <col min="43" max="43" width="21.5703125" bestFit="1" customWidth="1"/>
    <col min="45" max="45" width="44.140625" bestFit="1" customWidth="1"/>
  </cols>
  <sheetData>
    <row r="1" spans="1:45">
      <c r="A1" s="1"/>
      <c r="B1" s="1"/>
      <c r="C1" s="1"/>
      <c r="D1" s="2"/>
      <c r="E1" s="2"/>
      <c r="F1" s="2"/>
      <c r="G1" s="2"/>
      <c r="H1" s="3"/>
      <c r="I1" s="2"/>
      <c r="J1" s="2"/>
      <c r="K1" s="1"/>
      <c r="L1" s="1"/>
      <c r="M1" s="4"/>
      <c r="N1" s="4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</row>
    <row r="2" spans="1:45">
      <c r="A2" s="1"/>
      <c r="B2" s="1"/>
      <c r="C2" s="1"/>
      <c r="D2" s="74" t="s">
        <v>0</v>
      </c>
      <c r="E2" s="74"/>
      <c r="F2" s="74"/>
      <c r="G2" s="74"/>
      <c r="H2" s="74"/>
      <c r="I2" s="74"/>
      <c r="J2" s="74"/>
      <c r="K2" s="74"/>
      <c r="L2" s="74"/>
      <c r="M2" s="74"/>
      <c r="N2" s="74"/>
      <c r="O2" s="74"/>
      <c r="P2" s="74"/>
      <c r="Q2" s="74"/>
      <c r="R2" s="74"/>
      <c r="S2" s="74"/>
      <c r="T2" s="74"/>
      <c r="U2" s="74"/>
      <c r="V2" s="74"/>
      <c r="W2" s="74"/>
      <c r="X2" s="74"/>
      <c r="Y2" s="74"/>
      <c r="Z2" s="1"/>
      <c r="AA2" s="1"/>
      <c r="AB2" s="1"/>
      <c r="AC2" s="1"/>
      <c r="AD2" s="1"/>
      <c r="AE2" s="1"/>
      <c r="AF2" s="5"/>
      <c r="AG2" s="5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 t="s">
        <v>1</v>
      </c>
    </row>
    <row r="3" spans="1:45">
      <c r="A3" s="1"/>
      <c r="B3" s="1"/>
      <c r="C3" s="1"/>
      <c r="D3" s="74" t="s">
        <v>2</v>
      </c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  <c r="P3" s="74"/>
      <c r="Q3" s="74"/>
      <c r="R3" s="74"/>
      <c r="S3" s="74"/>
      <c r="T3" s="74"/>
      <c r="U3" s="74"/>
      <c r="V3" s="74"/>
      <c r="W3" s="74"/>
      <c r="X3" s="74"/>
      <c r="Y3" s="74"/>
      <c r="Z3" s="1"/>
      <c r="AA3" s="1"/>
      <c r="AB3" s="1"/>
      <c r="AC3" s="1"/>
      <c r="AD3" s="1"/>
      <c r="AE3" s="1"/>
      <c r="AF3" s="5"/>
      <c r="AG3" s="5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 t="s">
        <v>3</v>
      </c>
    </row>
    <row r="4" spans="1:45">
      <c r="A4" s="2"/>
      <c r="B4" s="2"/>
      <c r="C4" s="2"/>
      <c r="D4" s="74" t="s">
        <v>4</v>
      </c>
      <c r="E4" s="74"/>
      <c r="F4" s="74"/>
      <c r="G4" s="74"/>
      <c r="H4" s="74"/>
      <c r="I4" s="74"/>
      <c r="J4" s="74"/>
      <c r="K4" s="74"/>
      <c r="L4" s="74"/>
      <c r="M4" s="74"/>
      <c r="N4" s="74"/>
      <c r="O4" s="74"/>
      <c r="P4" s="74"/>
      <c r="Q4" s="74"/>
      <c r="R4" s="74"/>
      <c r="S4" s="74"/>
      <c r="T4" s="74"/>
      <c r="U4" s="74"/>
      <c r="V4" s="74"/>
      <c r="W4" s="74"/>
      <c r="X4" s="74"/>
      <c r="Y4" s="74"/>
      <c r="Z4" s="2"/>
      <c r="AA4" s="2"/>
      <c r="AB4" s="2"/>
      <c r="AC4" s="2"/>
      <c r="AD4" s="2"/>
      <c r="AE4" s="2"/>
      <c r="AF4" s="5"/>
      <c r="AG4" s="5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</row>
    <row r="5" spans="1:45">
      <c r="A5" s="1"/>
      <c r="B5" s="1"/>
      <c r="C5" s="1"/>
      <c r="D5" s="1"/>
      <c r="E5" s="2"/>
      <c r="F5" s="2"/>
      <c r="G5" s="2"/>
      <c r="H5" s="3"/>
      <c r="I5" s="2"/>
      <c r="J5" s="2"/>
      <c r="K5" s="1"/>
      <c r="L5" s="1"/>
      <c r="M5" s="2"/>
      <c r="N5" s="2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</row>
    <row r="6" spans="1:45">
      <c r="A6" s="1"/>
      <c r="B6" s="1"/>
      <c r="C6" s="1"/>
      <c r="D6" s="6" t="s">
        <v>5</v>
      </c>
      <c r="E6" s="69" t="s">
        <v>6</v>
      </c>
      <c r="F6" s="69"/>
      <c r="G6" s="69"/>
      <c r="H6" s="69"/>
      <c r="I6" s="69"/>
      <c r="J6" s="69"/>
      <c r="K6" s="69"/>
      <c r="L6" s="1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1"/>
      <c r="Z6" s="1"/>
      <c r="AA6" s="1"/>
      <c r="AB6" s="1"/>
      <c r="AC6" s="1"/>
      <c r="AD6" s="1"/>
      <c r="AE6" s="1"/>
      <c r="AF6" s="7"/>
      <c r="AG6" s="7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</row>
    <row r="7" spans="1:45">
      <c r="A7" s="1"/>
      <c r="B7" s="1"/>
      <c r="C7" s="1"/>
      <c r="D7" s="6" t="s">
        <v>7</v>
      </c>
      <c r="E7" s="69" t="s">
        <v>8</v>
      </c>
      <c r="F7" s="69"/>
      <c r="G7" s="69"/>
      <c r="H7" s="69"/>
      <c r="I7" s="69"/>
      <c r="J7" s="69"/>
      <c r="K7" s="69"/>
      <c r="L7" s="1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1"/>
      <c r="Z7" s="1"/>
      <c r="AA7" s="1"/>
      <c r="AB7" s="1"/>
      <c r="AC7" s="1"/>
      <c r="AD7" s="1"/>
      <c r="AE7" s="1"/>
      <c r="AF7" s="7"/>
      <c r="AG7" s="7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</row>
    <row r="8" spans="1:45" ht="26.45">
      <c r="A8" s="1"/>
      <c r="B8" s="1"/>
      <c r="C8" s="1"/>
      <c r="D8" s="6" t="s">
        <v>9</v>
      </c>
      <c r="E8" s="69">
        <v>150</v>
      </c>
      <c r="F8" s="69"/>
      <c r="G8" s="69"/>
      <c r="H8" s="69"/>
      <c r="I8" s="69"/>
      <c r="J8" s="69"/>
      <c r="K8" s="69"/>
      <c r="L8" s="1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1"/>
      <c r="Z8" s="1"/>
      <c r="AA8" s="1"/>
      <c r="AB8" s="1"/>
      <c r="AC8" s="1"/>
      <c r="AD8" s="1"/>
      <c r="AE8" s="1"/>
      <c r="AF8" s="7"/>
      <c r="AG8" s="7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</row>
    <row r="9" spans="1:45">
      <c r="A9" s="1"/>
      <c r="B9" s="1"/>
      <c r="C9" s="1"/>
      <c r="D9" s="2"/>
      <c r="E9" s="2"/>
      <c r="F9" s="2"/>
      <c r="G9" s="2"/>
      <c r="H9" s="3"/>
      <c r="I9" s="2"/>
      <c r="J9" s="2"/>
      <c r="K9" s="1"/>
      <c r="L9" s="1"/>
      <c r="M9" s="4"/>
      <c r="N9" s="4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</row>
    <row r="10" spans="1:45" hidden="1">
      <c r="A10" s="2"/>
      <c r="B10" s="2"/>
      <c r="C10" s="2"/>
      <c r="D10" s="70" t="s">
        <v>10</v>
      </c>
      <c r="E10" s="72" t="s">
        <v>11</v>
      </c>
      <c r="F10" s="43"/>
      <c r="G10" s="74" t="s">
        <v>12</v>
      </c>
      <c r="H10" s="74"/>
      <c r="I10" s="74"/>
      <c r="J10" s="6"/>
      <c r="K10" s="6" t="s">
        <v>13</v>
      </c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</row>
    <row r="11" spans="1:45" hidden="1">
      <c r="A11" s="2"/>
      <c r="B11" s="2"/>
      <c r="C11" s="2"/>
      <c r="D11" s="71"/>
      <c r="E11" s="73"/>
      <c r="F11" s="44"/>
      <c r="G11" s="6" t="s">
        <v>14</v>
      </c>
      <c r="H11" s="8"/>
      <c r="I11" s="6" t="s">
        <v>15</v>
      </c>
      <c r="J11" s="6"/>
      <c r="K11" s="6" t="s">
        <v>16</v>
      </c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</row>
    <row r="12" spans="1:45" hidden="1">
      <c r="A12" s="1"/>
      <c r="B12" s="1"/>
      <c r="C12" s="1"/>
      <c r="D12" s="9">
        <v>0.25</v>
      </c>
      <c r="E12" s="10">
        <f t="shared" ref="E12:E23" si="0">+$E$8</f>
        <v>150</v>
      </c>
      <c r="F12" s="10"/>
      <c r="G12" s="11">
        <v>7.75</v>
      </c>
      <c r="H12" s="12"/>
      <c r="I12" s="10">
        <v>8</v>
      </c>
      <c r="J12" s="10"/>
      <c r="K12" s="11"/>
      <c r="L12" s="1"/>
      <c r="M12" s="1"/>
      <c r="N12" s="1"/>
      <c r="O12" s="4"/>
      <c r="P12" s="4"/>
      <c r="Q12" s="1"/>
      <c r="R12" s="1"/>
      <c r="S12" s="1"/>
      <c r="T12" s="1"/>
      <c r="U12" s="1"/>
      <c r="V12" s="1"/>
      <c r="W12" s="1"/>
      <c r="X12" s="13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</row>
    <row r="13" spans="1:45" hidden="1">
      <c r="A13" s="1"/>
      <c r="B13" s="1"/>
      <c r="C13" s="1"/>
      <c r="D13" s="9">
        <v>0.375</v>
      </c>
      <c r="E13" s="10">
        <f t="shared" si="0"/>
        <v>150</v>
      </c>
      <c r="F13" s="10"/>
      <c r="G13" s="11">
        <v>10.210000000000001</v>
      </c>
      <c r="H13" s="12"/>
      <c r="I13" s="11">
        <v>10.92</v>
      </c>
      <c r="J13" s="11"/>
      <c r="K13" s="11"/>
      <c r="L13" s="1"/>
      <c r="M13" s="1"/>
      <c r="N13" s="1"/>
      <c r="O13" s="2"/>
      <c r="P13" s="2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</row>
    <row r="14" spans="1:45" hidden="1">
      <c r="A14" s="1"/>
      <c r="B14" s="1"/>
      <c r="C14" s="1"/>
      <c r="D14" s="9">
        <v>0.5</v>
      </c>
      <c r="E14" s="10">
        <f t="shared" si="0"/>
        <v>150</v>
      </c>
      <c r="F14" s="10"/>
      <c r="G14" s="11">
        <v>13.39</v>
      </c>
      <c r="H14" s="12"/>
      <c r="I14" s="11">
        <v>13.84</v>
      </c>
      <c r="J14" s="11"/>
      <c r="K14" s="10">
        <v>18.18</v>
      </c>
      <c r="L14" s="4"/>
      <c r="M14" s="1" t="s">
        <v>17</v>
      </c>
      <c r="N14" s="1"/>
      <c r="O14" s="4"/>
      <c r="P14" s="4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</row>
    <row r="15" spans="1:45" hidden="1">
      <c r="A15" s="1"/>
      <c r="B15" s="1"/>
      <c r="C15" s="1"/>
      <c r="D15" s="9">
        <v>0.625</v>
      </c>
      <c r="E15" s="10">
        <f t="shared" si="0"/>
        <v>150</v>
      </c>
      <c r="F15" s="10"/>
      <c r="G15" s="11">
        <v>16.559999999999999</v>
      </c>
      <c r="H15" s="12"/>
      <c r="I15" s="11">
        <v>16.920000000000002</v>
      </c>
      <c r="J15" s="11"/>
      <c r="K15" s="11"/>
      <c r="L15" s="1"/>
      <c r="M15" s="1" t="s">
        <v>18</v>
      </c>
      <c r="N15" s="1"/>
      <c r="O15" s="4"/>
      <c r="P15" s="4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</row>
    <row r="16" spans="1:45" hidden="1">
      <c r="A16" s="1"/>
      <c r="B16" s="1"/>
      <c r="C16" s="1"/>
      <c r="D16" s="9">
        <v>0.75</v>
      </c>
      <c r="E16" s="10">
        <f t="shared" si="0"/>
        <v>150</v>
      </c>
      <c r="F16" s="10"/>
      <c r="G16" s="11">
        <v>18.920000000000002</v>
      </c>
      <c r="H16" s="12"/>
      <c r="I16" s="11">
        <v>19.940000000000001</v>
      </c>
      <c r="J16" s="11"/>
      <c r="K16" s="11">
        <v>23.63</v>
      </c>
      <c r="L16" s="1"/>
      <c r="M16" s="1" t="s">
        <v>18</v>
      </c>
      <c r="N16" s="1"/>
      <c r="O16" s="4"/>
      <c r="P16" s="4"/>
      <c r="Q16" s="1"/>
      <c r="R16" s="1"/>
      <c r="S16" s="1"/>
      <c r="T16" s="1"/>
      <c r="U16" s="1"/>
      <c r="V16" s="1"/>
      <c r="W16" s="1"/>
      <c r="X16" s="1"/>
      <c r="Y16" s="1"/>
      <c r="Z16" s="1"/>
      <c r="AA16" s="14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</row>
    <row r="17" spans="1:45" hidden="1">
      <c r="A17" s="1"/>
      <c r="B17" s="1"/>
      <c r="C17" s="1"/>
      <c r="D17" s="9">
        <v>1</v>
      </c>
      <c r="E17" s="10">
        <f t="shared" si="0"/>
        <v>150</v>
      </c>
      <c r="F17" s="10"/>
      <c r="G17" s="11">
        <v>25.27</v>
      </c>
      <c r="H17" s="12"/>
      <c r="I17" s="11">
        <v>26.04</v>
      </c>
      <c r="J17" s="11"/>
      <c r="K17" s="10">
        <v>30.2</v>
      </c>
      <c r="L17" s="4"/>
      <c r="M17" s="1" t="s">
        <v>18</v>
      </c>
      <c r="N17" s="1"/>
      <c r="O17" s="4"/>
      <c r="P17" s="4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</row>
    <row r="18" spans="1:45" hidden="1">
      <c r="A18" s="1"/>
      <c r="B18" s="1"/>
      <c r="C18" s="1"/>
      <c r="D18" s="9">
        <v>1.25</v>
      </c>
      <c r="E18" s="10">
        <f t="shared" si="0"/>
        <v>150</v>
      </c>
      <c r="F18" s="10"/>
      <c r="G18" s="11">
        <v>31.62</v>
      </c>
      <c r="H18" s="12"/>
      <c r="I18" s="11">
        <v>32.130000000000003</v>
      </c>
      <c r="J18" s="11"/>
      <c r="K18" s="11">
        <v>38.14</v>
      </c>
      <c r="L18" s="1"/>
      <c r="M18" s="1" t="s">
        <v>18</v>
      </c>
      <c r="N18" s="1"/>
      <c r="O18" s="4"/>
      <c r="P18" s="4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</row>
    <row r="19" spans="1:45" hidden="1">
      <c r="A19" s="1"/>
      <c r="B19" s="1"/>
      <c r="C19" s="1"/>
      <c r="D19" s="9">
        <v>1.5</v>
      </c>
      <c r="E19" s="10">
        <f t="shared" si="0"/>
        <v>150</v>
      </c>
      <c r="F19" s="10"/>
      <c r="G19" s="11">
        <v>37.619999999999997</v>
      </c>
      <c r="H19" s="12"/>
      <c r="I19" s="11">
        <v>38.229999999999997</v>
      </c>
      <c r="J19" s="11"/>
      <c r="K19" s="11">
        <v>43.68</v>
      </c>
      <c r="L19" s="1"/>
      <c r="M19" s="1" t="s">
        <v>18</v>
      </c>
      <c r="N19" s="1"/>
      <c r="O19" s="4"/>
      <c r="P19" s="4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</row>
    <row r="20" spans="1:45" hidden="1">
      <c r="A20" s="1"/>
      <c r="B20" s="1"/>
      <c r="C20" s="1"/>
      <c r="D20" s="9">
        <v>2</v>
      </c>
      <c r="E20" s="10">
        <f t="shared" si="0"/>
        <v>150</v>
      </c>
      <c r="F20" s="10"/>
      <c r="G20" s="11">
        <v>49.76</v>
      </c>
      <c r="H20" s="12"/>
      <c r="I20" s="11">
        <v>50.42</v>
      </c>
      <c r="J20" s="11"/>
      <c r="K20" s="10">
        <v>54.58</v>
      </c>
      <c r="L20" s="4"/>
      <c r="M20" s="1" t="s">
        <v>18</v>
      </c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</row>
    <row r="21" spans="1:45" hidden="1">
      <c r="A21" s="1"/>
      <c r="B21" s="1"/>
      <c r="C21" s="1"/>
      <c r="D21" s="9">
        <v>2.5</v>
      </c>
      <c r="E21" s="10">
        <f t="shared" si="0"/>
        <v>150</v>
      </c>
      <c r="F21" s="10"/>
      <c r="G21" s="11">
        <v>61.85</v>
      </c>
      <c r="H21" s="12"/>
      <c r="I21" s="11">
        <v>62.61</v>
      </c>
      <c r="J21" s="11"/>
      <c r="K21" s="11">
        <v>66.069999999999993</v>
      </c>
      <c r="L21" s="1"/>
      <c r="M21" s="1" t="s">
        <v>18</v>
      </c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</row>
    <row r="22" spans="1:45" hidden="1">
      <c r="A22" s="1"/>
      <c r="B22" s="1"/>
      <c r="C22" s="1"/>
      <c r="D22" s="9">
        <v>3</v>
      </c>
      <c r="E22" s="10">
        <f t="shared" si="0"/>
        <v>150</v>
      </c>
      <c r="F22" s="10"/>
      <c r="G22" s="11"/>
      <c r="H22" s="12"/>
      <c r="I22" s="11"/>
      <c r="J22" s="11"/>
      <c r="K22" s="11">
        <v>80.42</v>
      </c>
      <c r="L22" s="1"/>
      <c r="M22" s="1" t="s">
        <v>18</v>
      </c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</row>
    <row r="23" spans="1:45" hidden="1">
      <c r="A23" s="1"/>
      <c r="B23" s="1"/>
      <c r="C23" s="1"/>
      <c r="D23" s="9">
        <v>4</v>
      </c>
      <c r="E23" s="10">
        <f t="shared" si="0"/>
        <v>150</v>
      </c>
      <c r="F23" s="10"/>
      <c r="G23" s="11"/>
      <c r="H23" s="12"/>
      <c r="I23" s="11"/>
      <c r="J23" s="11"/>
      <c r="K23" s="11">
        <v>103.42</v>
      </c>
      <c r="L23" s="1"/>
      <c r="M23" s="1" t="s">
        <v>18</v>
      </c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</row>
    <row r="24" spans="1:45">
      <c r="A24" s="1"/>
      <c r="B24" s="1"/>
      <c r="C24" s="1"/>
      <c r="D24" s="2"/>
      <c r="E24" s="2"/>
      <c r="F24" s="2"/>
      <c r="G24" s="2"/>
      <c r="H24" s="4"/>
      <c r="I24" s="2"/>
      <c r="J24" s="2"/>
      <c r="K24" s="1"/>
      <c r="L24" s="1"/>
      <c r="M24" s="4"/>
      <c r="N24" s="4"/>
      <c r="O24" s="1"/>
      <c r="P24" s="1"/>
      <c r="Q24" s="1"/>
      <c r="R24" s="1"/>
      <c r="S24" s="1"/>
      <c r="T24" s="1"/>
      <c r="U24" s="1"/>
      <c r="V24" s="1"/>
      <c r="W24" s="1"/>
      <c r="X24" s="1"/>
      <c r="Y24" s="13"/>
      <c r="Z24" s="4"/>
      <c r="AA24" s="1"/>
      <c r="AB24" s="1">
        <v>30.5</v>
      </c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</row>
    <row r="25" spans="1:45" ht="39.6">
      <c r="A25" s="1"/>
      <c r="B25" s="1"/>
      <c r="C25" s="1"/>
      <c r="D25" s="6" t="s">
        <v>19</v>
      </c>
      <c r="E25" s="15">
        <v>35</v>
      </c>
      <c r="F25" s="6" t="s">
        <v>20</v>
      </c>
      <c r="G25" s="57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1"/>
      <c r="W25" s="1"/>
      <c r="X25" s="1"/>
      <c r="Y25" s="4"/>
      <c r="Z25" s="1"/>
      <c r="AA25" s="1"/>
      <c r="AB25" s="1">
        <f>AB24-AH39</f>
        <v>30.5</v>
      </c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</row>
    <row r="26" spans="1:45">
      <c r="A26" s="1"/>
      <c r="B26" s="1"/>
      <c r="C26" s="1"/>
      <c r="D26" s="2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1"/>
      <c r="X26" s="1"/>
      <c r="Y26" s="1"/>
      <c r="Z26" s="4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</row>
    <row r="27" spans="1:45" ht="26.45" customHeight="1">
      <c r="A27" s="1"/>
      <c r="B27" s="1"/>
      <c r="C27" s="1"/>
      <c r="D27" s="6" t="s">
        <v>21</v>
      </c>
      <c r="E27" s="75" t="s">
        <v>1</v>
      </c>
      <c r="F27" s="76"/>
      <c r="G27" s="77"/>
      <c r="H27" s="4"/>
      <c r="I27" s="2"/>
      <c r="J27" s="2"/>
      <c r="K27" s="1"/>
      <c r="L27" s="1"/>
      <c r="M27" s="4"/>
      <c r="N27" s="4"/>
      <c r="O27" s="1"/>
      <c r="P27" s="1"/>
      <c r="Q27" s="1"/>
      <c r="R27" s="1"/>
      <c r="S27" s="1"/>
      <c r="T27" s="1"/>
      <c r="U27" s="1"/>
      <c r="V27" s="1"/>
      <c r="W27" s="1"/>
      <c r="X27" s="1"/>
      <c r="Y27" s="13"/>
      <c r="Z27" s="4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</row>
    <row r="28" spans="1:45">
      <c r="A28" s="1"/>
      <c r="B28" s="1"/>
      <c r="C28" s="1"/>
      <c r="D28" s="2"/>
      <c r="E28" s="2"/>
      <c r="F28" s="2"/>
      <c r="G28" s="2"/>
      <c r="H28" s="3"/>
      <c r="I28" s="2"/>
      <c r="J28" s="2"/>
      <c r="K28" s="1"/>
      <c r="L28" s="1"/>
      <c r="M28" s="4"/>
      <c r="N28" s="4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78"/>
      <c r="AD28" s="78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</row>
    <row r="29" spans="1:45" ht="51.6" customHeight="1">
      <c r="A29" s="2"/>
      <c r="B29" s="16" t="s">
        <v>22</v>
      </c>
      <c r="C29" s="68" t="s">
        <v>23</v>
      </c>
      <c r="D29" s="68"/>
      <c r="E29" s="16" t="s">
        <v>24</v>
      </c>
      <c r="F29" s="16" t="s">
        <v>25</v>
      </c>
      <c r="G29" s="6" t="s">
        <v>26</v>
      </c>
      <c r="H29" s="17">
        <v>5</v>
      </c>
      <c r="I29" s="6" t="s">
        <v>27</v>
      </c>
      <c r="J29" s="17">
        <v>1.5</v>
      </c>
      <c r="K29" s="6" t="s">
        <v>28</v>
      </c>
      <c r="L29" s="17">
        <v>3</v>
      </c>
      <c r="M29" s="6" t="s">
        <v>29</v>
      </c>
      <c r="N29" s="17">
        <v>3</v>
      </c>
      <c r="O29" s="6"/>
      <c r="P29" s="17"/>
      <c r="Q29" s="6"/>
      <c r="R29" s="17"/>
      <c r="S29" s="6"/>
      <c r="T29" s="17"/>
      <c r="U29" s="6"/>
      <c r="V29" s="17"/>
      <c r="W29" s="2"/>
      <c r="X29" s="16" t="s">
        <v>30</v>
      </c>
      <c r="Y29" s="16" t="s">
        <v>31</v>
      </c>
      <c r="Z29" s="18" t="s">
        <v>32</v>
      </c>
      <c r="AA29" s="16" t="s">
        <v>33</v>
      </c>
      <c r="AB29" s="16" t="s">
        <v>34</v>
      </c>
      <c r="AC29" s="16" t="s">
        <v>35</v>
      </c>
      <c r="AD29" s="16" t="s">
        <v>36</v>
      </c>
      <c r="AE29" s="16" t="s">
        <v>37</v>
      </c>
      <c r="AF29" s="16" t="s">
        <v>38</v>
      </c>
      <c r="AG29" s="16" t="s">
        <v>39</v>
      </c>
      <c r="AH29" s="16" t="s">
        <v>40</v>
      </c>
      <c r="AI29" s="16" t="s">
        <v>41</v>
      </c>
      <c r="AJ29" s="16" t="s">
        <v>42</v>
      </c>
      <c r="AK29" s="16" t="s">
        <v>43</v>
      </c>
      <c r="AL29" s="16" t="s">
        <v>44</v>
      </c>
      <c r="AM29" s="16" t="s">
        <v>45</v>
      </c>
      <c r="AN29" s="16" t="s">
        <v>46</v>
      </c>
      <c r="AO29" s="16" t="s">
        <v>11</v>
      </c>
      <c r="AP29" s="16" t="s">
        <v>47</v>
      </c>
      <c r="AQ29" s="6" t="s">
        <v>48</v>
      </c>
      <c r="AR29" s="2"/>
      <c r="AS29" s="2"/>
    </row>
    <row r="30" spans="1:45">
      <c r="A30" s="1"/>
      <c r="B30" s="19" t="s">
        <v>16</v>
      </c>
      <c r="C30" s="20" t="s">
        <v>49</v>
      </c>
      <c r="D30" s="20" t="s">
        <v>50</v>
      </c>
      <c r="E30" s="21">
        <f t="shared" ref="E30" si="1">ROUND(SUM(H30,J30,L30,N30,P30,R30,T30,V30,E29),0)</f>
        <v>3</v>
      </c>
      <c r="F30" s="21">
        <f t="shared" ref="F30" si="2">IF(E30&lt;=20,CEILING(E30,1),IF(E30&lt;=50,CEILING(E30,5),IF(E30&lt;=100,CEILING(E30,10),IF(E30&lt;=200,CEILING(E30,20),IF(E30&lt;=300,CEILING(E30,25),IF(E30&lt;=500,CEILING(E30,100),IF(E30&lt;=2000,CEILING(E30,250),IF(E30&lt;=3000,CEILING(E30,500),IF(E30&lt;=5000,CEILING(E30,1000))))))))))</f>
        <v>3</v>
      </c>
      <c r="G30" s="22">
        <v>0</v>
      </c>
      <c r="H30" s="21">
        <f>G30*H$29</f>
        <v>0</v>
      </c>
      <c r="I30" s="22">
        <v>0</v>
      </c>
      <c r="J30" s="21">
        <f>I30*J$29</f>
        <v>0</v>
      </c>
      <c r="K30" s="22">
        <v>1</v>
      </c>
      <c r="L30" s="21">
        <f t="shared" ref="L30:L31" si="3">K30*L$29</f>
        <v>3</v>
      </c>
      <c r="M30" s="22">
        <v>0</v>
      </c>
      <c r="N30" s="21">
        <f t="shared" ref="N30:N31" si="4">M30*N$29</f>
        <v>0</v>
      </c>
      <c r="O30" s="22">
        <v>0</v>
      </c>
      <c r="P30" s="21">
        <f t="shared" ref="P30:P31" si="5">O30*P$29</f>
        <v>0</v>
      </c>
      <c r="Q30" s="22">
        <v>0</v>
      </c>
      <c r="R30" s="21">
        <f t="shared" ref="R30:R31" si="6">Q30*R$29</f>
        <v>0</v>
      </c>
      <c r="S30" s="22">
        <v>0</v>
      </c>
      <c r="T30" s="21">
        <f t="shared" ref="T30:T31" si="7">S30*T$29</f>
        <v>0</v>
      </c>
      <c r="U30" s="22">
        <v>0</v>
      </c>
      <c r="V30" s="21">
        <f t="shared" ref="V30:V31" si="8">U30*V$29</f>
        <v>0</v>
      </c>
      <c r="W30" s="1"/>
      <c r="X30" s="23">
        <v>11.36</v>
      </c>
      <c r="Y30" s="10">
        <f>X30/60</f>
        <v>0.18933333333333333</v>
      </c>
      <c r="Z30" s="22">
        <v>1.55</v>
      </c>
      <c r="AA30" s="24">
        <v>0.75</v>
      </c>
      <c r="AB30" s="11">
        <f>IF(B30=$G$11,LOOKUP(AA30,$D$12:$D$23,$G$12:$G$23),IF(B30=$I$11,LOOKUP(AA30,$D$12:$D$23,$I$12:$I$23),IF(B30=$K$11,LOOKUP(AA30,$D$12:$D$23,$K$12:$K$23),IF(B30=$M$10,LOOKUP(AA30,$M$12:$M$19,$O$12:$O$19)))))</f>
        <v>23.63</v>
      </c>
      <c r="AC30" s="25">
        <v>0</v>
      </c>
      <c r="AD30" s="25">
        <v>1</v>
      </c>
      <c r="AE30" s="25">
        <v>0</v>
      </c>
      <c r="AF30" s="25">
        <v>2</v>
      </c>
      <c r="AG30" s="25">
        <v>0</v>
      </c>
      <c r="AH30" s="25">
        <v>0</v>
      </c>
      <c r="AI30" s="10">
        <f>AD30*VLOOKUP(AA30,'Longitud Equivalente'!B$8:C$16,2,FALSE)+AE30*VLOOKUP(AA30,'Longitud Equivalente'!B$8:D$16,3,FALSE)+AF30*VLOOKUP(AA30,'Longitud Equivalente'!B$8:E$16,4,FALSE)+AG30*VLOOKUP(AA30,'Longitud Equivalente'!B$8:F$16,5,FALSE)+AC30*VLOOKUP(AA30,'Longitud Equivalente'!B$8:G$18,6,FALSE)</f>
        <v>1.2</v>
      </c>
      <c r="AJ30" s="10">
        <f>AI30+Z30</f>
        <v>2.75</v>
      </c>
      <c r="AK30" s="28">
        <f>((Y30/1000)/(0.28*AO30*(AB30/1000)^2.63))^1.85</f>
        <v>1.0562608303133974E-2</v>
      </c>
      <c r="AL30" s="10">
        <f>AK30*AJ30</f>
        <v>2.9047172833618427E-2</v>
      </c>
      <c r="AM30" s="10">
        <f>AN31</f>
        <v>30.847118431516233</v>
      </c>
      <c r="AN30" s="26">
        <f>+AM30-AL30-AH30</f>
        <v>30.818071258682615</v>
      </c>
      <c r="AO30" s="27">
        <f t="shared" ref="AO30:AO31" si="9">LOOKUP(AA30,$D$12:$D$23,$E$12:$E$23)</f>
        <v>150</v>
      </c>
      <c r="AP30" s="28">
        <f t="shared" ref="AP30:AP37" si="10">+(Y30/1000)/(3.1416*((AB30/1000)^2)/4)</f>
        <v>0.43172653349209933</v>
      </c>
      <c r="AQ30" s="23" t="str">
        <f>IF(AP30&gt;=3,"CAMBIAR DIAMETRO","DIAMETRO APROPIADO")</f>
        <v>DIAMETRO APROPIADO</v>
      </c>
      <c r="AR30" s="1"/>
      <c r="AS30" s="1"/>
    </row>
    <row r="31" spans="1:45">
      <c r="A31" s="1"/>
      <c r="B31" s="19" t="s">
        <v>16</v>
      </c>
      <c r="C31" s="20" t="s">
        <v>50</v>
      </c>
      <c r="D31" s="20" t="s">
        <v>11</v>
      </c>
      <c r="E31" s="21">
        <f t="shared" ref="E31:E37" si="11">ROUND(SUM(H31,J31,L31,N31,P31,R31,T31,V31,E30),0)</f>
        <v>6</v>
      </c>
      <c r="F31" s="21">
        <f t="shared" ref="F31:F37" si="12">IF(E31&lt;=20,CEILING(E31,1),IF(E31&lt;=50,CEILING(E31,5),IF(E31&lt;=100,CEILING(E31,10),IF(E31&lt;=200,CEILING(E31,20),IF(E31&lt;=300,CEILING(E31,25),IF(E31&lt;=500,CEILING(E31,100),IF(E31&lt;=2000,CEILING(E31,250),IF(E31&lt;=3000,CEILING(E31,500),IF(E31&lt;=5000,CEILING(E31,1000))))))))))</f>
        <v>6</v>
      </c>
      <c r="G31" s="22">
        <v>0</v>
      </c>
      <c r="H31" s="21">
        <f t="shared" ref="H31:J31" si="13">G31*H$29</f>
        <v>0</v>
      </c>
      <c r="I31" s="22">
        <v>0</v>
      </c>
      <c r="J31" s="21">
        <f t="shared" si="13"/>
        <v>0</v>
      </c>
      <c r="K31" s="22">
        <v>1</v>
      </c>
      <c r="L31" s="21">
        <f t="shared" si="3"/>
        <v>3</v>
      </c>
      <c r="M31" s="22">
        <v>0</v>
      </c>
      <c r="N31" s="21">
        <f t="shared" si="4"/>
        <v>0</v>
      </c>
      <c r="O31" s="22">
        <v>0</v>
      </c>
      <c r="P31" s="21">
        <f t="shared" si="5"/>
        <v>0</v>
      </c>
      <c r="Q31" s="22">
        <v>0</v>
      </c>
      <c r="R31" s="21">
        <f t="shared" si="6"/>
        <v>0</v>
      </c>
      <c r="S31" s="22">
        <v>0</v>
      </c>
      <c r="T31" s="21">
        <f t="shared" si="7"/>
        <v>0</v>
      </c>
      <c r="U31" s="22">
        <v>0</v>
      </c>
      <c r="V31" s="21">
        <f t="shared" si="8"/>
        <v>0</v>
      </c>
      <c r="W31" s="1"/>
      <c r="X31" s="23">
        <v>87.06</v>
      </c>
      <c r="Y31" s="10">
        <f t="shared" ref="Y31" si="14">X31/60</f>
        <v>1.4510000000000001</v>
      </c>
      <c r="Z31" s="22">
        <v>0.98</v>
      </c>
      <c r="AA31" s="24">
        <v>1.25</v>
      </c>
      <c r="AB31" s="11">
        <f t="shared" ref="AB31" si="15">IF(B31=$G$11,LOOKUP(AA31,$D$12:$D$23,$G$12:$G$23),IF(B31=$I$11,LOOKUP(AA31,$D$12:$D$23,$I$12:$I$23),IF(B31=$K$11,LOOKUP(AA31,$D$12:$D$23,$K$12:$K$23),IF(B31=$M$10,LOOKUP(AA31,$M$12:$M$19,$O$12:$O$19)))))</f>
        <v>38.14</v>
      </c>
      <c r="AC31" s="25">
        <v>0</v>
      </c>
      <c r="AD31" s="25">
        <v>1</v>
      </c>
      <c r="AE31" s="25">
        <v>0</v>
      </c>
      <c r="AF31" s="25">
        <v>0</v>
      </c>
      <c r="AG31" s="25">
        <v>0</v>
      </c>
      <c r="AH31" s="25">
        <v>0</v>
      </c>
      <c r="AI31" s="10">
        <f>AD31*VLOOKUP(AA31,'Longitud Equivalente'!B$8:C$16,2,FALSE)+AE31*VLOOKUP(AA31,'Longitud Equivalente'!B$8:D$16,3,FALSE)+AF31*VLOOKUP(AA31,'Longitud Equivalente'!B$8:E$16,4,FALSE)+AG31*VLOOKUP(AA31,'Longitud Equivalente'!B$8:F$16,5,FALSE)+AC31*VLOOKUP(AA31,'Longitud Equivalente'!B$8:G$18,6,FALSE)</f>
        <v>0.1</v>
      </c>
      <c r="AJ31" s="10">
        <f t="shared" ref="AJ31" si="16">AI31+Z31</f>
        <v>1.08</v>
      </c>
      <c r="AK31" s="28">
        <f t="shared" ref="AK31" si="17">((Y31/1000)/(0.28*AO31*(AB31/1000)^2.63))^1.85</f>
        <v>4.4500591624176841E-2</v>
      </c>
      <c r="AL31" s="10">
        <f t="shared" ref="AL31" si="18">AK31*AJ31</f>
        <v>4.8060638954110994E-2</v>
      </c>
      <c r="AM31" s="10">
        <f>AN32</f>
        <v>30.895179070470345</v>
      </c>
      <c r="AN31" s="10">
        <f t="shared" ref="AN31" si="19">+AM31-AL31-AH31</f>
        <v>30.847118431516233</v>
      </c>
      <c r="AO31" s="27">
        <f t="shared" si="9"/>
        <v>150</v>
      </c>
      <c r="AP31" s="28">
        <f t="shared" si="10"/>
        <v>1.2700333873512162</v>
      </c>
      <c r="AQ31" s="23" t="str">
        <f t="shared" ref="AQ31" si="20">IF(AP31&gt;=3,"CAMBIAR DIAMETRO","DIAMETRO APROPIADO")</f>
        <v>DIAMETRO APROPIADO</v>
      </c>
      <c r="AR31" s="1"/>
      <c r="AS31" s="1"/>
    </row>
    <row r="32" spans="1:45">
      <c r="A32" s="1"/>
      <c r="B32" s="19" t="s">
        <v>16</v>
      </c>
      <c r="C32" s="20" t="s">
        <v>11</v>
      </c>
      <c r="D32" s="20" t="s">
        <v>51</v>
      </c>
      <c r="E32" s="21">
        <f t="shared" si="11"/>
        <v>11</v>
      </c>
      <c r="F32" s="21">
        <f t="shared" si="12"/>
        <v>11</v>
      </c>
      <c r="G32" s="22">
        <v>1</v>
      </c>
      <c r="H32" s="21">
        <f t="shared" ref="H32" si="21">G32*H$29</f>
        <v>5</v>
      </c>
      <c r="I32" s="22">
        <v>0</v>
      </c>
      <c r="J32" s="21">
        <f t="shared" ref="J32" si="22">I32*J$29</f>
        <v>0</v>
      </c>
      <c r="K32" s="22">
        <v>0</v>
      </c>
      <c r="L32" s="21">
        <f t="shared" ref="L32" si="23">K32*L$29</f>
        <v>0</v>
      </c>
      <c r="M32" s="22">
        <v>0</v>
      </c>
      <c r="N32" s="21">
        <f t="shared" ref="N32" si="24">M32*N$29</f>
        <v>0</v>
      </c>
      <c r="O32" s="22">
        <v>0</v>
      </c>
      <c r="P32" s="21">
        <f t="shared" ref="P32" si="25">O32*P$29</f>
        <v>0</v>
      </c>
      <c r="Q32" s="22">
        <v>0</v>
      </c>
      <c r="R32" s="21">
        <f t="shared" ref="R32" si="26">Q32*R$29</f>
        <v>0</v>
      </c>
      <c r="S32" s="22">
        <v>0</v>
      </c>
      <c r="T32" s="21">
        <f t="shared" ref="T32" si="27">S32*T$29</f>
        <v>0</v>
      </c>
      <c r="U32" s="22">
        <v>0</v>
      </c>
      <c r="V32" s="21">
        <f t="shared" ref="V32" si="28">U32*V$29</f>
        <v>0</v>
      </c>
      <c r="W32" s="1"/>
      <c r="X32" s="23">
        <v>105.98</v>
      </c>
      <c r="Y32" s="10">
        <f t="shared" ref="Y32" si="29">X32/60</f>
        <v>1.7663333333333333</v>
      </c>
      <c r="Z32" s="22">
        <v>3.3699999999999997</v>
      </c>
      <c r="AA32" s="24">
        <v>1.25</v>
      </c>
      <c r="AB32" s="11">
        <f t="shared" ref="AB32" si="30">IF(B32=$G$11,LOOKUP(AA32,$D$12:$D$23,$G$12:$G$23),IF(B32=$I$11,LOOKUP(AA32,$D$12:$D$23,$I$12:$I$23),IF(B32=$K$11,LOOKUP(AA32,$D$12:$D$23,$K$12:$K$23),IF(B32=$M$10,LOOKUP(AA32,$M$12:$M$19,$O$12:$O$19)))))</f>
        <v>38.14</v>
      </c>
      <c r="AC32" s="25">
        <v>1</v>
      </c>
      <c r="AD32" s="25">
        <v>0</v>
      </c>
      <c r="AE32" s="25">
        <v>0</v>
      </c>
      <c r="AF32" s="25">
        <v>7</v>
      </c>
      <c r="AG32" s="25">
        <v>1</v>
      </c>
      <c r="AH32" s="25">
        <v>0</v>
      </c>
      <c r="AI32" s="10">
        <f>AD32*VLOOKUP(AA32,'Longitud Equivalente'!B$8:C$16,2,FALSE)+AE32*VLOOKUP(AA32,'Longitud Equivalente'!B$8:D$16,3,FALSE)+AF32*VLOOKUP(AA32,'Longitud Equivalente'!B$8:E$16,4,FALSE)+AG32*VLOOKUP(AA32,'Longitud Equivalente'!B$8:F$16,5,FALSE)+AC32*VLOOKUP(AA32,'Longitud Equivalente'!B$8:G$18,6,FALSE)</f>
        <v>8.1</v>
      </c>
      <c r="AJ32" s="10">
        <f t="shared" ref="AJ32" si="31">AI32+Z32</f>
        <v>11.469999999999999</v>
      </c>
      <c r="AK32" s="28">
        <f t="shared" ref="AK32" si="32">((Y32/1000)/(0.28*AO32*(AB32/1000)^2.63))^1.85</f>
        <v>6.4027346217562814E-2</v>
      </c>
      <c r="AL32" s="10">
        <f t="shared" ref="AL32" si="33">AK32*AJ32</f>
        <v>0.73439366111544535</v>
      </c>
      <c r="AM32" s="10">
        <f t="shared" ref="AM32" si="34">AN33</f>
        <v>31.629572731585789</v>
      </c>
      <c r="AN32" s="10">
        <f t="shared" ref="AN32" si="35">+AM32-AL32-AH32</f>
        <v>30.895179070470345</v>
      </c>
      <c r="AO32" s="27">
        <f t="shared" ref="AO32" si="36">LOOKUP(AA32,$D$12:$D$23,$E$12:$E$23)</f>
        <v>150</v>
      </c>
      <c r="AP32" s="28">
        <f t="shared" si="10"/>
        <v>1.5460388053237064</v>
      </c>
      <c r="AQ32" s="23" t="str">
        <f t="shared" ref="AQ32" si="37">IF(AP32&gt;=3,"CAMBIAR DIAMETRO","DIAMETRO APROPIADO")</f>
        <v>DIAMETRO APROPIADO</v>
      </c>
      <c r="AR32" s="1"/>
      <c r="AS32" s="1"/>
    </row>
    <row r="33" spans="1:45">
      <c r="A33" s="1"/>
      <c r="B33" s="19" t="s">
        <v>16</v>
      </c>
      <c r="C33" s="20" t="s">
        <v>51</v>
      </c>
      <c r="D33" s="20" t="s">
        <v>52</v>
      </c>
      <c r="E33" s="21">
        <f t="shared" si="11"/>
        <v>16</v>
      </c>
      <c r="F33" s="21">
        <f t="shared" si="12"/>
        <v>16</v>
      </c>
      <c r="G33" s="22">
        <v>0</v>
      </c>
      <c r="H33" s="21">
        <f t="shared" ref="H33:H34" si="38">G33*H$29</f>
        <v>0</v>
      </c>
      <c r="I33" s="22">
        <v>3</v>
      </c>
      <c r="J33" s="21">
        <f t="shared" ref="J33:J34" si="39">I33*J$29</f>
        <v>4.5</v>
      </c>
      <c r="K33" s="22">
        <v>0</v>
      </c>
      <c r="L33" s="21">
        <f t="shared" ref="L33:L34" si="40">K33*L$29</f>
        <v>0</v>
      </c>
      <c r="M33" s="22">
        <v>0</v>
      </c>
      <c r="N33" s="21">
        <f t="shared" ref="N33:N34" si="41">M33*N$29</f>
        <v>0</v>
      </c>
      <c r="O33" s="22">
        <v>0</v>
      </c>
      <c r="P33" s="21">
        <f t="shared" ref="P33:P34" si="42">O33*P$29</f>
        <v>0</v>
      </c>
      <c r="Q33" s="22">
        <v>0</v>
      </c>
      <c r="R33" s="21">
        <f t="shared" ref="R33:R34" si="43">Q33*R$29</f>
        <v>0</v>
      </c>
      <c r="S33" s="22">
        <v>0</v>
      </c>
      <c r="T33" s="21">
        <f t="shared" ref="T33:T34" si="44">S33*T$29</f>
        <v>0</v>
      </c>
      <c r="U33" s="22">
        <v>0</v>
      </c>
      <c r="V33" s="21">
        <f t="shared" ref="V33:V34" si="45">U33*V$29</f>
        <v>0</v>
      </c>
      <c r="W33" s="1"/>
      <c r="X33" s="23">
        <v>124.91</v>
      </c>
      <c r="Y33" s="10">
        <f t="shared" ref="Y33:Y34" si="46">X33/60</f>
        <v>2.0818333333333334</v>
      </c>
      <c r="Z33" s="22">
        <v>2.37</v>
      </c>
      <c r="AA33" s="24">
        <v>1.25</v>
      </c>
      <c r="AB33" s="11">
        <f t="shared" ref="AB33:AB34" si="47">IF(B33=$G$11,LOOKUP(AA33,$D$12:$D$23,$G$12:$G$23),IF(B33=$I$11,LOOKUP(AA33,$D$12:$D$23,$I$12:$I$23),IF(B33=$K$11,LOOKUP(AA33,$D$12:$D$23,$K$12:$K$23),IF(B33=$M$10,LOOKUP(AA33,$M$12:$M$19,$O$12:$O$19)))))</f>
        <v>38.14</v>
      </c>
      <c r="AC33" s="25">
        <v>0</v>
      </c>
      <c r="AD33" s="25">
        <v>1</v>
      </c>
      <c r="AE33" s="25">
        <v>0</v>
      </c>
      <c r="AF33" s="25">
        <v>0</v>
      </c>
      <c r="AG33" s="25">
        <v>0</v>
      </c>
      <c r="AH33" s="25">
        <v>0</v>
      </c>
      <c r="AI33" s="10">
        <f>AD33*VLOOKUP(AA33,'Longitud Equivalente'!B$8:C$16,2,FALSE)+AE33*VLOOKUP(AA33,'Longitud Equivalente'!B$8:D$16,3,FALSE)+AF33*VLOOKUP(AA33,'Longitud Equivalente'!B$8:E$16,4,FALSE)+AG33*VLOOKUP(AA33,'Longitud Equivalente'!B$8:F$16,5,FALSE)+AC33*VLOOKUP(AA33,'Longitud Equivalente'!B$8:G$18,6,FALSE)</f>
        <v>0.1</v>
      </c>
      <c r="AJ33" s="10">
        <f t="shared" ref="AJ33:AJ34" si="48">AI33+Z33</f>
        <v>2.4700000000000002</v>
      </c>
      <c r="AK33" s="28">
        <f t="shared" ref="AK33:AK34" si="49">((Y33/1000)/(0.28*AO33*(AB33/1000)^2.63))^1.85</f>
        <v>8.6777292165047828E-2</v>
      </c>
      <c r="AL33" s="10">
        <f t="shared" ref="AL33:AL34" si="50">AK33*AJ33</f>
        <v>0.21433991164766816</v>
      </c>
      <c r="AM33" s="10">
        <f t="shared" ref="AM33" si="51">AN34</f>
        <v>31.843912643233455</v>
      </c>
      <c r="AN33" s="10">
        <f t="shared" ref="AN33:AN34" si="52">+AM33-AL33-AH33</f>
        <v>31.629572731585789</v>
      </c>
      <c r="AO33" s="27">
        <f t="shared" ref="AO33:AO34" si="53">LOOKUP(AA33,$D$12:$D$23,$E$12:$E$23)</f>
        <v>150</v>
      </c>
      <c r="AP33" s="28">
        <f t="shared" si="10"/>
        <v>1.8221901035382544</v>
      </c>
      <c r="AQ33" s="23" t="str">
        <f t="shared" ref="AQ33:AQ34" si="54">IF(AP33&gt;=3,"CAMBIAR DIAMETRO","DIAMETRO APROPIADO")</f>
        <v>DIAMETRO APROPIADO</v>
      </c>
      <c r="AR33" s="1"/>
      <c r="AS33" s="1"/>
    </row>
    <row r="34" spans="1:45">
      <c r="A34" s="1"/>
      <c r="B34" s="19" t="s">
        <v>16</v>
      </c>
      <c r="C34" s="20" t="s">
        <v>52</v>
      </c>
      <c r="D34" s="20" t="s">
        <v>53</v>
      </c>
      <c r="E34" s="21">
        <f t="shared" si="11"/>
        <v>23</v>
      </c>
      <c r="F34" s="21">
        <f t="shared" si="12"/>
        <v>25</v>
      </c>
      <c r="G34" s="22">
        <v>1</v>
      </c>
      <c r="H34" s="21">
        <f t="shared" si="38"/>
        <v>5</v>
      </c>
      <c r="I34" s="22">
        <v>1</v>
      </c>
      <c r="J34" s="21">
        <f t="shared" si="39"/>
        <v>1.5</v>
      </c>
      <c r="K34" s="22">
        <v>0</v>
      </c>
      <c r="L34" s="21">
        <f t="shared" si="40"/>
        <v>0</v>
      </c>
      <c r="M34" s="22">
        <v>0</v>
      </c>
      <c r="N34" s="21">
        <f t="shared" si="41"/>
        <v>0</v>
      </c>
      <c r="O34" s="22">
        <v>0</v>
      </c>
      <c r="P34" s="21">
        <f t="shared" si="42"/>
        <v>0</v>
      </c>
      <c r="Q34" s="22">
        <v>0</v>
      </c>
      <c r="R34" s="21">
        <f t="shared" si="43"/>
        <v>0</v>
      </c>
      <c r="S34" s="22">
        <v>0</v>
      </c>
      <c r="T34" s="21">
        <f t="shared" si="44"/>
        <v>0</v>
      </c>
      <c r="U34" s="22">
        <v>0</v>
      </c>
      <c r="V34" s="21">
        <f t="shared" si="45"/>
        <v>0</v>
      </c>
      <c r="W34" s="1"/>
      <c r="X34" s="23">
        <v>140.05000000000001</v>
      </c>
      <c r="Y34" s="10">
        <f t="shared" si="46"/>
        <v>2.3341666666666669</v>
      </c>
      <c r="Z34" s="22">
        <v>0.64</v>
      </c>
      <c r="AA34" s="24">
        <v>1.5</v>
      </c>
      <c r="AB34" s="11">
        <f t="shared" si="47"/>
        <v>43.68</v>
      </c>
      <c r="AC34" s="25">
        <v>0</v>
      </c>
      <c r="AD34" s="25">
        <v>1</v>
      </c>
      <c r="AE34" s="25">
        <v>0</v>
      </c>
      <c r="AF34" s="25">
        <v>0</v>
      </c>
      <c r="AG34" s="25">
        <v>0</v>
      </c>
      <c r="AH34" s="25">
        <v>0</v>
      </c>
      <c r="AI34" s="10">
        <f>AD34*VLOOKUP(AA34,'Longitud Equivalente'!B$8:C$16,2,FALSE)+AE34*VLOOKUP(AA34,'Longitud Equivalente'!B$8:D$16,3,FALSE)+AF34*VLOOKUP(AA34,'Longitud Equivalente'!B$8:E$16,4,FALSE)+AG34*VLOOKUP(AA34,'Longitud Equivalente'!B$8:F$16,5,FALSE)+AC34*VLOOKUP(AA34,'Longitud Equivalente'!B$8:G$18,6,FALSE)</f>
        <v>0.1</v>
      </c>
      <c r="AJ34" s="10">
        <f t="shared" si="48"/>
        <v>0.74</v>
      </c>
      <c r="AK34" s="28">
        <f t="shared" si="49"/>
        <v>5.542907410153429E-2</v>
      </c>
      <c r="AL34" s="10">
        <f t="shared" si="50"/>
        <v>4.1017514835135375E-2</v>
      </c>
      <c r="AM34" s="10">
        <f>AN36</f>
        <v>31.884930158068592</v>
      </c>
      <c r="AN34" s="10">
        <f t="shared" si="52"/>
        <v>31.843912643233455</v>
      </c>
      <c r="AO34" s="27">
        <f t="shared" si="53"/>
        <v>150</v>
      </c>
      <c r="AP34" s="28">
        <f t="shared" si="10"/>
        <v>1.5576708994460717</v>
      </c>
      <c r="AQ34" s="23" t="str">
        <f t="shared" si="54"/>
        <v>DIAMETRO APROPIADO</v>
      </c>
      <c r="AR34" s="1"/>
      <c r="AS34" s="1"/>
    </row>
    <row r="35" spans="1:45">
      <c r="A35" s="1"/>
      <c r="B35" s="19" t="s">
        <v>16</v>
      </c>
      <c r="C35" s="20" t="s">
        <v>53</v>
      </c>
      <c r="D35" s="20" t="s">
        <v>54</v>
      </c>
      <c r="E35" s="21">
        <f t="shared" si="11"/>
        <v>52</v>
      </c>
      <c r="F35" s="21">
        <f t="shared" si="12"/>
        <v>60</v>
      </c>
      <c r="G35" s="22">
        <v>3</v>
      </c>
      <c r="H35" s="21">
        <f t="shared" ref="H35" si="55">G35*H$29</f>
        <v>15</v>
      </c>
      <c r="I35" s="22">
        <v>5</v>
      </c>
      <c r="J35" s="21">
        <f t="shared" ref="J35" si="56">I35*J$29</f>
        <v>7.5</v>
      </c>
      <c r="K35" s="22">
        <v>2</v>
      </c>
      <c r="L35" s="21">
        <f t="shared" ref="L35" si="57">K35*L$29</f>
        <v>6</v>
      </c>
      <c r="M35" s="22">
        <v>0</v>
      </c>
      <c r="N35" s="21">
        <f t="shared" ref="N35" si="58">M35*N$29</f>
        <v>0</v>
      </c>
      <c r="O35" s="22">
        <v>0</v>
      </c>
      <c r="P35" s="21">
        <f t="shared" ref="P35" si="59">O35*P$29</f>
        <v>0</v>
      </c>
      <c r="Q35" s="22">
        <v>0</v>
      </c>
      <c r="R35" s="21">
        <f t="shared" ref="R35" si="60">Q35*R$29</f>
        <v>0</v>
      </c>
      <c r="S35" s="22">
        <v>0</v>
      </c>
      <c r="T35" s="21">
        <f t="shared" ref="T35" si="61">S35*T$29</f>
        <v>0</v>
      </c>
      <c r="U35" s="22">
        <v>0</v>
      </c>
      <c r="V35" s="21">
        <f t="shared" ref="V35" si="62">U35*V$29</f>
        <v>0</v>
      </c>
      <c r="W35" s="1"/>
      <c r="X35" s="23">
        <v>196.82</v>
      </c>
      <c r="Y35" s="10">
        <f t="shared" ref="Y35" si="63">X35/60</f>
        <v>3.2803333333333331</v>
      </c>
      <c r="Z35" s="22">
        <v>60.769999999999996</v>
      </c>
      <c r="AA35" s="24">
        <v>2</v>
      </c>
      <c r="AB35" s="11">
        <f t="shared" ref="AB35" si="64">IF(B35=$G$11,LOOKUP(AA35,$D$12:$D$23,$G$12:$G$23),IF(B35=$I$11,LOOKUP(AA35,$D$12:$D$23,$I$12:$I$23),IF(B35=$K$11,LOOKUP(AA35,$D$12:$D$23,$K$12:$K$23),IF(B35=$M$10,LOOKUP(AA35,$M$12:$M$19,$O$12:$O$19)))))</f>
        <v>54.58</v>
      </c>
      <c r="AC35" s="25">
        <v>0</v>
      </c>
      <c r="AD35" s="25">
        <v>1</v>
      </c>
      <c r="AE35" s="25">
        <v>2</v>
      </c>
      <c r="AF35" s="25">
        <v>0</v>
      </c>
      <c r="AG35" s="25">
        <v>0</v>
      </c>
      <c r="AH35" s="25">
        <v>0</v>
      </c>
      <c r="AI35" s="10">
        <f>AD35*VLOOKUP(AA35,'Longitud Equivalente'!B$8:C$16,2,FALSE)+AE35*VLOOKUP(AA35,'Longitud Equivalente'!B$8:D$16,3,FALSE)+AF35*VLOOKUP(AA35,'Longitud Equivalente'!B$8:E$16,4,FALSE)+AG35*VLOOKUP(AA35,'Longitud Equivalente'!B$8:F$16,5,FALSE)+AC35*VLOOKUP(AA35,'Longitud Equivalente'!B$8:G$18,6,FALSE)</f>
        <v>1.3</v>
      </c>
      <c r="AJ35" s="10">
        <f t="shared" ref="AJ35" si="65">AI35+Z35</f>
        <v>62.069999999999993</v>
      </c>
      <c r="AK35" s="28">
        <f t="shared" ref="AK35" si="66">((Y35/1000)/(0.28*AO35*(AB35/1000)^2.63))^1.85</f>
        <v>3.5188473209734492E-2</v>
      </c>
      <c r="AL35" s="10">
        <f t="shared" ref="AL35" si="67">AK35*AJ35</f>
        <v>2.1841485321282197</v>
      </c>
      <c r="AM35" s="10">
        <f>AN37</f>
        <v>32.042438625242255</v>
      </c>
      <c r="AN35" s="10">
        <f t="shared" ref="AN35" si="68">+AM35-AL35-AH35</f>
        <v>29.858290093114036</v>
      </c>
      <c r="AO35" s="27">
        <f t="shared" ref="AO35" si="69">LOOKUP(AA35,$D$12:$D$23,$E$12:$E$23)</f>
        <v>150</v>
      </c>
      <c r="AP35" s="28">
        <f t="shared" ref="AP35" si="70">+(Y35/1000)/(3.1416*((AB35/1000)^2)/4)</f>
        <v>1.4020387516701849</v>
      </c>
      <c r="AQ35" s="23" t="str">
        <f t="shared" ref="AQ35" si="71">IF(AP35&gt;=3,"CAMBIAR DIAMETRO","DIAMETRO APROPIADO")</f>
        <v>DIAMETRO APROPIADO</v>
      </c>
      <c r="AR35" s="1"/>
      <c r="AS35" s="1"/>
    </row>
    <row r="36" spans="1:45">
      <c r="A36" s="1"/>
      <c r="B36" s="19" t="s">
        <v>16</v>
      </c>
      <c r="C36" s="20" t="s">
        <v>54</v>
      </c>
      <c r="D36" s="20" t="s">
        <v>55</v>
      </c>
      <c r="E36" s="21">
        <f t="shared" si="11"/>
        <v>64</v>
      </c>
      <c r="F36" s="21">
        <f t="shared" si="12"/>
        <v>70</v>
      </c>
      <c r="G36" s="22">
        <v>0</v>
      </c>
      <c r="H36" s="21">
        <f t="shared" ref="H36:H37" si="72">G36*H$29</f>
        <v>0</v>
      </c>
      <c r="I36" s="22">
        <v>0</v>
      </c>
      <c r="J36" s="21">
        <f t="shared" ref="J36:J37" si="73">I36*J$29</f>
        <v>0</v>
      </c>
      <c r="K36" s="22">
        <v>0</v>
      </c>
      <c r="L36" s="21">
        <f t="shared" ref="L36:L37" si="74">K36*L$29</f>
        <v>0</v>
      </c>
      <c r="M36" s="22">
        <v>4</v>
      </c>
      <c r="N36" s="21">
        <f t="shared" ref="N36:N37" si="75">M36*N$29</f>
        <v>12</v>
      </c>
      <c r="O36" s="22">
        <v>0</v>
      </c>
      <c r="P36" s="21">
        <f t="shared" ref="P36:P37" si="76">O36*P$29</f>
        <v>0</v>
      </c>
      <c r="Q36" s="22">
        <v>0</v>
      </c>
      <c r="R36" s="21">
        <f t="shared" ref="R36:R37" si="77">Q36*R$29</f>
        <v>0</v>
      </c>
      <c r="S36" s="22">
        <v>0</v>
      </c>
      <c r="T36" s="21">
        <f t="shared" ref="T36:T37" si="78">S36*T$29</f>
        <v>0</v>
      </c>
      <c r="U36" s="22">
        <v>0</v>
      </c>
      <c r="V36" s="21">
        <f t="shared" ref="V36:V37" si="79">U36*V$29</f>
        <v>0</v>
      </c>
      <c r="W36" s="1"/>
      <c r="X36" s="23">
        <v>213.22333333333336</v>
      </c>
      <c r="Y36" s="10">
        <f t="shared" ref="Y36:Y37" si="80">X36/60</f>
        <v>3.5537222222222224</v>
      </c>
      <c r="Z36" s="22">
        <v>3.76</v>
      </c>
      <c r="AA36" s="24">
        <v>2</v>
      </c>
      <c r="AB36" s="11">
        <f t="shared" ref="AB36:AB37" si="81">IF(B36=$G$11,LOOKUP(AA36,$D$12:$D$23,$G$12:$G$23),IF(B36=$I$11,LOOKUP(AA36,$D$12:$D$23,$I$12:$I$23),IF(B36=$K$11,LOOKUP(AA36,$D$12:$D$23,$K$12:$K$23),IF(B36=$M$10,LOOKUP(AA36,$M$12:$M$19,$O$12:$O$19)))))</f>
        <v>54.58</v>
      </c>
      <c r="AC36" s="25">
        <v>0</v>
      </c>
      <c r="AD36" s="25">
        <v>1</v>
      </c>
      <c r="AE36" s="25">
        <v>0</v>
      </c>
      <c r="AF36" s="25">
        <v>0</v>
      </c>
      <c r="AG36" s="25">
        <v>0</v>
      </c>
      <c r="AH36" s="25">
        <v>0</v>
      </c>
      <c r="AI36" s="10">
        <f>AD36*VLOOKUP(AA36,'Longitud Equivalente'!B$8:C$16,2,FALSE)+AE36*VLOOKUP(AA36,'Longitud Equivalente'!B$8:D$16,3,FALSE)+AF36*VLOOKUP(AA36,'Longitud Equivalente'!B$8:E$16,4,FALSE)+AG36*VLOOKUP(AA36,'Longitud Equivalente'!B$8:F$16,5,FALSE)+AC36*VLOOKUP(AA36,'Longitud Equivalente'!B$8:G$18,6,FALSE)</f>
        <v>0.1</v>
      </c>
      <c r="AJ36" s="10">
        <f t="shared" ref="AJ36:AJ37" si="82">AI36+Z36</f>
        <v>3.86</v>
      </c>
      <c r="AK36" s="28">
        <f t="shared" ref="AK36:AK37" si="83">((Y36/1000)/(0.28*AO36*(AB36/1000)^2.63))^1.85</f>
        <v>4.0805302376596832E-2</v>
      </c>
      <c r="AL36" s="10">
        <f t="shared" ref="AL36:AL37" si="84">AK36*AJ36</f>
        <v>0.15750846717366376</v>
      </c>
      <c r="AM36" s="10">
        <f t="shared" ref="AM36" si="85">AN37</f>
        <v>32.042438625242255</v>
      </c>
      <c r="AN36" s="10">
        <f t="shared" ref="AN36:AN37" si="86">+AM36-AL36-AH36</f>
        <v>31.884930158068592</v>
      </c>
      <c r="AO36" s="27">
        <f t="shared" ref="AO36:AO37" si="87">LOOKUP(AA36,$D$12:$D$23,$E$12:$E$23)</f>
        <v>150</v>
      </c>
      <c r="AP36" s="28">
        <f t="shared" si="10"/>
        <v>1.5188871867372342</v>
      </c>
      <c r="AQ36" s="23" t="str">
        <f t="shared" ref="AQ36:AQ37" si="88">IF(AP36&gt;=3,"CAMBIAR DIAMETRO","DIAMETRO APROPIADO")</f>
        <v>DIAMETRO APROPIADO</v>
      </c>
      <c r="AR36" s="1"/>
      <c r="AS36" s="1"/>
    </row>
    <row r="37" spans="1:45">
      <c r="A37" s="1"/>
      <c r="B37" s="19" t="s">
        <v>16</v>
      </c>
      <c r="C37" s="20" t="s">
        <v>55</v>
      </c>
      <c r="D37" s="20" t="s">
        <v>56</v>
      </c>
      <c r="E37" s="21">
        <f t="shared" si="11"/>
        <v>76</v>
      </c>
      <c r="F37" s="21">
        <f t="shared" si="12"/>
        <v>80</v>
      </c>
      <c r="G37" s="22">
        <v>0</v>
      </c>
      <c r="H37" s="21">
        <f t="shared" si="72"/>
        <v>0</v>
      </c>
      <c r="I37" s="22">
        <v>0</v>
      </c>
      <c r="J37" s="21">
        <f t="shared" si="73"/>
        <v>0</v>
      </c>
      <c r="K37" s="22">
        <v>0</v>
      </c>
      <c r="L37" s="21">
        <f t="shared" si="74"/>
        <v>0</v>
      </c>
      <c r="M37" s="22">
        <v>4</v>
      </c>
      <c r="N37" s="21">
        <f t="shared" si="75"/>
        <v>12</v>
      </c>
      <c r="O37" s="22">
        <v>0</v>
      </c>
      <c r="P37" s="21">
        <f t="shared" si="76"/>
        <v>0</v>
      </c>
      <c r="Q37" s="22">
        <v>0</v>
      </c>
      <c r="R37" s="21">
        <f t="shared" si="77"/>
        <v>0</v>
      </c>
      <c r="S37" s="22">
        <v>0</v>
      </c>
      <c r="T37" s="21">
        <f t="shared" si="78"/>
        <v>0</v>
      </c>
      <c r="U37" s="22">
        <v>0</v>
      </c>
      <c r="V37" s="21">
        <f t="shared" si="79"/>
        <v>0</v>
      </c>
      <c r="W37" s="1"/>
      <c r="X37" s="23">
        <v>227.1</v>
      </c>
      <c r="Y37" s="10">
        <f t="shared" si="80"/>
        <v>3.7849999999999997</v>
      </c>
      <c r="Z37" s="22">
        <v>62.1</v>
      </c>
      <c r="AA37" s="24">
        <v>2</v>
      </c>
      <c r="AB37" s="11">
        <f t="shared" si="81"/>
        <v>54.58</v>
      </c>
      <c r="AC37" s="25">
        <v>0</v>
      </c>
      <c r="AD37" s="25">
        <v>0</v>
      </c>
      <c r="AE37" s="25">
        <v>4</v>
      </c>
      <c r="AF37" s="25">
        <v>0</v>
      </c>
      <c r="AG37" s="25">
        <v>0</v>
      </c>
      <c r="AH37" s="25">
        <v>0</v>
      </c>
      <c r="AI37" s="10">
        <f>AD37*VLOOKUP(AA37,'Longitud Equivalente'!B$8:C$16,2,FALSE)+AE37*VLOOKUP(AA37,'Longitud Equivalente'!B$8:D$16,3,FALSE)+AF37*VLOOKUP(AA37,'Longitud Equivalente'!B$8:E$16,4,FALSE)+AG37*VLOOKUP(AA37,'Longitud Equivalente'!B$8:F$16,5,FALSE)+AC37*VLOOKUP(AA37,'Longitud Equivalente'!B$8:G$18,6,FALSE)</f>
        <v>2.4</v>
      </c>
      <c r="AJ37" s="10">
        <f t="shared" si="82"/>
        <v>64.5</v>
      </c>
      <c r="AK37" s="28">
        <f t="shared" si="83"/>
        <v>4.5853664724926239E-2</v>
      </c>
      <c r="AL37" s="10">
        <f t="shared" si="84"/>
        <v>2.9575613747577423</v>
      </c>
      <c r="AM37" s="26">
        <f>$E$25</f>
        <v>35</v>
      </c>
      <c r="AN37" s="10">
        <f t="shared" si="86"/>
        <v>32.042438625242255</v>
      </c>
      <c r="AO37" s="27">
        <f t="shared" si="87"/>
        <v>150</v>
      </c>
      <c r="AP37" s="28">
        <f t="shared" si="10"/>
        <v>1.6177370211579059</v>
      </c>
      <c r="AQ37" s="23" t="str">
        <f t="shared" si="88"/>
        <v>DIAMETRO APROPIADO</v>
      </c>
      <c r="AR37" s="1"/>
      <c r="AS37" s="1"/>
    </row>
    <row r="38" spans="1:45">
      <c r="A38" s="1"/>
      <c r="B38" s="58"/>
      <c r="C38" s="58"/>
      <c r="D38" s="58"/>
      <c r="E38" s="59"/>
      <c r="F38" s="59"/>
      <c r="G38" s="59"/>
      <c r="H38" s="59"/>
      <c r="I38" s="59"/>
      <c r="J38" s="59"/>
      <c r="K38" s="59"/>
      <c r="L38" s="59"/>
      <c r="M38" s="59"/>
      <c r="N38" s="59"/>
      <c r="O38" s="59"/>
      <c r="P38" s="59"/>
      <c r="Q38" s="59"/>
      <c r="R38" s="59"/>
      <c r="S38" s="59"/>
      <c r="T38" s="59"/>
      <c r="U38" s="59"/>
      <c r="V38" s="59"/>
      <c r="W38" s="60"/>
      <c r="X38" s="59"/>
      <c r="Y38" s="59"/>
      <c r="Z38" s="59"/>
      <c r="AA38" s="62"/>
      <c r="AB38" s="60"/>
      <c r="AC38" s="60"/>
      <c r="AD38" s="60"/>
      <c r="AE38" s="60"/>
      <c r="AF38" s="60"/>
      <c r="AG38" s="60"/>
      <c r="AH38" s="60"/>
      <c r="AI38" s="59"/>
      <c r="AJ38" s="59"/>
      <c r="AK38" s="63"/>
      <c r="AL38" s="59"/>
      <c r="AM38" s="59"/>
      <c r="AN38" s="59"/>
      <c r="AO38" s="64"/>
      <c r="AP38" s="63"/>
      <c r="AQ38" s="61"/>
      <c r="AR38" s="60"/>
      <c r="AS38" s="1"/>
    </row>
    <row r="39" spans="1:45">
      <c r="A39" s="1"/>
      <c r="B39" s="58"/>
      <c r="C39" s="58"/>
      <c r="D39" s="58"/>
      <c r="E39" s="59"/>
      <c r="F39" s="59"/>
      <c r="H39" s="59"/>
      <c r="I39" s="59"/>
      <c r="J39" s="59"/>
      <c r="K39" s="59"/>
      <c r="L39" s="59"/>
      <c r="M39" s="59"/>
      <c r="N39" s="59"/>
      <c r="O39" s="59"/>
      <c r="P39" s="59"/>
      <c r="Q39" s="59"/>
      <c r="R39" s="59"/>
      <c r="S39" s="59"/>
      <c r="T39" s="59"/>
      <c r="U39" s="59"/>
      <c r="V39" s="59"/>
      <c r="W39" s="60"/>
      <c r="X39" s="59"/>
      <c r="Y39" s="59"/>
      <c r="Z39" s="59"/>
      <c r="AA39" s="62"/>
      <c r="AB39" s="60"/>
      <c r="AC39" s="60"/>
      <c r="AD39" s="60"/>
      <c r="AE39" s="60"/>
      <c r="AF39" s="60"/>
      <c r="AG39" s="60"/>
      <c r="AH39" s="60"/>
      <c r="AI39" s="59"/>
      <c r="AJ39" s="59"/>
      <c r="AK39" s="63"/>
      <c r="AL39" s="59"/>
      <c r="AM39" s="59"/>
      <c r="AN39" s="59"/>
      <c r="AO39" s="64"/>
      <c r="AP39" s="63"/>
      <c r="AQ39" s="61"/>
      <c r="AR39" s="60"/>
      <c r="AS39" s="1"/>
    </row>
    <row r="40" spans="1:45">
      <c r="A40" s="1"/>
      <c r="B40" s="1"/>
      <c r="C40" s="1"/>
      <c r="D40" s="2"/>
      <c r="E40" s="2"/>
      <c r="F40" s="3"/>
      <c r="G40" s="29">
        <f>+SUM(G30:G37)</f>
        <v>5</v>
      </c>
      <c r="H40" s="65"/>
      <c r="I40" s="29">
        <f>+SUM(I30:I37)</f>
        <v>9</v>
      </c>
      <c r="J40" s="29"/>
      <c r="K40" s="29">
        <f>+SUM(K30:K37)</f>
        <v>4</v>
      </c>
      <c r="L40" s="29"/>
      <c r="M40" s="29">
        <f>+SUM(M30:M37)</f>
        <v>8</v>
      </c>
      <c r="N40" s="29"/>
      <c r="O40" s="29">
        <f>+SUM(O30:O37)</f>
        <v>0</v>
      </c>
      <c r="P40" s="29"/>
      <c r="Q40" s="29"/>
      <c r="R40" s="29"/>
      <c r="T40" s="29"/>
      <c r="V40" s="29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4"/>
      <c r="AL40" s="1"/>
      <c r="AM40" s="1"/>
      <c r="AN40" s="1"/>
      <c r="AO40" s="1"/>
      <c r="AP40" s="1"/>
      <c r="AQ40" s="1"/>
      <c r="AR40" s="1"/>
      <c r="AS40" s="1"/>
    </row>
    <row r="41" spans="1:45">
      <c r="A41" s="1"/>
      <c r="B41" s="45" t="s">
        <v>57</v>
      </c>
      <c r="C41" s="1"/>
      <c r="D41" s="2"/>
      <c r="E41" s="2"/>
      <c r="F41" s="2"/>
      <c r="G41" s="2"/>
      <c r="H41" s="3"/>
      <c r="I41" s="2"/>
      <c r="J41" s="2"/>
      <c r="K41" s="1"/>
      <c r="L41" s="1"/>
      <c r="M41" s="4"/>
      <c r="N41" s="4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4"/>
      <c r="AL41" s="1"/>
      <c r="AM41" s="1"/>
      <c r="AN41" s="1"/>
      <c r="AO41" s="1"/>
      <c r="AP41" s="1"/>
      <c r="AQ41" s="1"/>
      <c r="AR41" s="1"/>
      <c r="AS41" s="1"/>
    </row>
    <row r="42" spans="1:45">
      <c r="A42" s="56"/>
      <c r="B42" s="19" t="s">
        <v>16</v>
      </c>
      <c r="C42" s="20" t="s">
        <v>58</v>
      </c>
      <c r="D42" s="20" t="s">
        <v>59</v>
      </c>
      <c r="E42" s="21">
        <f>ROUND(SUM(H42,J42,L42,N42,P42,R42,T42,V42),0)</f>
        <v>2</v>
      </c>
      <c r="F42" s="21">
        <f t="shared" ref="F42:F44" si="89">IF(E42&lt;=20,CEILING(E42,1),IF(E42&lt;=50,CEILING(E42,5),IF(E42&lt;=100,CEILING(E42,10),IF(E42&lt;=200,CEILING(E42,20),IF(E42&lt;=300,CEILING(E42,25),IF(E42&lt;=500,CEILING(E42,100),IF(E42&lt;=2000,CEILING(E42,250),IF(E42&lt;=3000,CEILING(E42,500),IF(E42&lt;=5000,CEILING(E42,1000))))))))))</f>
        <v>2</v>
      </c>
      <c r="G42" s="22">
        <v>0</v>
      </c>
      <c r="H42" s="21">
        <f t="shared" ref="H42" si="90">G42*H$29</f>
        <v>0</v>
      </c>
      <c r="I42" s="22">
        <v>1</v>
      </c>
      <c r="J42" s="21">
        <f t="shared" ref="J42" si="91">I42*J$29</f>
        <v>1.5</v>
      </c>
      <c r="K42" s="22">
        <v>0</v>
      </c>
      <c r="L42" s="21">
        <f t="shared" ref="L42:L44" si="92">K42*L$29</f>
        <v>0</v>
      </c>
      <c r="M42" s="22">
        <v>0</v>
      </c>
      <c r="N42" s="21">
        <f t="shared" ref="N42:N44" si="93">M42*N$29</f>
        <v>0</v>
      </c>
      <c r="O42" s="22">
        <v>0</v>
      </c>
      <c r="P42" s="21">
        <f t="shared" ref="P42" si="94">O42*P$29</f>
        <v>0</v>
      </c>
      <c r="Q42" s="22">
        <v>0</v>
      </c>
      <c r="R42" s="21">
        <f t="shared" ref="R42" si="95">Q42*R$29</f>
        <v>0</v>
      </c>
      <c r="S42" s="22">
        <v>0</v>
      </c>
      <c r="T42" s="21">
        <f t="shared" ref="T42" si="96">S42*T$29</f>
        <v>0</v>
      </c>
      <c r="U42" s="22">
        <v>0</v>
      </c>
      <c r="V42" s="21">
        <f t="shared" ref="V42" si="97">U42*V$29</f>
        <v>0</v>
      </c>
      <c r="W42" s="1"/>
      <c r="X42" s="23">
        <v>7.57</v>
      </c>
      <c r="Y42" s="10">
        <f t="shared" ref="Y42:Y44" si="98">X42/60</f>
        <v>0.12616666666666668</v>
      </c>
      <c r="Z42" s="22">
        <v>1</v>
      </c>
      <c r="AA42" s="24">
        <v>0.5</v>
      </c>
      <c r="AB42" s="11">
        <f t="shared" ref="AB42" si="99">IF(B42=$G$11,LOOKUP(AA42,$D$12:$D$23,$G$12:$G$23),IF(B42=$I$11,LOOKUP(AA42,$D$12:$D$23,$I$12:$I$23),IF(B42=$K$11,LOOKUP(AA42,$D$12:$D$23,$K$12:$K$23),IF(B42=$M$10,LOOKUP(AA42,$M$12:$M$19,$O$12:$O$19)))))</f>
        <v>18.18</v>
      </c>
      <c r="AC42" s="25">
        <v>0</v>
      </c>
      <c r="AD42" s="25">
        <v>1</v>
      </c>
      <c r="AE42" s="25">
        <v>0</v>
      </c>
      <c r="AF42" s="25">
        <v>2</v>
      </c>
      <c r="AG42" s="25">
        <v>0</v>
      </c>
      <c r="AH42" s="25">
        <v>0</v>
      </c>
      <c r="AI42" s="10">
        <f>AD42*VLOOKUP(AA42,'Longitud Equivalente'!B$8:C$16,2,FALSE)+AE42*VLOOKUP(AA42,'Longitud Equivalente'!B$8:D$16,3,FALSE)+AF42*VLOOKUP(AA42,'Longitud Equivalente'!B$8:E$16,4,FALSE)+AG42*VLOOKUP(AA42,'Longitud Equivalente'!B$8:F$16,5,FALSE)+AC42*VLOOKUP(AA42,'Longitud Equivalente'!B$8:G$18,6,FALSE)</f>
        <v>6.6</v>
      </c>
      <c r="AJ42" s="10">
        <f>AI42+Z42</f>
        <v>7.6</v>
      </c>
      <c r="AK42" s="28">
        <f>((Y42/1000)/(0.28*AO42*(AB42/1000)^2.63))^1.85</f>
        <v>1.7851814233448397E-2</v>
      </c>
      <c r="AL42" s="10">
        <f>AK42*AJ42</f>
        <v>0.1356737881742078</v>
      </c>
      <c r="AM42" s="10">
        <f>AN43</f>
        <v>30.423451270631467</v>
      </c>
      <c r="AN42" s="26">
        <f t="shared" ref="AN42:AN44" si="100">+AM42-AL42-AH42</f>
        <v>30.287777482457258</v>
      </c>
      <c r="AO42" s="27">
        <f t="shared" ref="AO42:AO44" si="101">LOOKUP(AA42,$D$12:$D$23,$E$12:$E$23)</f>
        <v>150</v>
      </c>
      <c r="AP42" s="28">
        <f>+(Y42/1000)/(3.1416*((AB42/1000)^2)/4)</f>
        <v>0.48603324287134186</v>
      </c>
      <c r="AQ42" s="23" t="str">
        <f>IF(AP42&gt;=3,"CAMBIAR DIAMETRO","DIAMETRO APROPIADO")</f>
        <v>DIAMETRO APROPIADO</v>
      </c>
      <c r="AR42" s="1"/>
      <c r="AS42" s="1"/>
    </row>
    <row r="43" spans="1:45">
      <c r="A43" s="56"/>
      <c r="B43" s="19" t="s">
        <v>16</v>
      </c>
      <c r="C43" s="20" t="s">
        <v>59</v>
      </c>
      <c r="D43" s="20" t="s">
        <v>60</v>
      </c>
      <c r="E43" s="21">
        <f>ROUND(SUM(H43,J43,L43,N43,P43,R43,T43,V43,E42),0)</f>
        <v>4</v>
      </c>
      <c r="F43" s="21">
        <f t="shared" si="89"/>
        <v>4</v>
      </c>
      <c r="G43" s="22">
        <v>0</v>
      </c>
      <c r="H43" s="21">
        <f t="shared" ref="H43" si="102">G43*H$29</f>
        <v>0</v>
      </c>
      <c r="I43" s="22">
        <v>1</v>
      </c>
      <c r="J43" s="21">
        <f t="shared" ref="J43" si="103">I43*J$29</f>
        <v>1.5</v>
      </c>
      <c r="K43" s="22">
        <v>0</v>
      </c>
      <c r="L43" s="21">
        <f t="shared" si="92"/>
        <v>0</v>
      </c>
      <c r="M43" s="22">
        <v>0</v>
      </c>
      <c r="N43" s="21">
        <f t="shared" si="93"/>
        <v>0</v>
      </c>
      <c r="O43" s="22">
        <v>0</v>
      </c>
      <c r="P43" s="21">
        <f t="shared" ref="P43" si="104">O43*P$29</f>
        <v>0</v>
      </c>
      <c r="Q43" s="22">
        <v>0</v>
      </c>
      <c r="R43" s="21">
        <f t="shared" ref="R43" si="105">Q43*R$29</f>
        <v>0</v>
      </c>
      <c r="S43" s="22">
        <v>0</v>
      </c>
      <c r="T43" s="21">
        <f t="shared" ref="T43" si="106">S43*T$29</f>
        <v>0</v>
      </c>
      <c r="U43" s="22">
        <v>0</v>
      </c>
      <c r="V43" s="21">
        <f t="shared" ref="V43" si="107">U43*V$29</f>
        <v>0</v>
      </c>
      <c r="W43" s="1"/>
      <c r="X43" s="23">
        <v>15.14</v>
      </c>
      <c r="Y43" s="10">
        <f t="shared" si="98"/>
        <v>0.25233333333333335</v>
      </c>
      <c r="Z43" s="22">
        <v>0.73</v>
      </c>
      <c r="AA43" s="24">
        <v>0.5</v>
      </c>
      <c r="AB43" s="11">
        <f t="shared" ref="AB43" si="108">IF(B43=$G$11,LOOKUP(AA43,$D$12:$D$23,$G$12:$G$23),IF(B43=$I$11,LOOKUP(AA43,$D$12:$D$23,$I$12:$I$23),IF(B43=$K$11,LOOKUP(AA43,$D$12:$D$23,$K$12:$K$23),IF(B43=$M$10,LOOKUP(AA43,$M$12:$M$19,$O$12:$O$19)))))</f>
        <v>18.18</v>
      </c>
      <c r="AC43" s="25">
        <v>0</v>
      </c>
      <c r="AD43" s="25">
        <v>1</v>
      </c>
      <c r="AE43" s="25">
        <v>0</v>
      </c>
      <c r="AF43" s="25">
        <v>6</v>
      </c>
      <c r="AG43" s="25">
        <v>1</v>
      </c>
      <c r="AH43" s="25">
        <v>0</v>
      </c>
      <c r="AI43" s="10">
        <f>AD43*VLOOKUP(AA43,'Longitud Equivalente'!B$8:C$16,2,FALSE)+AE43*VLOOKUP(AA43,'Longitud Equivalente'!B$8:D$16,3,FALSE)+AF43*VLOOKUP(AA43,'Longitud Equivalente'!B$8:E$16,4,FALSE)+AG43*VLOOKUP(AA43,'Longitud Equivalente'!B$8:F$16,5,FALSE)+AC43*VLOOKUP(AA43,'Longitud Equivalente'!B$8:G$18,6,FALSE)</f>
        <v>19.799999999999997</v>
      </c>
      <c r="AJ43" s="10">
        <f t="shared" ref="AJ43:AJ44" si="109">AI43+Z43</f>
        <v>20.529999999999998</v>
      </c>
      <c r="AK43" s="28">
        <f t="shared" ref="AK43:AK44" si="110">((Y43/1000)/(0.28*AO43*(AB43/1000)^2.63))^1.85</f>
        <v>6.4355823345351837E-2</v>
      </c>
      <c r="AL43" s="10">
        <f t="shared" ref="AL43:AL44" si="111">AK43*AJ43</f>
        <v>1.3212250532800731</v>
      </c>
      <c r="AM43" s="10">
        <f t="shared" ref="AM43" si="112">AN44</f>
        <v>31.744676323911541</v>
      </c>
      <c r="AN43" s="10">
        <f t="shared" si="100"/>
        <v>30.423451270631467</v>
      </c>
      <c r="AO43" s="27">
        <f t="shared" si="101"/>
        <v>150</v>
      </c>
      <c r="AP43" s="28">
        <f>+(Y43/1000)/(3.1416*((AB43/1000)^2)/4)</f>
        <v>0.97206648574268373</v>
      </c>
      <c r="AQ43" s="23" t="str">
        <f t="shared" ref="AQ43:AQ44" si="113">IF(AP43&gt;=3,"CAMBIAR DIAMETRO","DIAMETRO APROPIADO")</f>
        <v>DIAMETRO APROPIADO</v>
      </c>
      <c r="AR43" s="1"/>
      <c r="AS43" s="1"/>
    </row>
    <row r="44" spans="1:45">
      <c r="A44" s="56"/>
      <c r="B44" s="19" t="s">
        <v>16</v>
      </c>
      <c r="C44" s="20" t="s">
        <v>60</v>
      </c>
      <c r="D44" s="20" t="s">
        <v>51</v>
      </c>
      <c r="E44" s="21">
        <f t="shared" ref="E44" si="114">ROUND(SUM(H44,J44,L44,N44,P44,R44,T44,V44,E43),0)</f>
        <v>6</v>
      </c>
      <c r="F44" s="21">
        <f t="shared" si="89"/>
        <v>6</v>
      </c>
      <c r="G44" s="22">
        <v>0</v>
      </c>
      <c r="H44" s="21">
        <f t="shared" ref="H44" si="115">G44*H$29</f>
        <v>0</v>
      </c>
      <c r="I44" s="22">
        <v>1</v>
      </c>
      <c r="J44" s="21">
        <f t="shared" ref="J44" si="116">I44*J$29</f>
        <v>1.5</v>
      </c>
      <c r="K44" s="22">
        <v>0</v>
      </c>
      <c r="L44" s="21">
        <f t="shared" si="92"/>
        <v>0</v>
      </c>
      <c r="M44" s="22">
        <v>0</v>
      </c>
      <c r="N44" s="21">
        <f t="shared" si="93"/>
        <v>0</v>
      </c>
      <c r="O44" s="22">
        <v>0</v>
      </c>
      <c r="P44" s="21">
        <f t="shared" ref="P44" si="117">O44*P$29</f>
        <v>0</v>
      </c>
      <c r="Q44" s="22">
        <v>0</v>
      </c>
      <c r="R44" s="21">
        <f t="shared" ref="R44" si="118">Q44*R$29</f>
        <v>0</v>
      </c>
      <c r="S44" s="22">
        <v>0</v>
      </c>
      <c r="T44" s="21">
        <f t="shared" ref="T44" si="119">S44*T$29</f>
        <v>0</v>
      </c>
      <c r="U44" s="22">
        <v>0</v>
      </c>
      <c r="V44" s="21">
        <f t="shared" ref="V44" si="120">U44*V$29</f>
        <v>0</v>
      </c>
      <c r="W44" s="1"/>
      <c r="X44" s="23">
        <v>87.06</v>
      </c>
      <c r="Y44" s="10">
        <f t="shared" si="98"/>
        <v>1.4510000000000001</v>
      </c>
      <c r="Z44" s="22">
        <v>2.23</v>
      </c>
      <c r="AA44" s="24">
        <v>1.25</v>
      </c>
      <c r="AB44" s="11">
        <f t="shared" ref="AB44" si="121">IF(B44=$G$11,LOOKUP(AA44,$D$12:$D$23,$G$12:$G$23),IF(B44=$I$11,LOOKUP(AA44,$D$12:$D$23,$I$12:$I$23),IF(B44=$K$11,LOOKUP(AA44,$D$12:$D$23,$K$12:$K$23),IF(B44=$M$10,LOOKUP(AA44,$M$12:$M$19,$O$12:$O$19)))))</f>
        <v>38.14</v>
      </c>
      <c r="AC44" s="25">
        <v>0</v>
      </c>
      <c r="AD44" s="25">
        <v>0</v>
      </c>
      <c r="AE44" s="25">
        <v>0</v>
      </c>
      <c r="AF44" s="25">
        <v>0</v>
      </c>
      <c r="AG44" s="25">
        <v>0</v>
      </c>
      <c r="AH44" s="25">
        <v>0</v>
      </c>
      <c r="AI44" s="10">
        <f>AD44*VLOOKUP(AA44,'Longitud Equivalente'!B$8:C$16,2,FALSE)+AE44*VLOOKUP(AA44,'Longitud Equivalente'!B$8:D$16,3,FALSE)+AF44*VLOOKUP(AA44,'Longitud Equivalente'!B$8:E$16,4,FALSE)+AG44*VLOOKUP(AA44,'Longitud Equivalente'!B$8:F$16,5,FALSE)+AC44*VLOOKUP(AA44,'Longitud Equivalente'!B$8:G$18,6,FALSE)</f>
        <v>0</v>
      </c>
      <c r="AJ44" s="10">
        <f t="shared" si="109"/>
        <v>2.23</v>
      </c>
      <c r="AK44" s="28">
        <f t="shared" si="110"/>
        <v>4.4500591624176841E-2</v>
      </c>
      <c r="AL44" s="10">
        <f t="shared" si="111"/>
        <v>9.923631932191436E-2</v>
      </c>
      <c r="AM44" s="26">
        <f>+AM33</f>
        <v>31.843912643233455</v>
      </c>
      <c r="AN44" s="10">
        <f t="shared" si="100"/>
        <v>31.744676323911541</v>
      </c>
      <c r="AO44" s="27">
        <f t="shared" si="101"/>
        <v>150</v>
      </c>
      <c r="AP44" s="28">
        <f t="shared" ref="AP44" si="122">+(Y44/1000)/(3.1416*((AB44/1000)^2)/4)</f>
        <v>1.2700333873512162</v>
      </c>
      <c r="AQ44" s="23" t="str">
        <f t="shared" si="113"/>
        <v>DIAMETRO APROPIADO</v>
      </c>
      <c r="AR44" s="1"/>
      <c r="AS44" s="1"/>
    </row>
    <row r="45" spans="1:45">
      <c r="A45" s="56"/>
      <c r="B45" s="45" t="s">
        <v>61</v>
      </c>
      <c r="C45" s="1"/>
      <c r="D45" s="2"/>
      <c r="E45" s="2"/>
      <c r="F45" s="2"/>
      <c r="G45" s="2"/>
      <c r="H45" s="3"/>
      <c r="I45" s="2"/>
      <c r="J45" s="2"/>
      <c r="K45" s="1"/>
      <c r="L45" s="1"/>
      <c r="M45" s="4"/>
      <c r="N45" s="4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4"/>
      <c r="AL45" s="1"/>
      <c r="AM45" s="1"/>
      <c r="AN45" s="1"/>
      <c r="AO45" s="1"/>
      <c r="AP45" s="1"/>
      <c r="AQ45" s="1"/>
      <c r="AR45" s="1"/>
      <c r="AS45" s="1"/>
    </row>
    <row r="46" spans="1:45">
      <c r="A46" s="56"/>
      <c r="B46" s="19" t="s">
        <v>16</v>
      </c>
      <c r="C46" s="20" t="s">
        <v>62</v>
      </c>
      <c r="D46" s="20" t="s">
        <v>63</v>
      </c>
      <c r="E46" s="21">
        <f t="shared" ref="E46" si="123">ROUND(SUM(H46,J46,L46,N46,P46,R46,T46,V46),0)</f>
        <v>2</v>
      </c>
      <c r="F46" s="21">
        <f t="shared" ref="F46" si="124">IF(E46&lt;=20,CEILING(E46,1),IF(E46&lt;=50,CEILING(E46,5),IF(E46&lt;=100,CEILING(E46,10),IF(E46&lt;=200,CEILING(E46,20),IF(E46&lt;=300,CEILING(E46,25),IF(E46&lt;=500,CEILING(E46,100),IF(E46&lt;=2000,CEILING(E46,250),IF(E46&lt;=3000,CEILING(E46,500),IF(E46&lt;=5000,CEILING(E46,1000))))))))))</f>
        <v>2</v>
      </c>
      <c r="G46" s="22">
        <v>0</v>
      </c>
      <c r="H46" s="21">
        <f t="shared" ref="H46" si="125">G46*H$29</f>
        <v>0</v>
      </c>
      <c r="I46" s="22">
        <v>1</v>
      </c>
      <c r="J46" s="21">
        <f t="shared" ref="J46" si="126">I46*J$29</f>
        <v>1.5</v>
      </c>
      <c r="K46" s="22">
        <v>0</v>
      </c>
      <c r="L46" s="21">
        <f>K46*L$29</f>
        <v>0</v>
      </c>
      <c r="M46" s="22">
        <v>0</v>
      </c>
      <c r="N46" s="21">
        <f>M46*N$29</f>
        <v>0</v>
      </c>
      <c r="O46" s="22">
        <v>0</v>
      </c>
      <c r="P46" s="21">
        <f t="shared" ref="P46" si="127">O46*P$29</f>
        <v>0</v>
      </c>
      <c r="Q46" s="22">
        <v>0</v>
      </c>
      <c r="R46" s="21">
        <f t="shared" ref="R46" si="128">Q46*R$29</f>
        <v>0</v>
      </c>
      <c r="S46" s="22">
        <v>0</v>
      </c>
      <c r="T46" s="21">
        <f t="shared" ref="T46" si="129">S46*T$29</f>
        <v>0</v>
      </c>
      <c r="U46" s="22">
        <v>0</v>
      </c>
      <c r="V46" s="21">
        <f t="shared" ref="V46" si="130">U46*V$29</f>
        <v>0</v>
      </c>
      <c r="W46" s="1"/>
      <c r="X46" s="23">
        <v>7.57</v>
      </c>
      <c r="Y46" s="10">
        <f t="shared" ref="Y46" si="131">X46/60</f>
        <v>0.12616666666666668</v>
      </c>
      <c r="Z46" s="22">
        <v>2.5499999999999998</v>
      </c>
      <c r="AA46" s="24">
        <v>0.5</v>
      </c>
      <c r="AB46" s="11">
        <f t="shared" ref="AB46" si="132">IF(B46=$G$11,LOOKUP(AA46,$D$12:$D$23,$G$12:$G$23),IF(B46=$I$11,LOOKUP(AA46,$D$12:$D$23,$I$12:$I$23),IF(B46=$K$11,LOOKUP(AA46,$D$12:$D$23,$K$12:$K$23),IF(B46=$M$10,LOOKUP(AA46,$M$12:$M$19,$O$12:$O$19)))))</f>
        <v>18.18</v>
      </c>
      <c r="AC46" s="25">
        <v>0</v>
      </c>
      <c r="AD46" s="25">
        <v>1</v>
      </c>
      <c r="AE46" s="25">
        <v>0</v>
      </c>
      <c r="AF46" s="25">
        <v>3</v>
      </c>
      <c r="AG46" s="25">
        <v>0</v>
      </c>
      <c r="AH46" s="25">
        <v>0</v>
      </c>
      <c r="AI46" s="10">
        <f>AD46*VLOOKUP(AA46,'Longitud Equivalente'!B$8:C$16,2,FALSE)+AE46*VLOOKUP(AA46,'Longitud Equivalente'!B$8:D$16,3,FALSE)+AF46*VLOOKUP(AA46,'Longitud Equivalente'!B$8:E$16,4,FALSE)+AG46*VLOOKUP(AA46,'Longitud Equivalente'!B$8:F$16,5,FALSE)+AC46*VLOOKUP(AA46,'Longitud Equivalente'!B$8:G$18,6,FALSE)</f>
        <v>9.8999999999999986</v>
      </c>
      <c r="AJ46" s="10">
        <f>AI46+Z46</f>
        <v>12.45</v>
      </c>
      <c r="AK46" s="28">
        <f>((Y46/1000)/(0.28*AO46*(AB46/1000)^2.63))^1.85</f>
        <v>1.7851814233448397E-2</v>
      </c>
      <c r="AL46" s="10">
        <f>AK46*AJ46</f>
        <v>0.22225508720643253</v>
      </c>
      <c r="AM46" s="10">
        <f>AN47</f>
        <v>31.466104582958852</v>
      </c>
      <c r="AN46" s="26">
        <f t="shared" ref="AN46:AN47" si="133">+AM46-AL46-AH46</f>
        <v>31.243849495752421</v>
      </c>
      <c r="AO46" s="27">
        <f t="shared" ref="AO46" si="134">LOOKUP(AA46,$D$12:$D$23,$E$12:$E$23)</f>
        <v>150</v>
      </c>
      <c r="AP46" s="28">
        <f>+(Y46/1000)/(3.1416*((AB46/1000)^2)/4)</f>
        <v>0.48603324287134186</v>
      </c>
      <c r="AQ46" s="23" t="str">
        <f>IF(AP46&gt;=3,"CAMBIAR DIAMETRO","DIAMETRO APROPIADO")</f>
        <v>DIAMETRO APROPIADO</v>
      </c>
      <c r="AR46" s="1"/>
      <c r="AS46" s="1"/>
    </row>
    <row r="47" spans="1:45">
      <c r="A47" s="56"/>
      <c r="B47" s="19" t="s">
        <v>16</v>
      </c>
      <c r="C47" s="20" t="s">
        <v>63</v>
      </c>
      <c r="D47" s="20" t="s">
        <v>52</v>
      </c>
      <c r="E47" s="21">
        <f>ROUND(SUM(H47,J47,L47,N47,P47,R47,T47,V47,E46),0)</f>
        <v>7</v>
      </c>
      <c r="F47" s="21">
        <f>IF(E47&lt;=20,CEILING(E47,1),IF(E47&lt;=50,CEILING(E47,5),IF(E47&lt;=100,CEILING(E47,10),IF(E47&lt;=200,CEILING(E47,20),IF(E47&lt;=300,CEILING(E47,25),IF(E47&lt;=500,CEILING(E47,100),IF(E47&lt;=2000,CEILING(E47,250),IF(E47&lt;=3000,CEILING(E47,500),IF(E47&lt;=5000,CEILING(E47,1000))))))))))</f>
        <v>7</v>
      </c>
      <c r="G47" s="22">
        <v>1</v>
      </c>
      <c r="H47" s="21">
        <f t="shared" ref="H47" si="135">G47*H$29</f>
        <v>5</v>
      </c>
      <c r="I47" s="22">
        <v>0</v>
      </c>
      <c r="J47" s="21">
        <f t="shared" ref="J47" si="136">I47*J$29</f>
        <v>0</v>
      </c>
      <c r="K47" s="22">
        <v>0</v>
      </c>
      <c r="L47" s="21">
        <f>K47*L$29</f>
        <v>0</v>
      </c>
      <c r="M47" s="22">
        <v>0</v>
      </c>
      <c r="N47" s="21">
        <f>M47*N$29</f>
        <v>0</v>
      </c>
      <c r="O47" s="22">
        <v>0</v>
      </c>
      <c r="P47" s="21">
        <f t="shared" ref="P47" si="137">O47*P$29</f>
        <v>0</v>
      </c>
      <c r="Q47" s="22">
        <v>0</v>
      </c>
      <c r="R47" s="21">
        <f t="shared" ref="R47" si="138">Q47*R$29</f>
        <v>0</v>
      </c>
      <c r="S47" s="22">
        <v>0</v>
      </c>
      <c r="T47" s="21">
        <f t="shared" ref="T47" si="139">S47*T$29</f>
        <v>0</v>
      </c>
      <c r="U47" s="22">
        <v>0</v>
      </c>
      <c r="V47" s="21">
        <f t="shared" ref="V47" si="140">U47*V$29</f>
        <v>0</v>
      </c>
      <c r="W47" s="1"/>
      <c r="X47" s="23">
        <v>90.84</v>
      </c>
      <c r="Y47" s="10">
        <f t="shared" ref="Y47" si="141">X47/60</f>
        <v>1.514</v>
      </c>
      <c r="Z47" s="22">
        <v>2.4</v>
      </c>
      <c r="AA47" s="24">
        <v>1.25</v>
      </c>
      <c r="AB47" s="11">
        <f t="shared" ref="AB47" si="142">IF(B47=$G$11,LOOKUP(AA47,$D$12:$D$23,$G$12:$G$23),IF(B47=$I$11,LOOKUP(AA47,$D$12:$D$23,$I$12:$I$23),IF(B47=$K$11,LOOKUP(AA47,$D$12:$D$23,$K$12:$K$23),IF(B47=$M$10,LOOKUP(AA47,$M$12:$M$19,$O$12:$O$19)))))</f>
        <v>38.14</v>
      </c>
      <c r="AC47" s="25">
        <v>1</v>
      </c>
      <c r="AD47" s="25">
        <v>0</v>
      </c>
      <c r="AE47" s="25">
        <v>0</v>
      </c>
      <c r="AF47" s="25">
        <v>5</v>
      </c>
      <c r="AG47" s="25">
        <v>1</v>
      </c>
      <c r="AH47" s="25">
        <v>0</v>
      </c>
      <c r="AI47" s="10">
        <f>AD47*VLOOKUP(AA47,'Longitud Equivalente'!B$8:C$16,2,FALSE)+AE47*VLOOKUP(AA47,'Longitud Equivalente'!B$8:D$16,3,FALSE)+AF47*VLOOKUP(AA47,'Longitud Equivalente'!B$8:E$16,4,FALSE)+AG47*VLOOKUP(AA47,'Longitud Equivalente'!B$8:F$16,5,FALSE)+AC47*VLOOKUP(AA47,'Longitud Equivalente'!B$8:G$18,6,FALSE)</f>
        <v>6.3</v>
      </c>
      <c r="AJ47" s="10">
        <f>AI47+Z47</f>
        <v>8.6999999999999993</v>
      </c>
      <c r="AK47" s="28">
        <f>((Y47/1000)/(0.28*AO47*(AB47/1000)^2.63))^1.85</f>
        <v>4.8140870702268974E-2</v>
      </c>
      <c r="AL47" s="10">
        <f>AK47*AJ47</f>
        <v>0.41882557510974006</v>
      </c>
      <c r="AM47" s="26">
        <f>+AM34</f>
        <v>31.884930158068592</v>
      </c>
      <c r="AN47" s="10">
        <f t="shared" si="133"/>
        <v>31.466104582958852</v>
      </c>
      <c r="AO47" s="27">
        <f t="shared" ref="AO47" si="143">LOOKUP(AA47,$D$12:$D$23,$E$12:$E$23)</f>
        <v>150</v>
      </c>
      <c r="AP47" s="28">
        <f>+(Y47/1000)/(3.1416*((AB47/1000)^2)/4)</f>
        <v>1.3251761188488913</v>
      </c>
      <c r="AQ47" s="23" t="str">
        <f>IF(AP47&gt;=3,"CAMBIAR DIAMETRO","DIAMETRO APROPIADO")</f>
        <v>DIAMETRO APROPIADO</v>
      </c>
      <c r="AR47" s="1"/>
      <c r="AS47" s="1"/>
    </row>
    <row r="48" spans="1:45">
      <c r="A48" s="1"/>
      <c r="B48" s="45" t="s">
        <v>57</v>
      </c>
      <c r="C48" s="1"/>
      <c r="D48" s="2"/>
      <c r="E48" s="2"/>
      <c r="F48" s="2"/>
      <c r="G48" s="2"/>
      <c r="H48" s="3"/>
      <c r="I48" s="2"/>
      <c r="J48" s="2"/>
      <c r="K48" s="1"/>
      <c r="L48" s="1"/>
      <c r="M48" s="4"/>
      <c r="N48" s="4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4"/>
      <c r="AL48" s="1"/>
      <c r="AM48" s="1"/>
      <c r="AN48" s="1"/>
      <c r="AO48" s="1"/>
      <c r="AP48" s="1"/>
      <c r="AQ48" s="1"/>
      <c r="AR48" s="1"/>
      <c r="AS48" s="1"/>
    </row>
    <row r="49" spans="1:45">
      <c r="A49" s="56"/>
      <c r="B49" s="19" t="s">
        <v>16</v>
      </c>
      <c r="C49" s="20" t="s">
        <v>64</v>
      </c>
      <c r="D49" s="20" t="s">
        <v>65</v>
      </c>
      <c r="E49" s="21">
        <f>ROUND(SUM(H49,J49,L49,N49,P49,R49,T49,V49),0)</f>
        <v>3</v>
      </c>
      <c r="F49" s="21">
        <f t="shared" ref="F49:F50" si="144">IF(E49&lt;=20,CEILING(E49,1),IF(E49&lt;=50,CEILING(E49,5),IF(E49&lt;=100,CEILING(E49,10),IF(E49&lt;=200,CEILING(E49,20),IF(E49&lt;=300,CEILING(E49,25),IF(E49&lt;=500,CEILING(E49,100),IF(E49&lt;=2000,CEILING(E49,250),IF(E49&lt;=3000,CEILING(E49,500),IF(E49&lt;=5000,CEILING(E49,1000))))))))))</f>
        <v>3</v>
      </c>
      <c r="G49" s="22">
        <v>0</v>
      </c>
      <c r="H49" s="21">
        <f t="shared" ref="H49:H52" si="145">G49*H$29</f>
        <v>0</v>
      </c>
      <c r="I49" s="22">
        <v>0</v>
      </c>
      <c r="J49" s="21">
        <f t="shared" ref="J49:J52" si="146">I49*J$29</f>
        <v>0</v>
      </c>
      <c r="K49" s="22">
        <v>0</v>
      </c>
      <c r="L49" s="21">
        <f t="shared" ref="L49:L52" si="147">K49*L$29</f>
        <v>0</v>
      </c>
      <c r="M49" s="22">
        <v>1</v>
      </c>
      <c r="N49" s="21">
        <f t="shared" ref="N49:N52" si="148">M49*N$29</f>
        <v>3</v>
      </c>
      <c r="O49" s="22">
        <v>0</v>
      </c>
      <c r="P49" s="21">
        <f t="shared" ref="P49:P52" si="149">O49*P$29</f>
        <v>0</v>
      </c>
      <c r="Q49" s="22">
        <v>0</v>
      </c>
      <c r="R49" s="21">
        <f t="shared" ref="R49:R52" si="150">Q49*R$29</f>
        <v>0</v>
      </c>
      <c r="S49" s="22">
        <v>0</v>
      </c>
      <c r="T49" s="21">
        <f t="shared" ref="T49:T52" si="151">S49*T$29</f>
        <v>0</v>
      </c>
      <c r="U49" s="22">
        <v>0</v>
      </c>
      <c r="V49" s="21">
        <f t="shared" ref="V49:V52" si="152">U49*V$29</f>
        <v>0</v>
      </c>
      <c r="W49" s="1"/>
      <c r="X49" s="23">
        <v>11.36</v>
      </c>
      <c r="Y49" s="10">
        <f t="shared" ref="Y49:Y52" si="153">X49/60</f>
        <v>0.18933333333333333</v>
      </c>
      <c r="Z49" s="22">
        <v>4.58</v>
      </c>
      <c r="AA49" s="24">
        <v>0.5</v>
      </c>
      <c r="AB49" s="11">
        <f t="shared" ref="AB49:AB52" si="154">IF(B49=$G$11,LOOKUP(AA49,$D$12:$D$23,$G$12:$G$23),IF(B49=$I$11,LOOKUP(AA49,$D$12:$D$23,$I$12:$I$23),IF(B49=$K$11,LOOKUP(AA49,$D$12:$D$23,$K$12:$K$23),IF(B49=$M$10,LOOKUP(AA49,$M$12:$M$19,$O$12:$O$19)))))</f>
        <v>18.18</v>
      </c>
      <c r="AC49" s="25">
        <v>0</v>
      </c>
      <c r="AD49" s="25">
        <v>1</v>
      </c>
      <c r="AE49" s="25">
        <v>0</v>
      </c>
      <c r="AF49" s="25">
        <v>2</v>
      </c>
      <c r="AG49" s="25">
        <v>0</v>
      </c>
      <c r="AH49" s="25">
        <v>0</v>
      </c>
      <c r="AI49" s="10">
        <f>AD49*VLOOKUP(AA49,'Longitud Equivalente'!B$8:C$16,2,FALSE)+AE49*VLOOKUP(AA49,'Longitud Equivalente'!B$8:D$16,3,FALSE)+AF49*VLOOKUP(AA49,'Longitud Equivalente'!B$8:E$16,4,FALSE)+AG49*VLOOKUP(AA49,'Longitud Equivalente'!B$8:F$16,5,FALSE)+AC49*VLOOKUP(AA49,'Longitud Equivalente'!B$8:G$18,6,FALSE)</f>
        <v>6.6</v>
      </c>
      <c r="AJ49" s="10">
        <f>AI49+Z49</f>
        <v>11.18</v>
      </c>
      <c r="AK49" s="28">
        <f>((Y49/1000)/(0.28*AO49*(AB49/1000)^2.63))^1.85</f>
        <v>3.7827260902821229E-2</v>
      </c>
      <c r="AL49" s="10">
        <f>AK49*AJ49</f>
        <v>0.42290877689354134</v>
      </c>
      <c r="AM49" s="10">
        <f>AN50</f>
        <v>30.498098464931907</v>
      </c>
      <c r="AN49" s="26">
        <f t="shared" ref="AN49:AN52" si="155">+AM49-AL49-AH49</f>
        <v>30.075189688038364</v>
      </c>
      <c r="AO49" s="27">
        <f t="shared" ref="AO49:AO52" si="156">LOOKUP(AA49,$D$12:$D$23,$E$12:$E$23)</f>
        <v>150</v>
      </c>
      <c r="AP49" s="28">
        <f>+(Y49/1000)/(3.1416*((AB49/1000)^2)/4)</f>
        <v>0.72937089022700696</v>
      </c>
      <c r="AQ49" s="23" t="str">
        <f>IF(AP49&gt;=3,"CAMBIAR DIAMETRO","DIAMETRO APROPIADO")</f>
        <v>DIAMETRO APROPIADO</v>
      </c>
      <c r="AR49" s="1"/>
      <c r="AS49" s="1"/>
    </row>
    <row r="50" spans="1:45">
      <c r="A50" s="56"/>
      <c r="B50" s="19" t="s">
        <v>16</v>
      </c>
      <c r="C50" s="20" t="s">
        <v>65</v>
      </c>
      <c r="D50" s="20" t="s">
        <v>66</v>
      </c>
      <c r="E50" s="21">
        <f>ROUND(SUM(H50,J50,L50,N50,P50,R50,T50,V50,E49),0)</f>
        <v>6</v>
      </c>
      <c r="F50" s="21">
        <f t="shared" si="144"/>
        <v>6</v>
      </c>
      <c r="G50" s="22">
        <v>0</v>
      </c>
      <c r="H50" s="21">
        <f t="shared" si="145"/>
        <v>0</v>
      </c>
      <c r="I50" s="22">
        <v>0</v>
      </c>
      <c r="J50" s="21">
        <f t="shared" si="146"/>
        <v>0</v>
      </c>
      <c r="K50" s="22">
        <v>0</v>
      </c>
      <c r="L50" s="21">
        <f t="shared" si="147"/>
        <v>0</v>
      </c>
      <c r="M50" s="22">
        <v>1</v>
      </c>
      <c r="N50" s="21">
        <f t="shared" si="148"/>
        <v>3</v>
      </c>
      <c r="O50" s="22">
        <v>0</v>
      </c>
      <c r="P50" s="21">
        <f t="shared" si="149"/>
        <v>0</v>
      </c>
      <c r="Q50" s="22">
        <v>0</v>
      </c>
      <c r="R50" s="21">
        <f t="shared" si="150"/>
        <v>0</v>
      </c>
      <c r="S50" s="22">
        <v>0</v>
      </c>
      <c r="T50" s="21">
        <f t="shared" si="151"/>
        <v>0</v>
      </c>
      <c r="U50" s="22">
        <v>0</v>
      </c>
      <c r="V50" s="21">
        <f t="shared" si="152"/>
        <v>0</v>
      </c>
      <c r="W50" s="1"/>
      <c r="X50" s="23">
        <v>87.06</v>
      </c>
      <c r="Y50" s="10">
        <f t="shared" si="153"/>
        <v>1.4510000000000001</v>
      </c>
      <c r="Z50" s="22">
        <v>3.02</v>
      </c>
      <c r="AA50" s="24">
        <v>1.25</v>
      </c>
      <c r="AB50" s="11">
        <f t="shared" si="154"/>
        <v>38.14</v>
      </c>
      <c r="AC50" s="25">
        <v>0</v>
      </c>
      <c r="AD50" s="25">
        <v>1</v>
      </c>
      <c r="AE50" s="25">
        <v>0</v>
      </c>
      <c r="AF50" s="25">
        <v>0</v>
      </c>
      <c r="AG50" s="25">
        <v>0</v>
      </c>
      <c r="AH50" s="25">
        <v>0</v>
      </c>
      <c r="AI50" s="10">
        <f>AD50*VLOOKUP(AA50,'Longitud Equivalente'!B$8:C$16,2,FALSE)+AE50*VLOOKUP(AA50,'Longitud Equivalente'!B$8:D$16,3,FALSE)+AF50*VLOOKUP(AA50,'Longitud Equivalente'!B$8:E$16,4,FALSE)+AG50*VLOOKUP(AA50,'Longitud Equivalente'!B$8:F$16,5,FALSE)+AC50*VLOOKUP(AA50,'Longitud Equivalente'!B$8:G$18,6,FALSE)</f>
        <v>0.1</v>
      </c>
      <c r="AJ50" s="10">
        <f t="shared" ref="AJ50:AJ52" si="157">AI50+Z50</f>
        <v>3.12</v>
      </c>
      <c r="AK50" s="28">
        <f t="shared" ref="AK50:AK52" si="158">((Y50/1000)/(0.28*AO50*(AB50/1000)^2.63))^1.85</f>
        <v>4.4500591624176841E-2</v>
      </c>
      <c r="AL50" s="10">
        <f t="shared" ref="AL50:AL52" si="159">AK50*AJ50</f>
        <v>0.13884184586743176</v>
      </c>
      <c r="AM50" s="10">
        <f t="shared" ref="AM50" si="160">AN52</f>
        <v>30.636940310799339</v>
      </c>
      <c r="AN50" s="10">
        <f t="shared" si="155"/>
        <v>30.498098464931907</v>
      </c>
      <c r="AO50" s="27">
        <f t="shared" si="156"/>
        <v>150</v>
      </c>
      <c r="AP50" s="28">
        <f>+(Y50/1000)/(3.1416*((AB50/1000)^2)/4)</f>
        <v>1.2700333873512162</v>
      </c>
      <c r="AQ50" s="23" t="str">
        <f t="shared" ref="AQ50:AQ52" si="161">IF(AP50&gt;=3,"CAMBIAR DIAMETRO","DIAMETRO APROPIADO")</f>
        <v>DIAMETRO APROPIADO</v>
      </c>
      <c r="AR50" s="1"/>
      <c r="AS50" s="1"/>
    </row>
    <row r="51" spans="1:45">
      <c r="A51" s="56"/>
      <c r="B51" s="19" t="s">
        <v>16</v>
      </c>
      <c r="C51" s="20" t="s">
        <v>66</v>
      </c>
      <c r="D51" s="20" t="s">
        <v>67</v>
      </c>
      <c r="E51" s="21">
        <f t="shared" ref="E51:E52" si="162">ROUND(SUM(H51,J51,L51,N51,P51,R51,T51,V51,E50),0)</f>
        <v>9</v>
      </c>
      <c r="F51" s="21">
        <f t="shared" ref="F51:F52" si="163">IF(E51&lt;=20,CEILING(E51,1),IF(E51&lt;=50,CEILING(E51,5),IF(E51&lt;=100,CEILING(E51,10),IF(E51&lt;=200,CEILING(E51,20),IF(E51&lt;=300,CEILING(E51,25),IF(E51&lt;=500,CEILING(E51,100),IF(E51&lt;=2000,CEILING(E51,250),IF(E51&lt;=3000,CEILING(E51,500),IF(E51&lt;=5000,CEILING(E51,1000))))))))))</f>
        <v>9</v>
      </c>
      <c r="G51" s="22">
        <v>0</v>
      </c>
      <c r="H51" s="21">
        <f t="shared" ref="H51" si="164">G51*H$29</f>
        <v>0</v>
      </c>
      <c r="I51" s="22">
        <v>0</v>
      </c>
      <c r="J51" s="21">
        <f t="shared" ref="J51" si="165">I51*J$29</f>
        <v>0</v>
      </c>
      <c r="K51" s="22">
        <v>0</v>
      </c>
      <c r="L51" s="21">
        <f t="shared" ref="L51" si="166">K51*L$29</f>
        <v>0</v>
      </c>
      <c r="M51" s="22">
        <v>1</v>
      </c>
      <c r="N51" s="21">
        <f t="shared" ref="N51" si="167">M51*N$29</f>
        <v>3</v>
      </c>
      <c r="O51" s="22">
        <v>0</v>
      </c>
      <c r="P51" s="21">
        <f t="shared" ref="P51" si="168">O51*P$29</f>
        <v>0</v>
      </c>
      <c r="Q51" s="22">
        <v>0</v>
      </c>
      <c r="R51" s="21">
        <f t="shared" ref="R51" si="169">Q51*R$29</f>
        <v>0</v>
      </c>
      <c r="S51" s="22">
        <v>0</v>
      </c>
      <c r="T51" s="21">
        <f t="shared" ref="T51" si="170">S51*T$29</f>
        <v>0</v>
      </c>
      <c r="U51" s="22">
        <v>0</v>
      </c>
      <c r="V51" s="21">
        <f t="shared" ref="V51" si="171">U51*V$29</f>
        <v>0</v>
      </c>
      <c r="W51" s="1"/>
      <c r="X51" s="23">
        <v>98.41</v>
      </c>
      <c r="Y51" s="10">
        <f t="shared" ref="Y51" si="172">X51/60</f>
        <v>1.6401666666666666</v>
      </c>
      <c r="Z51" s="22">
        <v>2.88</v>
      </c>
      <c r="AA51" s="24">
        <v>1.25</v>
      </c>
      <c r="AB51" s="11">
        <f t="shared" ref="AB51" si="173">IF(B51=$G$11,LOOKUP(AA51,$D$12:$D$23,$G$12:$G$23),IF(B51=$I$11,LOOKUP(AA51,$D$12:$D$23,$I$12:$I$23),IF(B51=$K$11,LOOKUP(AA51,$D$12:$D$23,$K$12:$K$23),IF(B51=$M$10,LOOKUP(AA51,$M$12:$M$19,$O$12:$O$19)))))</f>
        <v>38.14</v>
      </c>
      <c r="AC51" s="25">
        <v>0</v>
      </c>
      <c r="AD51" s="25">
        <v>1</v>
      </c>
      <c r="AE51" s="25">
        <v>0</v>
      </c>
      <c r="AF51" s="25">
        <v>0</v>
      </c>
      <c r="AG51" s="25">
        <v>0</v>
      </c>
      <c r="AH51" s="25">
        <v>0</v>
      </c>
      <c r="AI51" s="10">
        <f>AD51*VLOOKUP(AA51,'Longitud Equivalente'!B$8:C$16,2,FALSE)+AE51*VLOOKUP(AA51,'Longitud Equivalente'!B$8:D$16,3,FALSE)+AF51*VLOOKUP(AA51,'Longitud Equivalente'!B$8:E$16,4,FALSE)+AG51*VLOOKUP(AA51,'Longitud Equivalente'!B$8:F$16,5,FALSE)+AC51*VLOOKUP(AA51,'Longitud Equivalente'!B$8:G$18,6,FALSE)</f>
        <v>0.1</v>
      </c>
      <c r="AJ51" s="10">
        <f t="shared" ref="AJ51" si="174">AI51+Z51</f>
        <v>2.98</v>
      </c>
      <c r="AK51" s="28">
        <f t="shared" ref="AK51" si="175">((Y51/1000)/(0.28*AO51*(AB51/1000)^2.63))^1.85</f>
        <v>5.5824370885850648E-2</v>
      </c>
      <c r="AL51" s="10">
        <f t="shared" ref="AL51" si="176">AK51*AJ51</f>
        <v>0.16635662523983494</v>
      </c>
      <c r="AM51" s="10">
        <f t="shared" ref="AM51" si="177">AN53</f>
        <v>0</v>
      </c>
      <c r="AN51" s="10">
        <f t="shared" ref="AN51" si="178">+AM51-AL51-AH51</f>
        <v>-0.16635662523983494</v>
      </c>
      <c r="AO51" s="27">
        <f t="shared" ref="AO51" si="179">LOOKUP(AA51,$D$12:$D$23,$E$12:$E$23)</f>
        <v>150</v>
      </c>
      <c r="AP51" s="28">
        <f>+(Y51/1000)/(3.1416*((AB51/1000)^2)/4)</f>
        <v>1.4356074620862989</v>
      </c>
      <c r="AQ51" s="23" t="str">
        <f t="shared" ref="AQ51" si="180">IF(AP51&gt;=3,"CAMBIAR DIAMETRO","DIAMETRO APROPIADO")</f>
        <v>DIAMETRO APROPIADO</v>
      </c>
      <c r="AR51" s="1"/>
      <c r="AS51" s="1"/>
    </row>
    <row r="52" spans="1:45">
      <c r="A52" s="56"/>
      <c r="B52" s="19" t="s">
        <v>16</v>
      </c>
      <c r="C52" s="20" t="s">
        <v>67</v>
      </c>
      <c r="D52" s="20" t="s">
        <v>54</v>
      </c>
      <c r="E52" s="21">
        <f t="shared" si="162"/>
        <v>12</v>
      </c>
      <c r="F52" s="21">
        <f t="shared" si="163"/>
        <v>12</v>
      </c>
      <c r="G52" s="22">
        <v>0</v>
      </c>
      <c r="H52" s="21">
        <f t="shared" si="145"/>
        <v>0</v>
      </c>
      <c r="I52" s="22">
        <v>0</v>
      </c>
      <c r="J52" s="21">
        <f t="shared" si="146"/>
        <v>0</v>
      </c>
      <c r="K52" s="22">
        <v>0</v>
      </c>
      <c r="L52" s="21">
        <f t="shared" si="147"/>
        <v>0</v>
      </c>
      <c r="M52" s="22">
        <v>1</v>
      </c>
      <c r="N52" s="21">
        <f t="shared" si="148"/>
        <v>3</v>
      </c>
      <c r="O52" s="22">
        <v>0</v>
      </c>
      <c r="P52" s="21">
        <f t="shared" si="149"/>
        <v>0</v>
      </c>
      <c r="Q52" s="22">
        <v>0</v>
      </c>
      <c r="R52" s="21">
        <f t="shared" si="150"/>
        <v>0</v>
      </c>
      <c r="S52" s="22">
        <v>0</v>
      </c>
      <c r="T52" s="21">
        <f t="shared" si="151"/>
        <v>0</v>
      </c>
      <c r="U52" s="22">
        <v>0</v>
      </c>
      <c r="V52" s="21">
        <f t="shared" si="152"/>
        <v>0</v>
      </c>
      <c r="W52" s="1"/>
      <c r="X52" s="23">
        <v>109.77</v>
      </c>
      <c r="Y52" s="10">
        <f t="shared" si="153"/>
        <v>1.8294999999999999</v>
      </c>
      <c r="Z52" s="22">
        <v>15.170000000000002</v>
      </c>
      <c r="AA52" s="24">
        <v>1.25</v>
      </c>
      <c r="AB52" s="11">
        <f t="shared" si="154"/>
        <v>38.14</v>
      </c>
      <c r="AC52" s="25">
        <v>1</v>
      </c>
      <c r="AD52" s="25">
        <v>0</v>
      </c>
      <c r="AE52" s="25">
        <v>0</v>
      </c>
      <c r="AF52" s="25">
        <v>4</v>
      </c>
      <c r="AG52" s="25">
        <v>1</v>
      </c>
      <c r="AH52" s="25">
        <v>0</v>
      </c>
      <c r="AI52" s="10">
        <f>AD52*VLOOKUP(AA52,'Longitud Equivalente'!B$8:C$16,2,FALSE)+AE52*VLOOKUP(AA52,'Longitud Equivalente'!B$8:D$16,3,FALSE)+AF52*VLOOKUP(AA52,'Longitud Equivalente'!B$8:E$16,4,FALSE)+AG52*VLOOKUP(AA52,'Longitud Equivalente'!B$8:F$16,5,FALSE)+AC52*VLOOKUP(AA52,'Longitud Equivalente'!B$8:G$18,6,FALSE)</f>
        <v>5.4</v>
      </c>
      <c r="AJ52" s="10">
        <f t="shared" si="157"/>
        <v>20.57</v>
      </c>
      <c r="AK52" s="28">
        <f t="shared" si="158"/>
        <v>6.8327579700676558E-2</v>
      </c>
      <c r="AL52" s="10">
        <f t="shared" si="159"/>
        <v>1.4054983144429167</v>
      </c>
      <c r="AM52" s="26">
        <f>+AM36</f>
        <v>32.042438625242255</v>
      </c>
      <c r="AN52" s="10">
        <f t="shared" si="155"/>
        <v>30.636940310799339</v>
      </c>
      <c r="AO52" s="27">
        <f t="shared" si="156"/>
        <v>150</v>
      </c>
      <c r="AP52" s="28">
        <f t="shared" ref="AP52" si="181">+(Y52/1000)/(3.1416*((AB52/1000)^2)/4)</f>
        <v>1.6013274170634391</v>
      </c>
      <c r="AQ52" s="23" t="str">
        <f t="shared" si="161"/>
        <v>DIAMETRO APROPIADO</v>
      </c>
      <c r="AR52" s="1"/>
      <c r="AS52" s="1"/>
    </row>
  </sheetData>
  <mergeCells count="12">
    <mergeCell ref="AC28:AD28"/>
    <mergeCell ref="D2:Y2"/>
    <mergeCell ref="D3:Y3"/>
    <mergeCell ref="D4:Y4"/>
    <mergeCell ref="E6:K6"/>
    <mergeCell ref="E7:K7"/>
    <mergeCell ref="C29:D29"/>
    <mergeCell ref="E8:K8"/>
    <mergeCell ref="D10:D11"/>
    <mergeCell ref="E10:E11"/>
    <mergeCell ref="G10:I10"/>
    <mergeCell ref="E27:G27"/>
  </mergeCells>
  <conditionalFormatting sqref="AG5 AG9:AG24 AG26:AG28 AF25 AG40:AG41 AQ29:AQ34 AQ36:AQ39">
    <cfRule type="cellIs" dxfId="40" priority="387" stopIfTrue="1" operator="equal">
      <formula>"CAMBIAR DIAMETRO"</formula>
    </cfRule>
  </conditionalFormatting>
  <conditionalFormatting sqref="AQ30:AQ34 AQ36:AQ39">
    <cfRule type="cellIs" dxfId="39" priority="382" operator="equal">
      <formula>"diametro apropiado"</formula>
    </cfRule>
  </conditionalFormatting>
  <conditionalFormatting sqref="AP30:AP34 AP36:AP39">
    <cfRule type="cellIs" dxfId="38" priority="383" stopIfTrue="1" operator="greaterThan">
      <formula>3</formula>
    </cfRule>
  </conditionalFormatting>
  <conditionalFormatting sqref="AK30:AK34 AK36:AK39">
    <cfRule type="cellIs" dxfId="37" priority="378" stopIfTrue="1" operator="greaterThan">
      <formula>2</formula>
    </cfRule>
  </conditionalFormatting>
  <conditionalFormatting sqref="AQ42:AQ44">
    <cfRule type="cellIs" dxfId="36" priority="296" stopIfTrue="1" operator="equal">
      <formula>"CAMBIAR DIAMETRO"</formula>
    </cfRule>
  </conditionalFormatting>
  <conditionalFormatting sqref="AQ42:AQ44">
    <cfRule type="cellIs" dxfId="35" priority="294" operator="equal">
      <formula>"diametro apropiado"</formula>
    </cfRule>
  </conditionalFormatting>
  <conditionalFormatting sqref="AP42">
    <cfRule type="cellIs" dxfId="34" priority="293" stopIfTrue="1" operator="greaterThan">
      <formula>3</formula>
    </cfRule>
  </conditionalFormatting>
  <conditionalFormatting sqref="AK42">
    <cfRule type="cellIs" dxfId="33" priority="292" stopIfTrue="1" operator="greaterThan">
      <formula>2</formula>
    </cfRule>
  </conditionalFormatting>
  <conditionalFormatting sqref="AK43">
    <cfRule type="cellIs" dxfId="32" priority="291" stopIfTrue="1" operator="greaterThan">
      <formula>2</formula>
    </cfRule>
  </conditionalFormatting>
  <conditionalFormatting sqref="AP43">
    <cfRule type="cellIs" dxfId="31" priority="290" stopIfTrue="1" operator="greaterThan">
      <formula>3</formula>
    </cfRule>
  </conditionalFormatting>
  <conditionalFormatting sqref="AK44">
    <cfRule type="cellIs" dxfId="30" priority="285" stopIfTrue="1" operator="greaterThan">
      <formula>2</formula>
    </cfRule>
  </conditionalFormatting>
  <conditionalFormatting sqref="AP44">
    <cfRule type="cellIs" dxfId="29" priority="284" stopIfTrue="1" operator="greaterThan">
      <formula>3</formula>
    </cfRule>
  </conditionalFormatting>
  <conditionalFormatting sqref="AG45">
    <cfRule type="cellIs" dxfId="28" priority="283" stopIfTrue="1" operator="equal">
      <formula>"CAMBIAR DIAMETRO"</formula>
    </cfRule>
  </conditionalFormatting>
  <conditionalFormatting sqref="AQ46">
    <cfRule type="cellIs" dxfId="27" priority="282" stopIfTrue="1" operator="equal">
      <formula>"CAMBIAR DIAMETRO"</formula>
    </cfRule>
  </conditionalFormatting>
  <conditionalFormatting sqref="AQ46">
    <cfRule type="cellIs" dxfId="26" priority="281" operator="equal">
      <formula>"diametro apropiado"</formula>
    </cfRule>
  </conditionalFormatting>
  <conditionalFormatting sqref="AP46">
    <cfRule type="cellIs" dxfId="25" priority="280" stopIfTrue="1" operator="greaterThan">
      <formula>3</formula>
    </cfRule>
  </conditionalFormatting>
  <conditionalFormatting sqref="AK46">
    <cfRule type="cellIs" dxfId="24" priority="279" stopIfTrue="1" operator="greaterThan">
      <formula>2</formula>
    </cfRule>
  </conditionalFormatting>
  <conditionalFormatting sqref="AQ47">
    <cfRule type="cellIs" dxfId="23" priority="278" stopIfTrue="1" operator="equal">
      <formula>"CAMBIAR DIAMETRO"</formula>
    </cfRule>
  </conditionalFormatting>
  <conditionalFormatting sqref="AQ47">
    <cfRule type="cellIs" dxfId="22" priority="277" operator="equal">
      <formula>"diametro apropiado"</formula>
    </cfRule>
  </conditionalFormatting>
  <conditionalFormatting sqref="AP47">
    <cfRule type="cellIs" dxfId="21" priority="276" stopIfTrue="1" operator="greaterThan">
      <formula>3</formula>
    </cfRule>
  </conditionalFormatting>
  <conditionalFormatting sqref="AK47">
    <cfRule type="cellIs" dxfId="20" priority="275" stopIfTrue="1" operator="greaterThan">
      <formula>2</formula>
    </cfRule>
  </conditionalFormatting>
  <conditionalFormatting sqref="AQ35">
    <cfRule type="cellIs" dxfId="19" priority="17" stopIfTrue="1" operator="equal">
      <formula>"CAMBIAR DIAMETRO"</formula>
    </cfRule>
  </conditionalFormatting>
  <conditionalFormatting sqref="AQ35">
    <cfRule type="cellIs" dxfId="18" priority="15" operator="equal">
      <formula>"diametro apropiado"</formula>
    </cfRule>
  </conditionalFormatting>
  <conditionalFormatting sqref="AP35">
    <cfRule type="cellIs" dxfId="17" priority="16" stopIfTrue="1" operator="greaterThan">
      <formula>3</formula>
    </cfRule>
  </conditionalFormatting>
  <conditionalFormatting sqref="AK35">
    <cfRule type="cellIs" dxfId="16" priority="14" stopIfTrue="1" operator="greaterThan">
      <formula>2</formula>
    </cfRule>
  </conditionalFormatting>
  <conditionalFormatting sqref="AP52">
    <cfRule type="cellIs" dxfId="15" priority="5" stopIfTrue="1" operator="greaterThan">
      <formula>3</formula>
    </cfRule>
  </conditionalFormatting>
  <conditionalFormatting sqref="AP51">
    <cfRule type="cellIs" dxfId="14" priority="1" stopIfTrue="1" operator="greaterThan">
      <formula>3</formula>
    </cfRule>
  </conditionalFormatting>
  <conditionalFormatting sqref="AG48">
    <cfRule type="cellIs" dxfId="13" priority="13" stopIfTrue="1" operator="equal">
      <formula>"CAMBIAR DIAMETRO"</formula>
    </cfRule>
  </conditionalFormatting>
  <conditionalFormatting sqref="AQ49:AQ50 AQ52">
    <cfRule type="cellIs" dxfId="12" priority="12" stopIfTrue="1" operator="equal">
      <formula>"CAMBIAR DIAMETRO"</formula>
    </cfRule>
  </conditionalFormatting>
  <conditionalFormatting sqref="AQ49:AQ50 AQ52">
    <cfRule type="cellIs" dxfId="11" priority="11" operator="equal">
      <formula>"diametro apropiado"</formula>
    </cfRule>
  </conditionalFormatting>
  <conditionalFormatting sqref="AP49">
    <cfRule type="cellIs" dxfId="10" priority="10" stopIfTrue="1" operator="greaterThan">
      <formula>3</formula>
    </cfRule>
  </conditionalFormatting>
  <conditionalFormatting sqref="AK49">
    <cfRule type="cellIs" dxfId="9" priority="9" stopIfTrue="1" operator="greaterThan">
      <formula>2</formula>
    </cfRule>
  </conditionalFormatting>
  <conditionalFormatting sqref="AK50">
    <cfRule type="cellIs" dxfId="8" priority="8" stopIfTrue="1" operator="greaterThan">
      <formula>2</formula>
    </cfRule>
  </conditionalFormatting>
  <conditionalFormatting sqref="AP50">
    <cfRule type="cellIs" dxfId="7" priority="7" stopIfTrue="1" operator="greaterThan">
      <formula>3</formula>
    </cfRule>
  </conditionalFormatting>
  <conditionalFormatting sqref="AK52">
    <cfRule type="cellIs" dxfId="6" priority="6" stopIfTrue="1" operator="greaterThan">
      <formula>2</formula>
    </cfRule>
  </conditionalFormatting>
  <conditionalFormatting sqref="AQ51">
    <cfRule type="cellIs" dxfId="5" priority="4" stopIfTrue="1" operator="equal">
      <formula>"CAMBIAR DIAMETRO"</formula>
    </cfRule>
  </conditionalFormatting>
  <conditionalFormatting sqref="AQ51">
    <cfRule type="cellIs" dxfId="4" priority="3" operator="equal">
      <formula>"diametro apropiado"</formula>
    </cfRule>
  </conditionalFormatting>
  <conditionalFormatting sqref="AK51">
    <cfRule type="cellIs" dxfId="3" priority="2" stopIfTrue="1" operator="greaterThan">
      <formula>2</formula>
    </cfRule>
  </conditionalFormatting>
  <dataValidations disablePrompts="1" count="1">
    <dataValidation type="list" allowBlank="1" showInputMessage="1" showErrorMessage="1" sqref="E27:H27" xr:uid="{00000000-0002-0000-0000-000000000000}">
      <formula1>$AS$2:$AS$3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171"/>
  <sheetViews>
    <sheetView workbookViewId="0">
      <selection activeCell="G93" sqref="G93"/>
    </sheetView>
  </sheetViews>
  <sheetFormatPr defaultColWidth="11.42578125" defaultRowHeight="14.45"/>
  <cols>
    <col min="2" max="5" width="29.85546875" customWidth="1"/>
    <col min="8" max="8" width="12.7109375" bestFit="1" customWidth="1"/>
  </cols>
  <sheetData>
    <row r="1" spans="1:7">
      <c r="D1" s="30"/>
    </row>
    <row r="2" spans="1:7">
      <c r="C2" s="79" t="s">
        <v>68</v>
      </c>
      <c r="D2" s="79"/>
      <c r="E2" s="79"/>
      <c r="F2" s="79"/>
      <c r="G2" s="31"/>
    </row>
    <row r="3" spans="1:7">
      <c r="D3" s="30"/>
    </row>
    <row r="4" spans="1:7">
      <c r="B4" t="s">
        <v>69</v>
      </c>
      <c r="D4" s="30"/>
      <c r="F4" s="32"/>
    </row>
    <row r="5" spans="1:7">
      <c r="D5" s="30"/>
    </row>
    <row r="6" spans="1:7" ht="28.9">
      <c r="A6" s="33"/>
      <c r="B6" s="34" t="s">
        <v>70</v>
      </c>
      <c r="C6" s="34" t="s">
        <v>71</v>
      </c>
      <c r="D6" s="34" t="s">
        <v>72</v>
      </c>
      <c r="E6" s="34" t="s">
        <v>73</v>
      </c>
      <c r="F6" s="34" t="s">
        <v>74</v>
      </c>
      <c r="G6" s="34" t="s">
        <v>75</v>
      </c>
    </row>
    <row r="7" spans="1:7">
      <c r="C7" s="30"/>
    </row>
    <row r="8" spans="1:7">
      <c r="B8" s="35">
        <v>0.5</v>
      </c>
      <c r="C8" s="36">
        <v>0</v>
      </c>
      <c r="D8" s="36">
        <v>0.1</v>
      </c>
      <c r="E8" s="36">
        <v>3.3</v>
      </c>
      <c r="F8" s="36">
        <v>0</v>
      </c>
      <c r="G8" s="36">
        <v>0.6</v>
      </c>
    </row>
    <row r="9" spans="1:7">
      <c r="B9" s="35">
        <v>0.75</v>
      </c>
      <c r="C9" s="36">
        <v>0</v>
      </c>
      <c r="D9" s="36">
        <v>0.1</v>
      </c>
      <c r="E9" s="36">
        <v>0.6</v>
      </c>
      <c r="F9" s="36">
        <v>0</v>
      </c>
      <c r="G9" s="36">
        <v>0.9</v>
      </c>
    </row>
    <row r="10" spans="1:7">
      <c r="B10" s="35">
        <v>1</v>
      </c>
      <c r="C10" s="36">
        <v>0</v>
      </c>
      <c r="D10" s="36">
        <v>3.3</v>
      </c>
      <c r="E10" s="36">
        <v>0.8</v>
      </c>
      <c r="F10" s="36">
        <v>0.1</v>
      </c>
      <c r="G10" s="36">
        <v>1.4</v>
      </c>
    </row>
    <row r="11" spans="1:7">
      <c r="B11" s="35">
        <v>1.25</v>
      </c>
      <c r="C11" s="36">
        <v>0.1</v>
      </c>
      <c r="D11" s="36">
        <v>3.3</v>
      </c>
      <c r="E11" s="36">
        <v>0.9</v>
      </c>
      <c r="F11" s="36">
        <v>0.1</v>
      </c>
      <c r="G11" s="36">
        <v>1.7</v>
      </c>
    </row>
    <row r="12" spans="1:7">
      <c r="B12" s="35">
        <v>1.5</v>
      </c>
      <c r="C12" s="36">
        <v>0.1</v>
      </c>
      <c r="D12" s="36">
        <v>0.5</v>
      </c>
      <c r="E12" s="36">
        <v>1.2</v>
      </c>
      <c r="F12" s="36">
        <v>0.1</v>
      </c>
      <c r="G12" s="36">
        <v>2.1</v>
      </c>
    </row>
    <row r="13" spans="1:7">
      <c r="B13" s="35">
        <v>2</v>
      </c>
      <c r="C13" s="36">
        <v>0.1</v>
      </c>
      <c r="D13" s="36">
        <v>0.6</v>
      </c>
      <c r="E13" s="36">
        <v>1.7</v>
      </c>
      <c r="F13" s="36">
        <v>0.1</v>
      </c>
      <c r="G13" s="36">
        <v>2.7</v>
      </c>
    </row>
    <row r="14" spans="1:7">
      <c r="B14" s="35">
        <v>2.5</v>
      </c>
      <c r="C14" s="36">
        <v>0.1</v>
      </c>
      <c r="D14" s="36">
        <v>0.8</v>
      </c>
      <c r="E14" s="36">
        <v>2.1</v>
      </c>
      <c r="F14" s="36"/>
      <c r="G14" s="36">
        <v>3.7</v>
      </c>
    </row>
    <row r="15" spans="1:7">
      <c r="B15" s="35">
        <v>3</v>
      </c>
      <c r="C15" s="36">
        <v>3.3</v>
      </c>
      <c r="D15" s="36">
        <v>1.1000000000000001</v>
      </c>
      <c r="E15" s="36">
        <v>2.7</v>
      </c>
      <c r="F15" s="36"/>
      <c r="G15" s="36">
        <v>4.5999999999999996</v>
      </c>
    </row>
    <row r="16" spans="1:7">
      <c r="B16" s="35">
        <v>4</v>
      </c>
      <c r="C16" s="36">
        <v>3.3</v>
      </c>
      <c r="D16" s="36">
        <v>1.5</v>
      </c>
      <c r="E16" s="36">
        <v>3.8</v>
      </c>
      <c r="F16" s="36"/>
      <c r="G16" s="36">
        <v>6.4</v>
      </c>
    </row>
    <row r="17" spans="2:7">
      <c r="B17" s="35">
        <v>6</v>
      </c>
      <c r="C17" s="30"/>
      <c r="D17" s="30"/>
      <c r="E17" s="30"/>
      <c r="F17" s="30"/>
      <c r="G17" s="30"/>
    </row>
    <row r="18" spans="2:7">
      <c r="B18" s="35">
        <v>8</v>
      </c>
      <c r="C18" s="30"/>
      <c r="D18" s="30"/>
      <c r="E18" s="30"/>
      <c r="F18" s="30"/>
      <c r="G18" s="30"/>
    </row>
    <row r="19" spans="2:7">
      <c r="D19" s="30"/>
    </row>
    <row r="20" spans="2:7">
      <c r="D20" s="30"/>
    </row>
    <row r="21" spans="2:7">
      <c r="B21" t="s">
        <v>76</v>
      </c>
      <c r="D21" s="30"/>
    </row>
    <row r="22" spans="2:7">
      <c r="D22" s="30"/>
    </row>
    <row r="23" spans="2:7">
      <c r="D23" s="30"/>
    </row>
    <row r="24" spans="2:7">
      <c r="B24" s="34" t="s">
        <v>70</v>
      </c>
      <c r="C24" s="34"/>
      <c r="D24" s="34" t="s">
        <v>77</v>
      </c>
    </row>
    <row r="25" spans="2:7">
      <c r="D25" s="30"/>
    </row>
    <row r="26" spans="2:7">
      <c r="B26" s="35">
        <v>0.5</v>
      </c>
      <c r="C26" s="37"/>
      <c r="D26" s="38">
        <v>2</v>
      </c>
    </row>
    <row r="27" spans="2:7">
      <c r="B27" s="35">
        <v>0.75</v>
      </c>
      <c r="C27" s="37"/>
      <c r="D27" s="38">
        <v>2</v>
      </c>
    </row>
    <row r="28" spans="2:7">
      <c r="B28" s="35">
        <v>1</v>
      </c>
      <c r="C28" s="37"/>
      <c r="D28" s="38">
        <v>2</v>
      </c>
    </row>
    <row r="29" spans="2:7">
      <c r="B29" s="35">
        <v>1.25</v>
      </c>
      <c r="C29" s="37"/>
      <c r="D29" s="38">
        <v>0.4</v>
      </c>
    </row>
    <row r="30" spans="2:7">
      <c r="B30" s="35">
        <v>1.5</v>
      </c>
      <c r="C30" s="37"/>
      <c r="D30" s="38">
        <v>0.21</v>
      </c>
    </row>
    <row r="31" spans="2:7">
      <c r="B31" s="35">
        <v>2</v>
      </c>
      <c r="C31" s="37"/>
      <c r="D31" s="38">
        <v>0.32</v>
      </c>
    </row>
    <row r="32" spans="2:7">
      <c r="B32" s="35">
        <v>2.5</v>
      </c>
      <c r="C32" s="37"/>
      <c r="D32" s="38">
        <v>0.42</v>
      </c>
    </row>
    <row r="33" spans="2:7">
      <c r="B33" s="35">
        <v>3</v>
      </c>
      <c r="C33" s="37"/>
      <c r="D33" s="38">
        <v>0.32</v>
      </c>
    </row>
    <row r="34" spans="2:7">
      <c r="B34" s="35">
        <v>4</v>
      </c>
      <c r="C34" s="37"/>
      <c r="D34" s="38">
        <v>0.53</v>
      </c>
    </row>
    <row r="35" spans="2:7">
      <c r="B35" s="35">
        <v>6</v>
      </c>
      <c r="C35" s="37"/>
      <c r="D35" s="38">
        <v>0.42</v>
      </c>
    </row>
    <row r="36" spans="2:7">
      <c r="D36" s="30"/>
    </row>
    <row r="37" spans="2:7">
      <c r="B37" s="32" t="s">
        <v>78</v>
      </c>
      <c r="D37" s="30"/>
    </row>
    <row r="38" spans="2:7">
      <c r="D38" s="30"/>
    </row>
    <row r="39" spans="2:7" ht="14.45" customHeight="1">
      <c r="B39" s="80" t="s">
        <v>79</v>
      </c>
      <c r="C39" s="80"/>
      <c r="D39" s="80" t="s">
        <v>80</v>
      </c>
      <c r="E39" s="80"/>
      <c r="F39" s="33"/>
      <c r="G39" s="33"/>
    </row>
    <row r="40" spans="2:7">
      <c r="B40" s="39" t="s">
        <v>81</v>
      </c>
      <c r="C40" s="39" t="s">
        <v>82</v>
      </c>
      <c r="D40" s="39" t="s">
        <v>81</v>
      </c>
      <c r="E40" s="39" t="s">
        <v>82</v>
      </c>
    </row>
    <row r="41" spans="2:7" ht="27">
      <c r="B41" s="66" t="s">
        <v>83</v>
      </c>
      <c r="C41" s="39" t="s">
        <v>84</v>
      </c>
      <c r="D41" s="66" t="s">
        <v>83</v>
      </c>
      <c r="E41" s="39" t="s">
        <v>84</v>
      </c>
      <c r="F41" s="30"/>
    </row>
    <row r="42" spans="2:7">
      <c r="B42" s="66"/>
      <c r="C42" s="66"/>
      <c r="D42" s="66" t="s">
        <v>85</v>
      </c>
      <c r="E42" s="66">
        <v>3.79</v>
      </c>
    </row>
    <row r="43" spans="2:7">
      <c r="B43" s="40">
        <v>1</v>
      </c>
      <c r="C43" s="40">
        <v>7.57</v>
      </c>
      <c r="D43" s="40" t="s">
        <v>85</v>
      </c>
      <c r="E43" s="40">
        <v>7.57</v>
      </c>
    </row>
    <row r="44" spans="2:7">
      <c r="B44" s="40">
        <v>3</v>
      </c>
      <c r="C44" s="40">
        <v>11.36</v>
      </c>
      <c r="D44" s="40" t="s">
        <v>85</v>
      </c>
      <c r="E44" s="40">
        <v>11.36</v>
      </c>
    </row>
    <row r="45" spans="2:7">
      <c r="B45" s="40">
        <v>4</v>
      </c>
      <c r="C45" s="40">
        <v>15.14</v>
      </c>
      <c r="D45" s="40" t="s">
        <v>85</v>
      </c>
      <c r="E45" s="40">
        <v>15.14</v>
      </c>
    </row>
    <row r="46" spans="2:7">
      <c r="B46" s="40">
        <v>6</v>
      </c>
      <c r="C46" s="40">
        <v>18.93</v>
      </c>
      <c r="D46" s="40" t="s">
        <v>85</v>
      </c>
      <c r="E46" s="40">
        <v>18.93</v>
      </c>
    </row>
    <row r="47" spans="2:7">
      <c r="B47" s="40">
        <v>7</v>
      </c>
      <c r="C47" s="40">
        <v>22.71</v>
      </c>
      <c r="D47" s="40" t="s">
        <v>85</v>
      </c>
      <c r="E47" s="40">
        <v>22.71</v>
      </c>
    </row>
    <row r="48" spans="2:7">
      <c r="B48" s="40">
        <v>8</v>
      </c>
      <c r="C48" s="40">
        <v>26.5</v>
      </c>
      <c r="D48" s="40" t="s">
        <v>85</v>
      </c>
      <c r="E48" s="40">
        <v>26.5</v>
      </c>
    </row>
    <row r="49" spans="2:5">
      <c r="B49" s="40">
        <v>10</v>
      </c>
      <c r="C49" s="40">
        <v>30.28</v>
      </c>
      <c r="D49" s="40" t="s">
        <v>85</v>
      </c>
      <c r="E49" s="40">
        <v>30.28</v>
      </c>
    </row>
    <row r="50" spans="2:5">
      <c r="B50" s="40">
        <v>12</v>
      </c>
      <c r="C50" s="40">
        <v>34.07</v>
      </c>
      <c r="D50" s="40" t="s">
        <v>85</v>
      </c>
      <c r="E50" s="40">
        <v>34.07</v>
      </c>
    </row>
    <row r="51" spans="2:5">
      <c r="B51" s="40">
        <v>13</v>
      </c>
      <c r="C51" s="40">
        <v>37.85</v>
      </c>
      <c r="D51" s="40" t="s">
        <v>85</v>
      </c>
      <c r="E51" s="40">
        <v>37.85</v>
      </c>
    </row>
    <row r="52" spans="2:5">
      <c r="B52" s="40">
        <v>15</v>
      </c>
      <c r="C52" s="40">
        <v>41.64</v>
      </c>
      <c r="D52" s="40" t="s">
        <v>85</v>
      </c>
      <c r="E52" s="40">
        <v>41.64</v>
      </c>
    </row>
    <row r="53" spans="2:5">
      <c r="B53" s="40">
        <v>16</v>
      </c>
      <c r="C53" s="40">
        <v>45.42</v>
      </c>
      <c r="D53" s="40" t="s">
        <v>85</v>
      </c>
      <c r="E53" s="40">
        <v>45.42</v>
      </c>
    </row>
    <row r="54" spans="2:5">
      <c r="B54" s="40">
        <v>18</v>
      </c>
      <c r="C54" s="40">
        <v>49.21</v>
      </c>
      <c r="D54" s="40" t="s">
        <v>85</v>
      </c>
      <c r="E54" s="40">
        <v>49.21</v>
      </c>
    </row>
    <row r="55" spans="2:5">
      <c r="B55" s="40">
        <v>20</v>
      </c>
      <c r="C55" s="40">
        <v>52.99</v>
      </c>
      <c r="D55" s="40" t="s">
        <v>85</v>
      </c>
      <c r="E55" s="40">
        <v>52.99</v>
      </c>
    </row>
    <row r="56" spans="2:5">
      <c r="B56" s="40">
        <v>21</v>
      </c>
      <c r="C56" s="40">
        <v>56.78</v>
      </c>
      <c r="D56" s="40" t="s">
        <v>85</v>
      </c>
      <c r="E56" s="40">
        <v>56.78</v>
      </c>
    </row>
    <row r="57" spans="2:5">
      <c r="B57" s="40">
        <v>23</v>
      </c>
      <c r="C57" s="40">
        <v>60.56</v>
      </c>
      <c r="D57" s="40" t="s">
        <v>85</v>
      </c>
      <c r="E57" s="40">
        <v>60.56</v>
      </c>
    </row>
    <row r="58" spans="2:5">
      <c r="B58" s="40">
        <v>24</v>
      </c>
      <c r="C58" s="40">
        <v>64.349999999999994</v>
      </c>
      <c r="D58" s="40" t="s">
        <v>85</v>
      </c>
      <c r="E58" s="40">
        <v>64.349999999999994</v>
      </c>
    </row>
    <row r="59" spans="2:5">
      <c r="B59" s="40">
        <v>26</v>
      </c>
      <c r="C59" s="40">
        <v>68.13</v>
      </c>
      <c r="D59" s="40" t="s">
        <v>85</v>
      </c>
      <c r="E59" s="40">
        <v>68.13</v>
      </c>
    </row>
    <row r="60" spans="2:5">
      <c r="B60" s="40">
        <v>28</v>
      </c>
      <c r="C60" s="40">
        <v>71.92</v>
      </c>
      <c r="D60" s="40" t="s">
        <v>85</v>
      </c>
      <c r="E60" s="40">
        <v>71.92</v>
      </c>
    </row>
    <row r="61" spans="2:5">
      <c r="B61" s="40">
        <v>30</v>
      </c>
      <c r="C61" s="40">
        <v>75.7</v>
      </c>
      <c r="D61" s="40" t="s">
        <v>85</v>
      </c>
      <c r="E61" s="40">
        <v>75.7</v>
      </c>
    </row>
    <row r="62" spans="2:5">
      <c r="B62" s="40">
        <v>32</v>
      </c>
      <c r="C62" s="40">
        <v>79.489999999999995</v>
      </c>
      <c r="D62" s="40" t="s">
        <v>85</v>
      </c>
      <c r="E62" s="40">
        <v>79.489999999999995</v>
      </c>
    </row>
    <row r="63" spans="2:5">
      <c r="B63" s="40">
        <v>34</v>
      </c>
      <c r="C63" s="40">
        <v>83.27</v>
      </c>
      <c r="D63" s="40">
        <v>5</v>
      </c>
      <c r="E63" s="40">
        <v>83.27</v>
      </c>
    </row>
    <row r="64" spans="2:5">
      <c r="B64" s="40">
        <v>36</v>
      </c>
      <c r="C64" s="40">
        <v>87.06</v>
      </c>
      <c r="D64" s="40">
        <v>6</v>
      </c>
      <c r="E64" s="40">
        <v>87.06</v>
      </c>
    </row>
    <row r="65" spans="2:5">
      <c r="B65" s="40">
        <v>39</v>
      </c>
      <c r="C65" s="40">
        <v>90.84</v>
      </c>
      <c r="D65" s="40">
        <v>7</v>
      </c>
      <c r="E65" s="40">
        <v>90.84</v>
      </c>
    </row>
    <row r="66" spans="2:5">
      <c r="B66" s="40">
        <v>42</v>
      </c>
      <c r="C66" s="40">
        <v>94.63</v>
      </c>
      <c r="D66" s="40">
        <v>8</v>
      </c>
      <c r="E66" s="40">
        <v>94.63</v>
      </c>
    </row>
    <row r="67" spans="2:5">
      <c r="B67" s="40">
        <v>44</v>
      </c>
      <c r="C67" s="40">
        <v>98.41</v>
      </c>
      <c r="D67" s="40">
        <v>9</v>
      </c>
      <c r="E67" s="40">
        <v>98.41</v>
      </c>
    </row>
    <row r="68" spans="2:5">
      <c r="B68" s="40">
        <v>46</v>
      </c>
      <c r="C68" s="40">
        <v>102.2</v>
      </c>
      <c r="D68" s="40">
        <v>10</v>
      </c>
      <c r="E68" s="40">
        <v>102.2</v>
      </c>
    </row>
    <row r="69" spans="2:5">
      <c r="B69" s="40">
        <v>49</v>
      </c>
      <c r="C69" s="40">
        <v>105.98</v>
      </c>
      <c r="D69" s="40">
        <v>11</v>
      </c>
      <c r="E69" s="40">
        <v>105.98</v>
      </c>
    </row>
    <row r="70" spans="2:5">
      <c r="B70" s="40">
        <v>51</v>
      </c>
      <c r="C70" s="40">
        <v>109.77</v>
      </c>
      <c r="D70" s="40">
        <v>12</v>
      </c>
      <c r="E70" s="40">
        <v>109.77</v>
      </c>
    </row>
    <row r="71" spans="2:5">
      <c r="B71" s="40">
        <v>54</v>
      </c>
      <c r="C71" s="40">
        <v>113.55</v>
      </c>
      <c r="D71" s="40">
        <v>13</v>
      </c>
      <c r="E71" s="40">
        <v>113.55</v>
      </c>
    </row>
    <row r="72" spans="2:5">
      <c r="B72" s="40">
        <v>56</v>
      </c>
      <c r="C72" s="40">
        <v>117.34</v>
      </c>
      <c r="D72" s="40">
        <v>14</v>
      </c>
      <c r="E72" s="40">
        <v>117.34</v>
      </c>
    </row>
    <row r="73" spans="2:5">
      <c r="B73" s="40">
        <v>58</v>
      </c>
      <c r="C73" s="40">
        <v>121.12</v>
      </c>
      <c r="D73" s="40">
        <v>15</v>
      </c>
      <c r="E73" s="40">
        <v>121.12</v>
      </c>
    </row>
    <row r="74" spans="2:5">
      <c r="B74" s="40">
        <v>60</v>
      </c>
      <c r="C74" s="40">
        <v>124.91</v>
      </c>
      <c r="D74" s="40">
        <v>16</v>
      </c>
      <c r="E74" s="40">
        <v>124.91</v>
      </c>
    </row>
    <row r="75" spans="2:5">
      <c r="B75" s="40">
        <v>63</v>
      </c>
      <c r="C75" s="40">
        <v>128.69</v>
      </c>
      <c r="D75" s="40">
        <v>18</v>
      </c>
      <c r="E75" s="40">
        <v>128.69</v>
      </c>
    </row>
    <row r="76" spans="2:5">
      <c r="B76" s="40">
        <v>66</v>
      </c>
      <c r="C76" s="40">
        <v>132.47999999999999</v>
      </c>
      <c r="D76" s="40">
        <v>20</v>
      </c>
      <c r="E76" s="40">
        <v>132.47999999999999</v>
      </c>
    </row>
    <row r="77" spans="2:5">
      <c r="B77" s="40">
        <v>69</v>
      </c>
      <c r="C77" s="40">
        <v>136.26</v>
      </c>
      <c r="D77" s="40">
        <v>21</v>
      </c>
      <c r="E77" s="40">
        <v>136.26</v>
      </c>
    </row>
    <row r="78" spans="2:5">
      <c r="B78" s="40">
        <v>74</v>
      </c>
      <c r="C78" s="40">
        <v>140.05000000000001</v>
      </c>
      <c r="D78" s="40">
        <v>23</v>
      </c>
      <c r="E78" s="40">
        <v>140.05000000000001</v>
      </c>
    </row>
    <row r="79" spans="2:5">
      <c r="B79" s="40">
        <v>78</v>
      </c>
      <c r="C79" s="40">
        <v>143.83000000000001</v>
      </c>
      <c r="D79" s="40">
        <v>25</v>
      </c>
      <c r="E79" s="40">
        <v>143.83000000000001</v>
      </c>
    </row>
    <row r="80" spans="2:5">
      <c r="B80" s="40">
        <v>83</v>
      </c>
      <c r="C80" s="40">
        <v>147.62</v>
      </c>
      <c r="D80" s="40">
        <v>26</v>
      </c>
      <c r="E80" s="40">
        <v>147.62</v>
      </c>
    </row>
    <row r="81" spans="2:5">
      <c r="B81" s="40">
        <v>86</v>
      </c>
      <c r="C81" s="40">
        <v>151.4</v>
      </c>
      <c r="D81" s="40">
        <v>28</v>
      </c>
      <c r="E81" s="40">
        <v>151.4</v>
      </c>
    </row>
    <row r="82" spans="2:5">
      <c r="B82" s="40">
        <v>90</v>
      </c>
      <c r="C82" s="40">
        <v>155.19</v>
      </c>
      <c r="D82" s="40">
        <v>30</v>
      </c>
      <c r="E82" s="40">
        <v>155.19</v>
      </c>
    </row>
    <row r="83" spans="2:5">
      <c r="B83" s="40">
        <v>95</v>
      </c>
      <c r="C83" s="40">
        <v>158.97</v>
      </c>
      <c r="D83" s="40">
        <v>31</v>
      </c>
      <c r="E83" s="40">
        <v>158.97</v>
      </c>
    </row>
    <row r="84" spans="2:5">
      <c r="B84" s="40">
        <v>99</v>
      </c>
      <c r="C84" s="40">
        <v>162.76</v>
      </c>
      <c r="D84" s="40">
        <v>33</v>
      </c>
      <c r="E84" s="40">
        <v>162.76</v>
      </c>
    </row>
    <row r="85" spans="2:5">
      <c r="B85" s="40">
        <v>103</v>
      </c>
      <c r="C85" s="40">
        <v>166.54</v>
      </c>
      <c r="D85" s="40">
        <v>35</v>
      </c>
      <c r="E85" s="40">
        <v>166.54</v>
      </c>
    </row>
    <row r="86" spans="2:5">
      <c r="B86" s="40">
        <v>107</v>
      </c>
      <c r="C86" s="40">
        <v>170.33</v>
      </c>
      <c r="D86" s="40">
        <v>37</v>
      </c>
      <c r="E86" s="40">
        <v>170.33</v>
      </c>
    </row>
    <row r="87" spans="2:5">
      <c r="B87" s="40">
        <v>111</v>
      </c>
      <c r="C87" s="40">
        <v>174.11</v>
      </c>
      <c r="D87" s="40">
        <v>39</v>
      </c>
      <c r="E87" s="40">
        <v>174.11</v>
      </c>
    </row>
    <row r="88" spans="2:5">
      <c r="B88" s="40">
        <v>115</v>
      </c>
      <c r="C88" s="40">
        <v>177.9</v>
      </c>
      <c r="D88" s="40">
        <v>42</v>
      </c>
      <c r="E88" s="40">
        <v>177.9</v>
      </c>
    </row>
    <row r="89" spans="2:5">
      <c r="B89" s="40">
        <v>119</v>
      </c>
      <c r="C89" s="40">
        <v>181.68</v>
      </c>
      <c r="D89" s="40">
        <v>44</v>
      </c>
      <c r="E89" s="40">
        <v>181.68</v>
      </c>
    </row>
    <row r="90" spans="2:5">
      <c r="B90" s="40">
        <v>123</v>
      </c>
      <c r="C90" s="40">
        <v>185.47</v>
      </c>
      <c r="D90" s="40">
        <v>46</v>
      </c>
      <c r="E90" s="40">
        <v>185.47</v>
      </c>
    </row>
    <row r="91" spans="2:5">
      <c r="B91" s="40">
        <v>127</v>
      </c>
      <c r="C91" s="40">
        <v>189.25</v>
      </c>
      <c r="D91" s="40">
        <v>48</v>
      </c>
      <c r="E91" s="40">
        <v>189.25</v>
      </c>
    </row>
    <row r="92" spans="2:5">
      <c r="B92" s="40">
        <v>130</v>
      </c>
      <c r="C92" s="40">
        <v>193.04</v>
      </c>
      <c r="D92" s="40">
        <v>50</v>
      </c>
      <c r="E92" s="40">
        <v>193.04</v>
      </c>
    </row>
    <row r="93" spans="2:5">
      <c r="B93" s="40">
        <v>135</v>
      </c>
      <c r="C93" s="40">
        <v>196.82</v>
      </c>
      <c r="D93" s="40">
        <v>52</v>
      </c>
      <c r="E93" s="40">
        <v>196.82</v>
      </c>
    </row>
    <row r="94" spans="2:5">
      <c r="B94" s="40">
        <v>141</v>
      </c>
      <c r="C94" s="40">
        <v>200.61</v>
      </c>
      <c r="D94" s="40">
        <v>54</v>
      </c>
      <c r="E94" s="40">
        <v>200.61</v>
      </c>
    </row>
    <row r="95" spans="2:5">
      <c r="B95" s="40">
        <v>146</v>
      </c>
      <c r="C95" s="40">
        <v>204.39</v>
      </c>
      <c r="D95" s="40">
        <v>57</v>
      </c>
      <c r="E95" s="40">
        <v>204.39</v>
      </c>
    </row>
    <row r="96" spans="2:5">
      <c r="B96" s="40">
        <v>151</v>
      </c>
      <c r="C96" s="40">
        <v>208.18</v>
      </c>
      <c r="D96" s="40">
        <v>60</v>
      </c>
      <c r="E96" s="40">
        <v>208.18</v>
      </c>
    </row>
    <row r="97" spans="2:5">
      <c r="B97" s="40">
        <v>155</v>
      </c>
      <c r="C97" s="40">
        <v>211.96</v>
      </c>
      <c r="D97" s="40">
        <v>63</v>
      </c>
      <c r="E97" s="40">
        <v>211.96</v>
      </c>
    </row>
    <row r="98" spans="2:5">
      <c r="B98" s="40">
        <v>160</v>
      </c>
      <c r="C98" s="40">
        <v>215.75</v>
      </c>
      <c r="D98" s="40">
        <v>66</v>
      </c>
      <c r="E98" s="40">
        <v>215.75</v>
      </c>
    </row>
    <row r="99" spans="2:5">
      <c r="B99" s="40">
        <v>165</v>
      </c>
      <c r="C99" s="40">
        <v>219.53</v>
      </c>
      <c r="D99" s="40">
        <v>69</v>
      </c>
      <c r="E99" s="40">
        <v>219.53</v>
      </c>
    </row>
    <row r="100" spans="2:5">
      <c r="B100" s="40">
        <v>170</v>
      </c>
      <c r="C100" s="40">
        <v>223.32</v>
      </c>
      <c r="D100" s="40">
        <v>73</v>
      </c>
      <c r="E100" s="40">
        <v>223.32</v>
      </c>
    </row>
    <row r="101" spans="2:5">
      <c r="B101" s="40">
        <v>175</v>
      </c>
      <c r="C101" s="40">
        <v>227.1</v>
      </c>
      <c r="D101" s="40">
        <v>76</v>
      </c>
      <c r="E101" s="40">
        <v>227.1</v>
      </c>
    </row>
    <row r="102" spans="2:5">
      <c r="B102" s="40">
        <v>185</v>
      </c>
      <c r="C102" s="40">
        <v>234.67</v>
      </c>
      <c r="D102" s="40">
        <v>82</v>
      </c>
      <c r="E102" s="40">
        <v>234.67</v>
      </c>
    </row>
    <row r="103" spans="2:5">
      <c r="B103" s="40">
        <v>195</v>
      </c>
      <c r="C103" s="40">
        <v>242.24</v>
      </c>
      <c r="D103" s="40">
        <v>88</v>
      </c>
      <c r="E103" s="40">
        <v>242.24</v>
      </c>
    </row>
    <row r="104" spans="2:5">
      <c r="B104" s="40">
        <v>205</v>
      </c>
      <c r="C104" s="40">
        <v>249.81</v>
      </c>
      <c r="D104" s="40">
        <v>95</v>
      </c>
      <c r="E104" s="40">
        <v>249.81</v>
      </c>
    </row>
    <row r="105" spans="2:5">
      <c r="B105" s="40">
        <v>215</v>
      </c>
      <c r="C105" s="40">
        <v>257.38</v>
      </c>
      <c r="D105" s="40">
        <v>102</v>
      </c>
      <c r="E105" s="40">
        <v>257.38</v>
      </c>
    </row>
    <row r="106" spans="2:5">
      <c r="B106" s="40">
        <v>225</v>
      </c>
      <c r="C106" s="40">
        <v>264.95</v>
      </c>
      <c r="D106" s="40">
        <v>108</v>
      </c>
      <c r="E106" s="40">
        <v>264.95</v>
      </c>
    </row>
    <row r="107" spans="2:5">
      <c r="B107" s="40">
        <v>236</v>
      </c>
      <c r="C107" s="40">
        <v>272.52</v>
      </c>
      <c r="D107" s="40">
        <v>116</v>
      </c>
      <c r="E107" s="40">
        <v>272.52</v>
      </c>
    </row>
    <row r="108" spans="2:5">
      <c r="B108" s="40">
        <v>245</v>
      </c>
      <c r="C108" s="40">
        <v>280.08999999999997</v>
      </c>
      <c r="D108" s="40">
        <v>124</v>
      </c>
      <c r="E108" s="40">
        <v>280.08999999999997</v>
      </c>
    </row>
    <row r="109" spans="2:5">
      <c r="B109" s="40">
        <v>254</v>
      </c>
      <c r="C109" s="40">
        <v>287.66000000000003</v>
      </c>
      <c r="D109" s="40">
        <v>132</v>
      </c>
      <c r="E109" s="40">
        <v>287.66000000000003</v>
      </c>
    </row>
    <row r="110" spans="2:5">
      <c r="B110" s="40">
        <v>264</v>
      </c>
      <c r="C110" s="40">
        <v>295.23</v>
      </c>
      <c r="D110" s="40">
        <v>140</v>
      </c>
      <c r="E110" s="40">
        <v>295.23</v>
      </c>
    </row>
    <row r="111" spans="2:5">
      <c r="B111" s="40">
        <v>275</v>
      </c>
      <c r="C111" s="40">
        <v>302.8</v>
      </c>
      <c r="D111" s="40">
        <v>148</v>
      </c>
      <c r="E111" s="40">
        <v>302.8</v>
      </c>
    </row>
    <row r="112" spans="2:5">
      <c r="B112" s="40">
        <v>284</v>
      </c>
      <c r="C112" s="40">
        <v>310.37</v>
      </c>
      <c r="D112" s="40">
        <v>158</v>
      </c>
      <c r="E112" s="40">
        <v>310.37</v>
      </c>
    </row>
    <row r="113" spans="2:5">
      <c r="B113" s="40">
        <v>294</v>
      </c>
      <c r="C113" s="40">
        <v>317.94</v>
      </c>
      <c r="D113" s="40">
        <v>168</v>
      </c>
      <c r="E113" s="40">
        <v>317.94</v>
      </c>
    </row>
    <row r="114" spans="2:5">
      <c r="B114" s="40">
        <v>305</v>
      </c>
      <c r="C114" s="40">
        <v>325.51</v>
      </c>
      <c r="D114" s="40">
        <v>176</v>
      </c>
      <c r="E114" s="40">
        <v>325.51</v>
      </c>
    </row>
    <row r="115" spans="2:5">
      <c r="B115" s="40">
        <v>315</v>
      </c>
      <c r="C115" s="40">
        <v>333.08</v>
      </c>
      <c r="D115" s="40">
        <v>186</v>
      </c>
      <c r="E115" s="40">
        <v>333.08</v>
      </c>
    </row>
    <row r="116" spans="2:5">
      <c r="B116" s="40">
        <v>326</v>
      </c>
      <c r="C116" s="40">
        <v>340.65</v>
      </c>
      <c r="D116" s="40">
        <v>195</v>
      </c>
      <c r="E116" s="40">
        <v>340.65</v>
      </c>
    </row>
    <row r="117" spans="2:5">
      <c r="B117" s="40">
        <v>337</v>
      </c>
      <c r="C117" s="40">
        <v>348.22</v>
      </c>
      <c r="D117" s="40">
        <v>205</v>
      </c>
      <c r="E117" s="40">
        <v>348.22</v>
      </c>
    </row>
    <row r="118" spans="2:5">
      <c r="B118" s="40">
        <v>348</v>
      </c>
      <c r="C118" s="40">
        <v>355.79</v>
      </c>
      <c r="D118" s="40">
        <v>214</v>
      </c>
      <c r="E118" s="40">
        <v>355.79</v>
      </c>
    </row>
    <row r="119" spans="2:5">
      <c r="B119" s="40">
        <v>359</v>
      </c>
      <c r="C119" s="40">
        <v>363.36</v>
      </c>
      <c r="D119" s="40">
        <v>223</v>
      </c>
      <c r="E119" s="40">
        <v>363.36</v>
      </c>
    </row>
    <row r="120" spans="2:5">
      <c r="B120" s="40">
        <v>370</v>
      </c>
      <c r="C120" s="40">
        <v>370.93</v>
      </c>
      <c r="D120" s="40">
        <v>234</v>
      </c>
      <c r="E120" s="40">
        <v>370.93</v>
      </c>
    </row>
    <row r="121" spans="2:5">
      <c r="B121" s="40">
        <v>380</v>
      </c>
      <c r="C121" s="40">
        <v>378.5</v>
      </c>
      <c r="D121" s="40">
        <v>245</v>
      </c>
      <c r="E121" s="40">
        <v>378.5</v>
      </c>
    </row>
    <row r="122" spans="2:5">
      <c r="B122" s="40">
        <v>406</v>
      </c>
      <c r="C122" s="40">
        <v>397.43</v>
      </c>
      <c r="D122" s="40">
        <v>270</v>
      </c>
      <c r="E122" s="40">
        <v>397.43</v>
      </c>
    </row>
    <row r="123" spans="2:5">
      <c r="B123" s="40">
        <v>431</v>
      </c>
      <c r="C123" s="40">
        <v>416.35</v>
      </c>
      <c r="D123" s="40">
        <v>295</v>
      </c>
      <c r="E123" s="40">
        <v>416.35</v>
      </c>
    </row>
    <row r="124" spans="2:5">
      <c r="B124" s="40">
        <v>455</v>
      </c>
      <c r="C124" s="40">
        <v>435.28</v>
      </c>
      <c r="D124" s="40">
        <v>329</v>
      </c>
      <c r="E124" s="40">
        <v>435.28</v>
      </c>
    </row>
    <row r="125" spans="2:5">
      <c r="B125" s="40">
        <v>479</v>
      </c>
      <c r="C125" s="40">
        <v>454.2</v>
      </c>
      <c r="D125" s="40">
        <v>365</v>
      </c>
      <c r="E125" s="40">
        <v>454.2</v>
      </c>
    </row>
    <row r="126" spans="2:5">
      <c r="B126" s="40">
        <v>506</v>
      </c>
      <c r="C126" s="40">
        <v>473.13</v>
      </c>
      <c r="D126" s="40">
        <v>396</v>
      </c>
      <c r="E126" s="40">
        <v>473.13</v>
      </c>
    </row>
    <row r="127" spans="2:5">
      <c r="B127" s="40">
        <v>533</v>
      </c>
      <c r="C127" s="40">
        <v>492</v>
      </c>
      <c r="D127" s="40">
        <v>430</v>
      </c>
      <c r="E127" s="40">
        <v>492</v>
      </c>
    </row>
    <row r="128" spans="2:5">
      <c r="B128" s="40">
        <v>559</v>
      </c>
      <c r="C128" s="40">
        <v>510.98</v>
      </c>
      <c r="D128" s="40">
        <v>460</v>
      </c>
      <c r="E128" s="40">
        <v>510.98</v>
      </c>
    </row>
    <row r="129" spans="2:5">
      <c r="B129" s="40">
        <v>585</v>
      </c>
      <c r="C129" s="40">
        <v>529.9</v>
      </c>
      <c r="D129" s="40">
        <v>490</v>
      </c>
      <c r="E129" s="40">
        <v>529.9</v>
      </c>
    </row>
    <row r="130" spans="2:5">
      <c r="B130" s="40">
        <v>611</v>
      </c>
      <c r="C130" s="40">
        <v>548.83000000000004</v>
      </c>
      <c r="D130" s="40">
        <v>521</v>
      </c>
      <c r="E130" s="40">
        <v>548.83000000000004</v>
      </c>
    </row>
    <row r="131" spans="2:5">
      <c r="B131" s="40">
        <v>638</v>
      </c>
      <c r="C131" s="40">
        <v>567.75</v>
      </c>
      <c r="D131" s="40">
        <v>559</v>
      </c>
      <c r="E131" s="40">
        <v>567.75</v>
      </c>
    </row>
    <row r="132" spans="2:5">
      <c r="B132" s="40">
        <v>665</v>
      </c>
      <c r="C132" s="40">
        <v>586.67999999999995</v>
      </c>
      <c r="D132" s="40">
        <v>596</v>
      </c>
      <c r="E132" s="40">
        <v>586.67999999999995</v>
      </c>
    </row>
    <row r="133" spans="2:5">
      <c r="B133" s="40">
        <v>692</v>
      </c>
      <c r="C133" s="40">
        <v>605.6</v>
      </c>
      <c r="D133" s="40">
        <v>631</v>
      </c>
      <c r="E133" s="40">
        <v>605.6</v>
      </c>
    </row>
    <row r="134" spans="2:5">
      <c r="B134" s="40">
        <v>719</v>
      </c>
      <c r="C134" s="40">
        <v>624.53</v>
      </c>
      <c r="D134" s="40">
        <v>666</v>
      </c>
      <c r="E134" s="40">
        <v>624.53</v>
      </c>
    </row>
    <row r="135" spans="2:5">
      <c r="B135" s="40">
        <v>748</v>
      </c>
      <c r="C135" s="40">
        <v>643.45000000000005</v>
      </c>
      <c r="D135" s="40">
        <v>700</v>
      </c>
      <c r="E135" s="40">
        <v>643.45000000000005</v>
      </c>
    </row>
    <row r="136" spans="2:5">
      <c r="B136" s="40">
        <v>778</v>
      </c>
      <c r="C136" s="40">
        <v>662.38</v>
      </c>
      <c r="D136" s="40">
        <v>739</v>
      </c>
      <c r="E136" s="40">
        <v>662.38</v>
      </c>
    </row>
    <row r="137" spans="2:5">
      <c r="B137" s="40">
        <v>809</v>
      </c>
      <c r="C137" s="40">
        <v>681.3</v>
      </c>
      <c r="D137" s="40">
        <v>775</v>
      </c>
      <c r="E137" s="40">
        <v>681.3</v>
      </c>
    </row>
    <row r="138" spans="2:5">
      <c r="B138" s="40">
        <v>840</v>
      </c>
      <c r="C138" s="40">
        <v>700.23</v>
      </c>
      <c r="D138" s="40">
        <v>811</v>
      </c>
      <c r="E138" s="40">
        <v>700.23</v>
      </c>
    </row>
    <row r="139" spans="2:5">
      <c r="B139" s="40">
        <v>874</v>
      </c>
      <c r="C139" s="40">
        <v>719.15</v>
      </c>
      <c r="D139" s="40">
        <v>850</v>
      </c>
      <c r="E139" s="40">
        <v>719.15</v>
      </c>
    </row>
    <row r="140" spans="2:5">
      <c r="B140" s="40">
        <v>945</v>
      </c>
      <c r="C140" s="40">
        <v>757</v>
      </c>
      <c r="D140" s="40">
        <v>931</v>
      </c>
      <c r="E140" s="40">
        <v>757</v>
      </c>
    </row>
    <row r="141" spans="2:5">
      <c r="B141" s="40">
        <v>1018</v>
      </c>
      <c r="C141" s="40">
        <v>794.85</v>
      </c>
      <c r="D141" s="40">
        <v>1009</v>
      </c>
      <c r="E141" s="40">
        <v>794.85</v>
      </c>
    </row>
    <row r="142" spans="2:5">
      <c r="B142" s="40">
        <v>1091</v>
      </c>
      <c r="C142" s="40">
        <v>832.7</v>
      </c>
      <c r="D142" s="40">
        <v>1091</v>
      </c>
      <c r="E142" s="40">
        <v>832.7</v>
      </c>
    </row>
    <row r="143" spans="2:5">
      <c r="B143" s="40">
        <v>1173</v>
      </c>
      <c r="C143" s="40">
        <v>870.55</v>
      </c>
      <c r="D143" s="40">
        <v>1173</v>
      </c>
      <c r="E143" s="40">
        <v>870.55</v>
      </c>
    </row>
    <row r="144" spans="2:5">
      <c r="B144" s="40">
        <v>1254</v>
      </c>
      <c r="C144" s="40">
        <v>908.4</v>
      </c>
      <c r="D144" s="40">
        <v>1254</v>
      </c>
      <c r="E144" s="40">
        <v>908.4</v>
      </c>
    </row>
    <row r="145" spans="2:5">
      <c r="B145" s="40">
        <v>1335</v>
      </c>
      <c r="C145" s="40">
        <v>946.25</v>
      </c>
      <c r="D145" s="40">
        <v>1335</v>
      </c>
      <c r="E145" s="40">
        <v>946.25</v>
      </c>
    </row>
    <row r="146" spans="2:5">
      <c r="B146" s="40">
        <v>1418</v>
      </c>
      <c r="C146" s="40">
        <v>984.1</v>
      </c>
      <c r="D146" s="40">
        <v>1418</v>
      </c>
      <c r="E146" s="40">
        <v>984.1</v>
      </c>
    </row>
    <row r="147" spans="2:5">
      <c r="B147" s="40">
        <v>1500</v>
      </c>
      <c r="C147" s="40">
        <v>1021.95</v>
      </c>
      <c r="D147" s="40">
        <v>1500</v>
      </c>
      <c r="E147" s="40">
        <v>1021.95</v>
      </c>
    </row>
    <row r="148" spans="2:5">
      <c r="B148" s="40">
        <v>1583</v>
      </c>
      <c r="C148" s="40">
        <v>1059.8</v>
      </c>
      <c r="D148" s="40">
        <v>1583</v>
      </c>
      <c r="E148" s="40">
        <v>1059.8</v>
      </c>
    </row>
    <row r="149" spans="2:5">
      <c r="B149" s="40">
        <v>1668</v>
      </c>
      <c r="C149" s="40">
        <v>1097.6500000000001</v>
      </c>
      <c r="D149" s="40">
        <v>1668</v>
      </c>
      <c r="E149" s="40">
        <v>1097.6500000000001</v>
      </c>
    </row>
    <row r="150" spans="2:5">
      <c r="B150" s="40">
        <v>1755</v>
      </c>
      <c r="C150" s="40">
        <v>1135.5</v>
      </c>
      <c r="D150" s="40">
        <v>1755</v>
      </c>
      <c r="E150" s="40">
        <v>1135.5</v>
      </c>
    </row>
    <row r="151" spans="2:5">
      <c r="B151" s="40">
        <v>1845</v>
      </c>
      <c r="C151" s="40">
        <v>1173.3499999999999</v>
      </c>
      <c r="D151" s="40">
        <v>1845</v>
      </c>
      <c r="E151" s="40">
        <v>1173.3499999999999</v>
      </c>
    </row>
    <row r="152" spans="2:5">
      <c r="B152" s="40">
        <v>1926</v>
      </c>
      <c r="C152" s="40">
        <v>1211.2</v>
      </c>
      <c r="D152" s="40">
        <v>1926</v>
      </c>
      <c r="E152" s="40">
        <v>1211.2</v>
      </c>
    </row>
    <row r="153" spans="2:5">
      <c r="B153" s="40">
        <v>2018</v>
      </c>
      <c r="C153" s="40">
        <v>1249.05</v>
      </c>
      <c r="D153" s="40">
        <v>2018</v>
      </c>
      <c r="E153" s="40">
        <v>1249.05</v>
      </c>
    </row>
    <row r="154" spans="2:5">
      <c r="B154" s="40">
        <v>2110</v>
      </c>
      <c r="C154" s="40">
        <v>1286.9000000000001</v>
      </c>
      <c r="D154" s="40">
        <v>2110</v>
      </c>
      <c r="E154" s="40">
        <v>1286.9000000000001</v>
      </c>
    </row>
    <row r="155" spans="2:5">
      <c r="B155" s="40">
        <v>2204</v>
      </c>
      <c r="C155" s="40">
        <v>1324.75</v>
      </c>
      <c r="D155" s="40">
        <v>2204</v>
      </c>
      <c r="E155" s="40">
        <v>1324.75</v>
      </c>
    </row>
    <row r="156" spans="2:5">
      <c r="B156" s="40">
        <v>2298</v>
      </c>
      <c r="C156" s="40">
        <v>1362.6</v>
      </c>
      <c r="D156" s="40">
        <v>2298</v>
      </c>
      <c r="E156" s="40">
        <v>1362.6</v>
      </c>
    </row>
    <row r="157" spans="2:5">
      <c r="B157" s="40">
        <v>2388</v>
      </c>
      <c r="C157" s="40">
        <v>1400.45</v>
      </c>
      <c r="D157" s="40">
        <v>2388</v>
      </c>
      <c r="E157" s="40">
        <v>1400.45</v>
      </c>
    </row>
    <row r="158" spans="2:5">
      <c r="B158" s="40">
        <v>2480</v>
      </c>
      <c r="C158" s="40">
        <v>1438.3</v>
      </c>
      <c r="D158" s="40">
        <v>2480</v>
      </c>
      <c r="E158" s="40">
        <v>1438.3</v>
      </c>
    </row>
    <row r="159" spans="2:5">
      <c r="B159" s="40">
        <v>2575</v>
      </c>
      <c r="C159" s="40">
        <v>1476.15</v>
      </c>
      <c r="D159" s="40">
        <v>2575</v>
      </c>
      <c r="E159" s="40">
        <v>1476.15</v>
      </c>
    </row>
    <row r="160" spans="2:5">
      <c r="B160" s="40">
        <v>2670</v>
      </c>
      <c r="C160" s="40">
        <v>1514</v>
      </c>
      <c r="D160" s="40">
        <v>2670</v>
      </c>
      <c r="E160" s="40">
        <v>1514</v>
      </c>
    </row>
    <row r="161" spans="2:5">
      <c r="B161" s="40">
        <v>2765</v>
      </c>
      <c r="C161" s="40">
        <v>1551.85</v>
      </c>
      <c r="D161" s="40">
        <v>2765</v>
      </c>
      <c r="E161" s="40">
        <v>1551.85</v>
      </c>
    </row>
    <row r="162" spans="2:5">
      <c r="B162" s="40">
        <v>2862</v>
      </c>
      <c r="C162" s="40">
        <v>1589.7</v>
      </c>
      <c r="D162" s="40">
        <v>2862</v>
      </c>
      <c r="E162" s="40">
        <v>1589.7</v>
      </c>
    </row>
    <row r="163" spans="2:5">
      <c r="B163" s="40">
        <v>2960</v>
      </c>
      <c r="C163" s="40">
        <v>1627.55</v>
      </c>
      <c r="D163" s="40">
        <v>2960</v>
      </c>
      <c r="E163" s="40">
        <v>1627.55</v>
      </c>
    </row>
    <row r="164" spans="2:5">
      <c r="B164" s="40">
        <v>3060</v>
      </c>
      <c r="C164" s="40">
        <v>1665.4</v>
      </c>
      <c r="D164" s="40">
        <v>3060</v>
      </c>
      <c r="E164" s="40">
        <v>1665.4</v>
      </c>
    </row>
    <row r="165" spans="2:5">
      <c r="B165" s="40">
        <v>4070</v>
      </c>
      <c r="C165" s="40">
        <v>2081.75</v>
      </c>
      <c r="D165" s="40">
        <v>4070</v>
      </c>
      <c r="E165" s="40">
        <v>2081.75</v>
      </c>
    </row>
    <row r="166" spans="2:5">
      <c r="B166" s="40">
        <v>4480</v>
      </c>
      <c r="C166" s="40">
        <v>2271</v>
      </c>
      <c r="D166" s="40">
        <v>4480</v>
      </c>
      <c r="E166" s="40">
        <v>2271</v>
      </c>
    </row>
    <row r="167" spans="2:5">
      <c r="B167" s="40">
        <v>5380</v>
      </c>
      <c r="C167" s="40">
        <v>2649.5</v>
      </c>
      <c r="D167" s="40">
        <v>5380</v>
      </c>
      <c r="E167" s="40">
        <v>2649.5</v>
      </c>
    </row>
    <row r="168" spans="2:5">
      <c r="B168" s="40">
        <v>6280</v>
      </c>
      <c r="C168" s="40">
        <v>3028</v>
      </c>
      <c r="D168" s="40">
        <v>6280</v>
      </c>
      <c r="E168" s="40">
        <v>3028</v>
      </c>
    </row>
    <row r="169" spans="2:5">
      <c r="B169" s="40">
        <v>7280</v>
      </c>
      <c r="C169" s="40">
        <v>3406.5</v>
      </c>
      <c r="D169" s="40">
        <v>7280</v>
      </c>
      <c r="E169" s="40">
        <v>3406.5</v>
      </c>
    </row>
    <row r="170" spans="2:5">
      <c r="B170" s="40">
        <v>8300</v>
      </c>
      <c r="C170" s="40">
        <v>3785</v>
      </c>
      <c r="D170" s="40">
        <v>8300</v>
      </c>
      <c r="E170" s="40">
        <v>3785</v>
      </c>
    </row>
    <row r="171" spans="2:5">
      <c r="B171" s="40">
        <v>9000</v>
      </c>
      <c r="C171" s="40">
        <v>4068.88</v>
      </c>
      <c r="D171" s="40">
        <v>9000</v>
      </c>
      <c r="E171" s="40">
        <v>4068.88</v>
      </c>
    </row>
  </sheetData>
  <mergeCells count="3">
    <mergeCell ref="C2:F2"/>
    <mergeCell ref="B39:C39"/>
    <mergeCell ref="D39:E39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31"/>
  <sheetViews>
    <sheetView workbookViewId="0">
      <selection activeCell="G14" sqref="G14"/>
    </sheetView>
  </sheetViews>
  <sheetFormatPr defaultColWidth="11.42578125" defaultRowHeight="14.45"/>
  <cols>
    <col min="1" max="6" width="18.5703125" customWidth="1"/>
  </cols>
  <sheetData>
    <row r="1" spans="1:6">
      <c r="A1" s="79" t="s">
        <v>86</v>
      </c>
      <c r="B1" s="79"/>
      <c r="C1" s="79"/>
      <c r="D1" s="79"/>
      <c r="E1" s="79"/>
      <c r="F1" s="79"/>
    </row>
    <row r="2" spans="1:6">
      <c r="D2" s="30"/>
      <c r="E2" s="30"/>
      <c r="F2" s="30"/>
    </row>
    <row r="3" spans="1:6" ht="27" customHeight="1">
      <c r="A3" s="81" t="s">
        <v>87</v>
      </c>
      <c r="B3" s="81" t="s">
        <v>88</v>
      </c>
      <c r="C3" s="81" t="s">
        <v>89</v>
      </c>
      <c r="D3" s="81" t="s">
        <v>90</v>
      </c>
      <c r="E3" s="81"/>
      <c r="F3" s="81"/>
    </row>
    <row r="4" spans="1:6">
      <c r="A4" s="81"/>
      <c r="B4" s="81"/>
      <c r="C4" s="81"/>
      <c r="D4" s="41" t="s">
        <v>91</v>
      </c>
      <c r="E4" s="41" t="s">
        <v>92</v>
      </c>
      <c r="F4" s="41" t="s">
        <v>93</v>
      </c>
    </row>
    <row r="5" spans="1:6">
      <c r="A5" s="32" t="s">
        <v>94</v>
      </c>
      <c r="B5" s="32" t="s">
        <v>95</v>
      </c>
      <c r="C5" s="32" t="s">
        <v>96</v>
      </c>
      <c r="D5" s="38">
        <v>3.7</v>
      </c>
      <c r="E5" s="38">
        <v>1.5</v>
      </c>
      <c r="F5" s="38">
        <v>4.3</v>
      </c>
    </row>
    <row r="6" spans="1:6">
      <c r="A6" s="32" t="s">
        <v>94</v>
      </c>
      <c r="B6" s="32" t="s">
        <v>95</v>
      </c>
      <c r="C6" s="32" t="s">
        <v>97</v>
      </c>
      <c r="D6" s="38">
        <v>5.5</v>
      </c>
      <c r="E6" s="38">
        <v>1.5</v>
      </c>
      <c r="F6" s="38">
        <v>6.1</v>
      </c>
    </row>
    <row r="7" spans="1:6">
      <c r="A7" s="32" t="s">
        <v>98</v>
      </c>
      <c r="B7" s="32" t="s">
        <v>95</v>
      </c>
      <c r="C7" s="32" t="s">
        <v>99</v>
      </c>
      <c r="D7" s="38">
        <v>1</v>
      </c>
      <c r="E7" s="38">
        <v>1</v>
      </c>
      <c r="F7" s="38">
        <v>1.4</v>
      </c>
    </row>
    <row r="8" spans="1:6">
      <c r="A8" s="32" t="s">
        <v>98</v>
      </c>
      <c r="B8" s="32" t="s">
        <v>100</v>
      </c>
      <c r="C8" s="32" t="s">
        <v>99</v>
      </c>
      <c r="D8" s="38">
        <v>3</v>
      </c>
      <c r="E8" s="38">
        <v>3</v>
      </c>
      <c r="F8" s="38">
        <v>4</v>
      </c>
    </row>
    <row r="9" spans="1:6">
      <c r="A9" s="32" t="s">
        <v>101</v>
      </c>
      <c r="B9" s="32" t="s">
        <v>95</v>
      </c>
      <c r="C9" s="32" t="s">
        <v>99</v>
      </c>
      <c r="D9" s="38">
        <v>1.5</v>
      </c>
      <c r="E9" s="38">
        <v>1.5</v>
      </c>
      <c r="F9" s="38">
        <v>2</v>
      </c>
    </row>
    <row r="10" spans="1:6">
      <c r="A10" s="32" t="s">
        <v>102</v>
      </c>
      <c r="B10" s="32" t="s">
        <v>95</v>
      </c>
      <c r="C10" s="32" t="s">
        <v>99</v>
      </c>
      <c r="D10" s="38">
        <v>2.25</v>
      </c>
      <c r="E10" s="38">
        <v>2.25</v>
      </c>
      <c r="F10" s="38">
        <v>3</v>
      </c>
    </row>
    <row r="11" spans="1:6">
      <c r="A11" s="32" t="s">
        <v>103</v>
      </c>
      <c r="B11" s="32" t="s">
        <v>95</v>
      </c>
      <c r="C11" s="32" t="s">
        <v>104</v>
      </c>
      <c r="D11" s="42" t="s">
        <v>85</v>
      </c>
      <c r="E11" s="42">
        <v>1.4</v>
      </c>
      <c r="F11" s="42">
        <v>1.4</v>
      </c>
    </row>
    <row r="12" spans="1:6">
      <c r="A12" s="32" t="s">
        <v>105</v>
      </c>
      <c r="B12" s="32" t="s">
        <v>106</v>
      </c>
      <c r="C12" s="32" t="s">
        <v>107</v>
      </c>
      <c r="D12" s="42">
        <v>0.25</v>
      </c>
      <c r="E12" s="42" t="s">
        <v>85</v>
      </c>
      <c r="F12" s="42">
        <v>0.25</v>
      </c>
    </row>
    <row r="13" spans="1:6">
      <c r="A13" s="32" t="s">
        <v>108</v>
      </c>
      <c r="B13" s="32" t="s">
        <v>95</v>
      </c>
      <c r="C13" s="32" t="s">
        <v>99</v>
      </c>
      <c r="D13" s="42">
        <v>1</v>
      </c>
      <c r="E13" s="42">
        <v>1</v>
      </c>
      <c r="F13" s="42">
        <v>1.4</v>
      </c>
    </row>
    <row r="14" spans="1:6">
      <c r="A14" s="32" t="s">
        <v>108</v>
      </c>
      <c r="B14" s="32" t="s">
        <v>109</v>
      </c>
      <c r="C14" s="32" t="s">
        <v>99</v>
      </c>
      <c r="D14" s="42">
        <v>3</v>
      </c>
      <c r="E14" s="42">
        <v>3</v>
      </c>
      <c r="F14" s="42">
        <v>4</v>
      </c>
    </row>
    <row r="15" spans="1:6">
      <c r="A15" s="32" t="s">
        <v>110</v>
      </c>
      <c r="B15" s="32" t="s">
        <v>95</v>
      </c>
      <c r="C15" s="32" t="s">
        <v>99</v>
      </c>
      <c r="D15" s="42">
        <v>1</v>
      </c>
      <c r="E15" s="42">
        <v>1</v>
      </c>
      <c r="F15" s="42">
        <v>1.4</v>
      </c>
    </row>
    <row r="16" spans="1:6">
      <c r="A16" s="32" t="s">
        <v>111</v>
      </c>
      <c r="B16" s="32" t="s">
        <v>95</v>
      </c>
      <c r="C16" s="32" t="s">
        <v>99</v>
      </c>
      <c r="D16" s="42">
        <v>0.5</v>
      </c>
      <c r="E16" s="42">
        <v>0.5</v>
      </c>
      <c r="F16" s="42">
        <v>0.7</v>
      </c>
    </row>
    <row r="17" spans="1:6">
      <c r="A17" s="32" t="s">
        <v>111</v>
      </c>
      <c r="B17" s="32" t="s">
        <v>100</v>
      </c>
      <c r="C17" s="32" t="s">
        <v>99</v>
      </c>
      <c r="D17" s="42">
        <v>1.5</v>
      </c>
      <c r="E17" s="42">
        <v>1.5</v>
      </c>
      <c r="F17" s="42">
        <v>2</v>
      </c>
    </row>
    <row r="18" spans="1:6">
      <c r="A18" s="32" t="s">
        <v>112</v>
      </c>
      <c r="B18" s="32" t="s">
        <v>106</v>
      </c>
      <c r="C18" s="32" t="s">
        <v>99</v>
      </c>
      <c r="D18" s="42">
        <v>2.25</v>
      </c>
      <c r="E18" s="42">
        <v>2.25</v>
      </c>
      <c r="F18" s="42">
        <v>3</v>
      </c>
    </row>
    <row r="19" spans="1:6">
      <c r="A19" s="32" t="s">
        <v>113</v>
      </c>
      <c r="B19" s="32" t="s">
        <v>100</v>
      </c>
      <c r="C19" s="32" t="s">
        <v>114</v>
      </c>
      <c r="D19" s="42">
        <v>3</v>
      </c>
      <c r="E19" s="42">
        <v>3</v>
      </c>
      <c r="F19" s="42">
        <v>4</v>
      </c>
    </row>
    <row r="20" spans="1:6">
      <c r="A20" s="32" t="s">
        <v>113</v>
      </c>
      <c r="B20" s="32" t="s">
        <v>95</v>
      </c>
      <c r="C20" s="32" t="s">
        <v>114</v>
      </c>
      <c r="D20" s="42">
        <v>1</v>
      </c>
      <c r="E20" s="42">
        <v>1</v>
      </c>
      <c r="F20" s="42">
        <v>1.4</v>
      </c>
    </row>
    <row r="21" spans="1:6">
      <c r="A21" s="32" t="s">
        <v>28</v>
      </c>
      <c r="B21" s="32" t="s">
        <v>100</v>
      </c>
      <c r="C21" s="32" t="s">
        <v>115</v>
      </c>
      <c r="D21" s="42">
        <v>1</v>
      </c>
      <c r="E21" s="42" t="s">
        <v>85</v>
      </c>
      <c r="F21" s="42">
        <v>1</v>
      </c>
    </row>
    <row r="22" spans="1:6">
      <c r="A22" s="32" t="s">
        <v>28</v>
      </c>
      <c r="B22" s="32" t="s">
        <v>100</v>
      </c>
      <c r="C22" s="32" t="s">
        <v>116</v>
      </c>
      <c r="D22" s="42">
        <v>2</v>
      </c>
      <c r="E22" s="42" t="s">
        <v>85</v>
      </c>
      <c r="F22" s="42">
        <v>2</v>
      </c>
    </row>
    <row r="23" spans="1:6">
      <c r="A23" s="32" t="s">
        <v>28</v>
      </c>
      <c r="B23" s="32" t="s">
        <v>100</v>
      </c>
      <c r="C23" s="32" t="s">
        <v>117</v>
      </c>
      <c r="D23" s="42">
        <v>3</v>
      </c>
      <c r="E23" s="42" t="s">
        <v>85</v>
      </c>
      <c r="F23" s="42">
        <v>3</v>
      </c>
    </row>
    <row r="24" spans="1:6" ht="27">
      <c r="A24" s="67" t="s">
        <v>118</v>
      </c>
      <c r="B24" s="32" t="s">
        <v>95</v>
      </c>
      <c r="C24" s="32" t="s">
        <v>104</v>
      </c>
      <c r="D24" s="42">
        <v>1</v>
      </c>
      <c r="E24" s="42">
        <v>1</v>
      </c>
      <c r="F24" s="42">
        <v>1.4</v>
      </c>
    </row>
    <row r="25" spans="1:6" ht="27">
      <c r="A25" s="67" t="s">
        <v>118</v>
      </c>
      <c r="B25" s="32" t="s">
        <v>100</v>
      </c>
      <c r="C25" s="32" t="s">
        <v>104</v>
      </c>
      <c r="D25" s="42">
        <v>2.25</v>
      </c>
      <c r="E25" s="42">
        <v>2.25</v>
      </c>
      <c r="F25" s="42">
        <v>3</v>
      </c>
    </row>
    <row r="26" spans="1:6" ht="27">
      <c r="A26" s="67" t="s">
        <v>119</v>
      </c>
      <c r="B26" s="32" t="s">
        <v>100</v>
      </c>
      <c r="C26" s="32" t="s">
        <v>104</v>
      </c>
      <c r="D26" s="42">
        <v>3</v>
      </c>
      <c r="E26" s="42">
        <v>3</v>
      </c>
      <c r="F26" s="42">
        <v>4</v>
      </c>
    </row>
    <row r="27" spans="1:6">
      <c r="A27" s="32" t="s">
        <v>120</v>
      </c>
      <c r="B27" s="32" t="s">
        <v>95</v>
      </c>
      <c r="C27" s="32" t="s">
        <v>97</v>
      </c>
      <c r="D27" s="42">
        <v>4</v>
      </c>
      <c r="E27" s="42" t="s">
        <v>85</v>
      </c>
      <c r="F27" s="42">
        <v>4</v>
      </c>
    </row>
    <row r="28" spans="1:6">
      <c r="A28" s="32" t="s">
        <v>120</v>
      </c>
      <c r="B28" s="32" t="s">
        <v>95</v>
      </c>
      <c r="C28" s="32" t="s">
        <v>121</v>
      </c>
      <c r="D28" s="42">
        <v>2.2000000000000002</v>
      </c>
      <c r="E28" s="42" t="s">
        <v>85</v>
      </c>
      <c r="F28" s="42">
        <v>2.2000000000000002</v>
      </c>
    </row>
    <row r="29" spans="1:6">
      <c r="A29" s="32" t="s">
        <v>120</v>
      </c>
      <c r="B29" s="32" t="s">
        <v>100</v>
      </c>
      <c r="C29" s="32" t="s">
        <v>97</v>
      </c>
      <c r="D29" s="42">
        <v>6</v>
      </c>
      <c r="E29" s="42" t="s">
        <v>85</v>
      </c>
      <c r="F29" s="42">
        <v>6</v>
      </c>
    </row>
    <row r="30" spans="1:6">
      <c r="A30" s="32" t="s">
        <v>120</v>
      </c>
      <c r="B30" s="32" t="s">
        <v>100</v>
      </c>
      <c r="C30" s="32" t="s">
        <v>121</v>
      </c>
      <c r="D30" s="42">
        <v>5</v>
      </c>
      <c r="E30" s="42" t="s">
        <v>85</v>
      </c>
      <c r="F30" s="42">
        <v>5</v>
      </c>
    </row>
    <row r="31" spans="1:6">
      <c r="A31" s="32" t="s">
        <v>120</v>
      </c>
      <c r="B31" s="32" t="s">
        <v>122</v>
      </c>
      <c r="C31" s="32" t="s">
        <v>123</v>
      </c>
      <c r="D31" s="42">
        <v>2</v>
      </c>
      <c r="E31" s="42" t="s">
        <v>85</v>
      </c>
      <c r="F31" s="42">
        <v>2</v>
      </c>
    </row>
  </sheetData>
  <mergeCells count="5">
    <mergeCell ref="A1:F1"/>
    <mergeCell ref="A3:A4"/>
    <mergeCell ref="B3:B4"/>
    <mergeCell ref="C3:C4"/>
    <mergeCell ref="D3:F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Y20"/>
  <sheetViews>
    <sheetView workbookViewId="0">
      <selection activeCell="H36" sqref="H36"/>
    </sheetView>
  </sheetViews>
  <sheetFormatPr defaultColWidth="11.5703125" defaultRowHeight="10.15"/>
  <cols>
    <col min="1" max="2" width="5.7109375" style="48" customWidth="1"/>
    <col min="3" max="13" width="7.5703125" style="48" customWidth="1"/>
    <col min="14" max="14" width="11.5703125" style="48"/>
    <col min="15" max="16" width="5.7109375" style="48" customWidth="1"/>
    <col min="17" max="17" width="6" style="48" bestFit="1" customWidth="1"/>
    <col min="18" max="25" width="8.42578125" style="48" customWidth="1"/>
    <col min="26" max="16384" width="11.5703125" style="48"/>
  </cols>
  <sheetData>
    <row r="1" spans="1:25" ht="30.6">
      <c r="A1" s="82" t="s">
        <v>23</v>
      </c>
      <c r="B1" s="83"/>
      <c r="C1" s="46" t="s">
        <v>30</v>
      </c>
      <c r="D1" s="46" t="s">
        <v>31</v>
      </c>
      <c r="E1" s="47" t="s">
        <v>32</v>
      </c>
      <c r="F1" s="46" t="s">
        <v>33</v>
      </c>
      <c r="G1" s="46" t="s">
        <v>34</v>
      </c>
      <c r="H1" s="46" t="s">
        <v>35</v>
      </c>
      <c r="I1" s="46" t="s">
        <v>36</v>
      </c>
      <c r="J1" s="46" t="s">
        <v>37</v>
      </c>
      <c r="K1" s="46" t="s">
        <v>38</v>
      </c>
      <c r="L1" s="46" t="s">
        <v>39</v>
      </c>
      <c r="M1" s="46" t="s">
        <v>40</v>
      </c>
      <c r="O1" s="82" t="s">
        <v>23</v>
      </c>
      <c r="P1" s="83"/>
      <c r="Q1" s="46" t="s">
        <v>22</v>
      </c>
      <c r="R1" s="46" t="s">
        <v>41</v>
      </c>
      <c r="S1" s="46" t="s">
        <v>42</v>
      </c>
      <c r="T1" s="46" t="s">
        <v>43</v>
      </c>
      <c r="U1" s="46" t="s">
        <v>44</v>
      </c>
      <c r="V1" s="46" t="s">
        <v>45</v>
      </c>
      <c r="W1" s="46" t="s">
        <v>46</v>
      </c>
      <c r="X1" s="46" t="s">
        <v>11</v>
      </c>
      <c r="Y1" s="46" t="s">
        <v>47</v>
      </c>
    </row>
    <row r="2" spans="1:25">
      <c r="A2" s="49" t="str">
        <f>PPAL1!C30</f>
        <v>A</v>
      </c>
      <c r="B2" s="49" t="str">
        <f>PPAL1!D30</f>
        <v>B</v>
      </c>
      <c r="C2" s="50">
        <f>PPAL1!X30</f>
        <v>11.36</v>
      </c>
      <c r="D2" s="51">
        <f>PPAL1!Y30</f>
        <v>0.18933333333333333</v>
      </c>
      <c r="E2" s="51">
        <f>PPAL1!Z30</f>
        <v>1.55</v>
      </c>
      <c r="F2" s="52">
        <f>PPAL1!AA30</f>
        <v>0.75</v>
      </c>
      <c r="G2" s="53">
        <f>PPAL1!AB30</f>
        <v>23.63</v>
      </c>
      <c r="H2" s="53">
        <f>PPAL1!AC30</f>
        <v>0</v>
      </c>
      <c r="I2" s="53">
        <f>PPAL1!AD30</f>
        <v>1</v>
      </c>
      <c r="J2" s="53">
        <f>PPAL1!AE30</f>
        <v>0</v>
      </c>
      <c r="K2" s="53">
        <f>PPAL1!AF30</f>
        <v>2</v>
      </c>
      <c r="L2" s="53">
        <f>PPAL1!AG30</f>
        <v>0</v>
      </c>
      <c r="M2" s="53">
        <f>PPAL1!AH30</f>
        <v>0</v>
      </c>
      <c r="O2" s="49" t="str">
        <f>PPAL1!C30</f>
        <v>A</v>
      </c>
      <c r="P2" s="49" t="str">
        <f>PPAL1!D30</f>
        <v>B</v>
      </c>
      <c r="Q2" s="49" t="str">
        <f>PPAL1!B30</f>
        <v>PVC</v>
      </c>
      <c r="R2" s="51">
        <f>PPAL1!AI30</f>
        <v>1.2</v>
      </c>
      <c r="S2" s="51">
        <f>PPAL1!AJ30</f>
        <v>2.75</v>
      </c>
      <c r="T2" s="54">
        <f>PPAL1!AK30</f>
        <v>1.0562608303133974E-2</v>
      </c>
      <c r="U2" s="51">
        <f>PPAL1!AL30</f>
        <v>2.9047172833618427E-2</v>
      </c>
      <c r="V2" s="51">
        <f>PPAL1!AM30</f>
        <v>30.847118431516233</v>
      </c>
      <c r="W2" s="51">
        <f>PPAL1!AN30</f>
        <v>30.818071258682615</v>
      </c>
      <c r="X2" s="55">
        <f>PPAL1!AO30</f>
        <v>150</v>
      </c>
      <c r="Y2" s="54">
        <f>PPAL1!AP30</f>
        <v>0.43172653349209933</v>
      </c>
    </row>
    <row r="3" spans="1:25">
      <c r="A3" s="49" t="str">
        <f>PPAL1!C31</f>
        <v>B</v>
      </c>
      <c r="B3" s="49" t="str">
        <f>PPAL1!D31</f>
        <v>C</v>
      </c>
      <c r="C3" s="50">
        <f>PPAL1!X31</f>
        <v>87.06</v>
      </c>
      <c r="D3" s="51">
        <f>PPAL1!Y31</f>
        <v>1.4510000000000001</v>
      </c>
      <c r="E3" s="51">
        <f>PPAL1!Z31</f>
        <v>0.98</v>
      </c>
      <c r="F3" s="52">
        <f>PPAL1!AA31</f>
        <v>1.25</v>
      </c>
      <c r="G3" s="53">
        <f>PPAL1!AB31</f>
        <v>38.14</v>
      </c>
      <c r="H3" s="53">
        <f>PPAL1!AC31</f>
        <v>0</v>
      </c>
      <c r="I3" s="53">
        <f>PPAL1!AD31</f>
        <v>1</v>
      </c>
      <c r="J3" s="53">
        <f>PPAL1!AE31</f>
        <v>0</v>
      </c>
      <c r="K3" s="53">
        <f>PPAL1!AF31</f>
        <v>0</v>
      </c>
      <c r="L3" s="53">
        <f>PPAL1!AG31</f>
        <v>0</v>
      </c>
      <c r="M3" s="53">
        <f>PPAL1!AH31</f>
        <v>0</v>
      </c>
      <c r="O3" s="49" t="str">
        <f>PPAL1!C31</f>
        <v>B</v>
      </c>
      <c r="P3" s="49" t="str">
        <f>PPAL1!D31</f>
        <v>C</v>
      </c>
      <c r="Q3" s="49" t="str">
        <f>PPAL1!B31</f>
        <v>PVC</v>
      </c>
      <c r="R3" s="51">
        <f>PPAL1!AI31</f>
        <v>0.1</v>
      </c>
      <c r="S3" s="51">
        <f>PPAL1!AJ31</f>
        <v>1.08</v>
      </c>
      <c r="T3" s="54">
        <f>PPAL1!AK31</f>
        <v>4.4500591624176841E-2</v>
      </c>
      <c r="U3" s="51">
        <f>PPAL1!AL31</f>
        <v>4.8060638954110994E-2</v>
      </c>
      <c r="V3" s="51">
        <f>PPAL1!AM31</f>
        <v>30.895179070470345</v>
      </c>
      <c r="W3" s="51">
        <f>PPAL1!AN31</f>
        <v>30.847118431516233</v>
      </c>
      <c r="X3" s="55">
        <f>PPAL1!AO31</f>
        <v>150</v>
      </c>
      <c r="Y3" s="54">
        <f>PPAL1!AP31</f>
        <v>1.2700333873512162</v>
      </c>
    </row>
    <row r="4" spans="1:25">
      <c r="A4" s="49" t="str">
        <f>PPAL1!C32</f>
        <v>C</v>
      </c>
      <c r="B4" s="49" t="str">
        <f>PPAL1!D32</f>
        <v>D</v>
      </c>
      <c r="C4" s="50">
        <f>PPAL1!X32</f>
        <v>105.98</v>
      </c>
      <c r="D4" s="51">
        <f>PPAL1!Y32</f>
        <v>1.7663333333333333</v>
      </c>
      <c r="E4" s="51">
        <f>PPAL1!Z32</f>
        <v>3.3699999999999997</v>
      </c>
      <c r="F4" s="52">
        <f>PPAL1!AA32</f>
        <v>1.25</v>
      </c>
      <c r="G4" s="53">
        <f>PPAL1!AB32</f>
        <v>38.14</v>
      </c>
      <c r="H4" s="53">
        <f>PPAL1!AC32</f>
        <v>1</v>
      </c>
      <c r="I4" s="53">
        <f>PPAL1!AD32</f>
        <v>0</v>
      </c>
      <c r="J4" s="53">
        <f>PPAL1!AE32</f>
        <v>0</v>
      </c>
      <c r="K4" s="53">
        <f>PPAL1!AF32</f>
        <v>7</v>
      </c>
      <c r="L4" s="53">
        <f>PPAL1!AG32</f>
        <v>1</v>
      </c>
      <c r="M4" s="53">
        <f>PPAL1!AH32</f>
        <v>0</v>
      </c>
      <c r="O4" s="49" t="str">
        <f>PPAL1!C32</f>
        <v>C</v>
      </c>
      <c r="P4" s="49" t="str">
        <f>PPAL1!D32</f>
        <v>D</v>
      </c>
      <c r="Q4" s="49" t="str">
        <f>PPAL1!B32</f>
        <v>PVC</v>
      </c>
      <c r="R4" s="51">
        <f>PPAL1!AI32</f>
        <v>8.1</v>
      </c>
      <c r="S4" s="51">
        <f>PPAL1!AJ32</f>
        <v>11.469999999999999</v>
      </c>
      <c r="T4" s="54">
        <f>PPAL1!AK32</f>
        <v>6.4027346217562814E-2</v>
      </c>
      <c r="U4" s="51">
        <f>PPAL1!AL32</f>
        <v>0.73439366111544535</v>
      </c>
      <c r="V4" s="51">
        <f>PPAL1!AM32</f>
        <v>31.629572731585789</v>
      </c>
      <c r="W4" s="51">
        <f>PPAL1!AN32</f>
        <v>30.895179070470345</v>
      </c>
      <c r="X4" s="55">
        <f>PPAL1!AO32</f>
        <v>150</v>
      </c>
      <c r="Y4" s="54">
        <f>PPAL1!AP32</f>
        <v>1.5460388053237064</v>
      </c>
    </row>
    <row r="5" spans="1:25">
      <c r="A5" s="49" t="str">
        <f>PPAL1!C33</f>
        <v>D</v>
      </c>
      <c r="B5" s="49" t="str">
        <f>PPAL1!D33</f>
        <v>E</v>
      </c>
      <c r="C5" s="50">
        <f>PPAL1!X33</f>
        <v>124.91</v>
      </c>
      <c r="D5" s="51">
        <f>PPAL1!Y33</f>
        <v>2.0818333333333334</v>
      </c>
      <c r="E5" s="51">
        <f>PPAL1!Z33</f>
        <v>2.37</v>
      </c>
      <c r="F5" s="52">
        <f>PPAL1!AA33</f>
        <v>1.25</v>
      </c>
      <c r="G5" s="53">
        <f>PPAL1!AB33</f>
        <v>38.14</v>
      </c>
      <c r="H5" s="53">
        <f>PPAL1!AC33</f>
        <v>0</v>
      </c>
      <c r="I5" s="53">
        <f>PPAL1!AD33</f>
        <v>1</v>
      </c>
      <c r="J5" s="53">
        <f>PPAL1!AE33</f>
        <v>0</v>
      </c>
      <c r="K5" s="53">
        <f>PPAL1!AF33</f>
        <v>0</v>
      </c>
      <c r="L5" s="53">
        <f>PPAL1!AG33</f>
        <v>0</v>
      </c>
      <c r="M5" s="53">
        <f>PPAL1!AH33</f>
        <v>0</v>
      </c>
      <c r="O5" s="49" t="str">
        <f>PPAL1!C33</f>
        <v>D</v>
      </c>
      <c r="P5" s="49" t="str">
        <f>PPAL1!D33</f>
        <v>E</v>
      </c>
      <c r="Q5" s="49" t="str">
        <f>PPAL1!B33</f>
        <v>PVC</v>
      </c>
      <c r="R5" s="51">
        <f>PPAL1!AI33</f>
        <v>0.1</v>
      </c>
      <c r="S5" s="51">
        <f>PPAL1!AJ33</f>
        <v>2.4700000000000002</v>
      </c>
      <c r="T5" s="54">
        <f>PPAL1!AK33</f>
        <v>8.6777292165047828E-2</v>
      </c>
      <c r="U5" s="51">
        <f>PPAL1!AL33</f>
        <v>0.21433991164766816</v>
      </c>
      <c r="V5" s="51">
        <f>PPAL1!AM33</f>
        <v>31.843912643233455</v>
      </c>
      <c r="W5" s="51">
        <f>PPAL1!AN33</f>
        <v>31.629572731585789</v>
      </c>
      <c r="X5" s="55">
        <f>PPAL1!AO33</f>
        <v>150</v>
      </c>
      <c r="Y5" s="54">
        <f>PPAL1!AP33</f>
        <v>1.8221901035382544</v>
      </c>
    </row>
    <row r="6" spans="1:25">
      <c r="A6" s="49" t="str">
        <f>PPAL1!C34</f>
        <v>E</v>
      </c>
      <c r="B6" s="49" t="str">
        <f>PPAL1!D34</f>
        <v>F</v>
      </c>
      <c r="C6" s="50">
        <f>PPAL1!X34</f>
        <v>140.05000000000001</v>
      </c>
      <c r="D6" s="51">
        <f>PPAL1!Y34</f>
        <v>2.3341666666666669</v>
      </c>
      <c r="E6" s="51">
        <f>PPAL1!Z34</f>
        <v>0.64</v>
      </c>
      <c r="F6" s="52">
        <f>PPAL1!AA34</f>
        <v>1.5</v>
      </c>
      <c r="G6" s="53">
        <f>PPAL1!AB34</f>
        <v>43.68</v>
      </c>
      <c r="H6" s="53">
        <f>PPAL1!AC34</f>
        <v>0</v>
      </c>
      <c r="I6" s="53">
        <f>PPAL1!AD34</f>
        <v>1</v>
      </c>
      <c r="J6" s="53">
        <f>PPAL1!AE34</f>
        <v>0</v>
      </c>
      <c r="K6" s="53">
        <f>PPAL1!AF34</f>
        <v>0</v>
      </c>
      <c r="L6" s="53">
        <f>PPAL1!AG34</f>
        <v>0</v>
      </c>
      <c r="M6" s="53">
        <f>PPAL1!AH34</f>
        <v>0</v>
      </c>
      <c r="O6" s="49" t="str">
        <f>PPAL1!C34</f>
        <v>E</v>
      </c>
      <c r="P6" s="49" t="str">
        <f>PPAL1!D34</f>
        <v>F</v>
      </c>
      <c r="Q6" s="49" t="str">
        <f>PPAL1!B34</f>
        <v>PVC</v>
      </c>
      <c r="R6" s="51">
        <f>PPAL1!AI34</f>
        <v>0.1</v>
      </c>
      <c r="S6" s="51">
        <f>PPAL1!AJ34</f>
        <v>0.74</v>
      </c>
      <c r="T6" s="54">
        <f>PPAL1!AK34</f>
        <v>5.542907410153429E-2</v>
      </c>
      <c r="U6" s="51">
        <f>PPAL1!AL34</f>
        <v>4.1017514835135375E-2</v>
      </c>
      <c r="V6" s="51">
        <f>PPAL1!AM34</f>
        <v>31.884930158068592</v>
      </c>
      <c r="W6" s="51">
        <f>PPAL1!AN34</f>
        <v>31.843912643233455</v>
      </c>
      <c r="X6" s="55">
        <f>PPAL1!AO34</f>
        <v>150</v>
      </c>
      <c r="Y6" s="54">
        <f>PPAL1!AP34</f>
        <v>1.5576708994460717</v>
      </c>
    </row>
    <row r="7" spans="1:25">
      <c r="A7" s="49" t="str">
        <f>PPAL1!C36</f>
        <v>G</v>
      </c>
      <c r="B7" s="49" t="str">
        <f>PPAL1!D36</f>
        <v>H</v>
      </c>
      <c r="C7" s="50">
        <f>PPAL1!X36</f>
        <v>213.22333333333336</v>
      </c>
      <c r="D7" s="51">
        <f>PPAL1!Y36</f>
        <v>3.5537222222222224</v>
      </c>
      <c r="E7" s="51">
        <f>PPAL1!Z36</f>
        <v>3.76</v>
      </c>
      <c r="F7" s="52">
        <f>PPAL1!AA36</f>
        <v>2</v>
      </c>
      <c r="G7" s="53">
        <f>PPAL1!AB36</f>
        <v>54.58</v>
      </c>
      <c r="H7" s="53">
        <f>PPAL1!AC36</f>
        <v>0</v>
      </c>
      <c r="I7" s="53">
        <f>PPAL1!AD36</f>
        <v>1</v>
      </c>
      <c r="J7" s="53">
        <f>PPAL1!AE36</f>
        <v>0</v>
      </c>
      <c r="K7" s="53">
        <f>PPAL1!AF36</f>
        <v>0</v>
      </c>
      <c r="L7" s="53">
        <f>PPAL1!AG36</f>
        <v>0</v>
      </c>
      <c r="M7" s="53">
        <f>PPAL1!AH36</f>
        <v>0</v>
      </c>
      <c r="O7" s="49" t="str">
        <f>PPAL1!C36</f>
        <v>G</v>
      </c>
      <c r="P7" s="49" t="str">
        <f>PPAL1!D36</f>
        <v>H</v>
      </c>
      <c r="Q7" s="49" t="str">
        <f>PPAL1!B36</f>
        <v>PVC</v>
      </c>
      <c r="R7" s="51">
        <f>PPAL1!AI36</f>
        <v>0.1</v>
      </c>
      <c r="S7" s="51">
        <f>PPAL1!AJ36</f>
        <v>3.86</v>
      </c>
      <c r="T7" s="54">
        <f>PPAL1!AK36</f>
        <v>4.0805302376596832E-2</v>
      </c>
      <c r="U7" s="51">
        <f>PPAL1!AL36</f>
        <v>0.15750846717366376</v>
      </c>
      <c r="V7" s="51">
        <f>PPAL1!AM36</f>
        <v>32.042438625242255</v>
      </c>
      <c r="W7" s="51">
        <f>PPAL1!AN36</f>
        <v>31.884930158068592</v>
      </c>
      <c r="X7" s="55">
        <f>PPAL1!AO36</f>
        <v>150</v>
      </c>
      <c r="Y7" s="54">
        <f>PPAL1!AP36</f>
        <v>1.5188871867372342</v>
      </c>
    </row>
    <row r="8" spans="1:25">
      <c r="A8" s="49" t="str">
        <f>PPAL1!C37</f>
        <v>H</v>
      </c>
      <c r="B8" s="49" t="str">
        <f>PPAL1!D37</f>
        <v>I</v>
      </c>
      <c r="C8" s="50">
        <f>PPAL1!X37</f>
        <v>227.1</v>
      </c>
      <c r="D8" s="51">
        <f>PPAL1!Y37</f>
        <v>3.7849999999999997</v>
      </c>
      <c r="E8" s="51">
        <f>PPAL1!Z37</f>
        <v>62.1</v>
      </c>
      <c r="F8" s="52">
        <f>PPAL1!AA37</f>
        <v>2</v>
      </c>
      <c r="G8" s="53">
        <f>PPAL1!AB37</f>
        <v>54.58</v>
      </c>
      <c r="H8" s="53">
        <f>PPAL1!AC37</f>
        <v>0</v>
      </c>
      <c r="I8" s="53">
        <f>PPAL1!AD37</f>
        <v>0</v>
      </c>
      <c r="J8" s="53">
        <f>PPAL1!AE37</f>
        <v>4</v>
      </c>
      <c r="K8" s="53">
        <f>PPAL1!AF37</f>
        <v>0</v>
      </c>
      <c r="L8" s="53">
        <f>PPAL1!AG37</f>
        <v>0</v>
      </c>
      <c r="M8" s="53">
        <f>PPAL1!AH37</f>
        <v>0</v>
      </c>
      <c r="O8" s="49" t="str">
        <f>PPAL1!C37</f>
        <v>H</v>
      </c>
      <c r="P8" s="49" t="str">
        <f>PPAL1!D37</f>
        <v>I</v>
      </c>
      <c r="Q8" s="49" t="str">
        <f>PPAL1!B37</f>
        <v>PVC</v>
      </c>
      <c r="R8" s="51">
        <f>PPAL1!AI37</f>
        <v>2.4</v>
      </c>
      <c r="S8" s="51">
        <f>PPAL1!AJ37</f>
        <v>64.5</v>
      </c>
      <c r="T8" s="54">
        <f>PPAL1!AK37</f>
        <v>4.5853664724926239E-2</v>
      </c>
      <c r="U8" s="51">
        <f>PPAL1!AL37</f>
        <v>2.9575613747577423</v>
      </c>
      <c r="V8" s="51">
        <f>PPAL1!AM37</f>
        <v>35</v>
      </c>
      <c r="W8" s="51">
        <f>PPAL1!AN37</f>
        <v>32.042438625242255</v>
      </c>
      <c r="X8" s="55">
        <f>PPAL1!AO37</f>
        <v>150</v>
      </c>
      <c r="Y8" s="54">
        <f>PPAL1!AP37</f>
        <v>1.6177370211579059</v>
      </c>
    </row>
    <row r="9" spans="1:25">
      <c r="A9" s="49" t="e">
        <f>PPAL1!#REF!</f>
        <v>#REF!</v>
      </c>
      <c r="B9" s="49" t="e">
        <f>PPAL1!#REF!</f>
        <v>#REF!</v>
      </c>
      <c r="C9" s="50" t="e">
        <f>PPAL1!#REF!</f>
        <v>#REF!</v>
      </c>
      <c r="D9" s="51" t="e">
        <f>PPAL1!#REF!</f>
        <v>#REF!</v>
      </c>
      <c r="E9" s="51" t="e">
        <f>PPAL1!#REF!</f>
        <v>#REF!</v>
      </c>
      <c r="F9" s="52" t="e">
        <f>PPAL1!#REF!</f>
        <v>#REF!</v>
      </c>
      <c r="G9" s="53" t="e">
        <f>PPAL1!#REF!</f>
        <v>#REF!</v>
      </c>
      <c r="H9" s="53" t="e">
        <f>PPAL1!#REF!</f>
        <v>#REF!</v>
      </c>
      <c r="I9" s="53" t="e">
        <f>PPAL1!#REF!</f>
        <v>#REF!</v>
      </c>
      <c r="J9" s="53" t="e">
        <f>PPAL1!#REF!</f>
        <v>#REF!</v>
      </c>
      <c r="K9" s="53" t="e">
        <f>PPAL1!#REF!</f>
        <v>#REF!</v>
      </c>
      <c r="L9" s="53" t="e">
        <f>PPAL1!#REF!</f>
        <v>#REF!</v>
      </c>
      <c r="M9" s="53" t="e">
        <f>PPAL1!#REF!</f>
        <v>#REF!</v>
      </c>
      <c r="O9" s="49" t="e">
        <f>PPAL1!#REF!</f>
        <v>#REF!</v>
      </c>
      <c r="P9" s="49" t="e">
        <f>PPAL1!#REF!</f>
        <v>#REF!</v>
      </c>
      <c r="Q9" s="49" t="e">
        <f>PPAL1!#REF!</f>
        <v>#REF!</v>
      </c>
      <c r="R9" s="51" t="e">
        <f>PPAL1!#REF!</f>
        <v>#REF!</v>
      </c>
      <c r="S9" s="51" t="e">
        <f>PPAL1!#REF!</f>
        <v>#REF!</v>
      </c>
      <c r="T9" s="54" t="e">
        <f>PPAL1!#REF!</f>
        <v>#REF!</v>
      </c>
      <c r="U9" s="51" t="e">
        <f>PPAL1!#REF!</f>
        <v>#REF!</v>
      </c>
      <c r="V9" s="51" t="e">
        <f>PPAL1!#REF!</f>
        <v>#REF!</v>
      </c>
      <c r="W9" s="51" t="e">
        <f>PPAL1!#REF!</f>
        <v>#REF!</v>
      </c>
      <c r="X9" s="55" t="e">
        <f>PPAL1!#REF!</f>
        <v>#REF!</v>
      </c>
      <c r="Y9" s="54" t="e">
        <f>PPAL1!#REF!</f>
        <v>#REF!</v>
      </c>
    </row>
    <row r="14" spans="1:25">
      <c r="A14" s="49" t="str">
        <f>PPAL1!C42</f>
        <v>K</v>
      </c>
      <c r="B14" s="49" t="str">
        <f>PPAL1!D42</f>
        <v>L</v>
      </c>
      <c r="C14" s="50">
        <f>PPAL1!X42</f>
        <v>7.57</v>
      </c>
      <c r="D14" s="51">
        <f>PPAL1!Y42</f>
        <v>0.12616666666666668</v>
      </c>
      <c r="E14" s="51">
        <f>PPAL1!Z42</f>
        <v>1</v>
      </c>
      <c r="F14" s="52">
        <f>PPAL1!AA42</f>
        <v>0.5</v>
      </c>
      <c r="G14" s="53">
        <f>PPAL1!AB42</f>
        <v>18.18</v>
      </c>
      <c r="H14" s="53">
        <f>PPAL1!AC42</f>
        <v>0</v>
      </c>
      <c r="I14" s="53">
        <f>PPAL1!AD42</f>
        <v>1</v>
      </c>
      <c r="J14" s="53">
        <f>PPAL1!AE42</f>
        <v>0</v>
      </c>
      <c r="K14" s="53">
        <f>PPAL1!AF42</f>
        <v>2</v>
      </c>
      <c r="L14" s="53">
        <f>PPAL1!AG42</f>
        <v>0</v>
      </c>
      <c r="M14" s="53">
        <f>PPAL1!AH42</f>
        <v>0</v>
      </c>
      <c r="O14" s="49" t="str">
        <f>PPAL1!C42</f>
        <v>K</v>
      </c>
      <c r="P14" s="49" t="str">
        <f>PPAL1!D42</f>
        <v>L</v>
      </c>
      <c r="Q14" s="49" t="str">
        <f>PPAL1!B42</f>
        <v>PVC</v>
      </c>
      <c r="R14" s="51">
        <f>PPAL1!AI42</f>
        <v>6.6</v>
      </c>
      <c r="S14" s="51">
        <f>PPAL1!AJ42</f>
        <v>7.6</v>
      </c>
      <c r="T14" s="54">
        <f>PPAL1!AK42</f>
        <v>1.7851814233448397E-2</v>
      </c>
      <c r="U14" s="51">
        <f>PPAL1!AL42</f>
        <v>0.1356737881742078</v>
      </c>
      <c r="V14" s="51">
        <f>PPAL1!AM42</f>
        <v>30.423451270631467</v>
      </c>
      <c r="W14" s="51">
        <f>PPAL1!AN42</f>
        <v>30.287777482457258</v>
      </c>
      <c r="X14" s="55">
        <f>PPAL1!AO42</f>
        <v>150</v>
      </c>
      <c r="Y14" s="54">
        <f>PPAL1!AP42</f>
        <v>0.48603324287134186</v>
      </c>
    </row>
    <row r="15" spans="1:25">
      <c r="A15" s="49" t="str">
        <f>PPAL1!C43</f>
        <v>L</v>
      </c>
      <c r="B15" s="49" t="str">
        <f>PPAL1!D43</f>
        <v>M</v>
      </c>
      <c r="C15" s="50">
        <f>PPAL1!X43</f>
        <v>15.14</v>
      </c>
      <c r="D15" s="51">
        <f>PPAL1!Y43</f>
        <v>0.25233333333333335</v>
      </c>
      <c r="E15" s="51">
        <f>PPAL1!Z43</f>
        <v>0.73</v>
      </c>
      <c r="F15" s="52">
        <f>PPAL1!AA43</f>
        <v>0.5</v>
      </c>
      <c r="G15" s="53">
        <f>PPAL1!AB43</f>
        <v>18.18</v>
      </c>
      <c r="H15" s="53">
        <f>PPAL1!AC43</f>
        <v>0</v>
      </c>
      <c r="I15" s="53">
        <f>PPAL1!AD43</f>
        <v>1</v>
      </c>
      <c r="J15" s="53">
        <f>PPAL1!AE43</f>
        <v>0</v>
      </c>
      <c r="K15" s="53">
        <f>PPAL1!AF43</f>
        <v>6</v>
      </c>
      <c r="L15" s="53">
        <f>PPAL1!AG43</f>
        <v>1</v>
      </c>
      <c r="M15" s="53">
        <f>PPAL1!AH43</f>
        <v>0</v>
      </c>
      <c r="O15" s="49" t="str">
        <f>PPAL1!C43</f>
        <v>L</v>
      </c>
      <c r="P15" s="49" t="str">
        <f>PPAL1!D43</f>
        <v>M</v>
      </c>
      <c r="Q15" s="49" t="str">
        <f>PPAL1!B43</f>
        <v>PVC</v>
      </c>
      <c r="R15" s="51">
        <f>PPAL1!AI43</f>
        <v>19.799999999999997</v>
      </c>
      <c r="S15" s="51">
        <f>PPAL1!AJ43</f>
        <v>20.529999999999998</v>
      </c>
      <c r="T15" s="54">
        <f>PPAL1!AK43</f>
        <v>6.4355823345351837E-2</v>
      </c>
      <c r="U15" s="51">
        <f>PPAL1!AL43</f>
        <v>1.3212250532800731</v>
      </c>
      <c r="V15" s="51">
        <f>PPAL1!AM43</f>
        <v>31.744676323911541</v>
      </c>
      <c r="W15" s="51">
        <f>PPAL1!AN43</f>
        <v>30.423451270631467</v>
      </c>
      <c r="X15" s="55">
        <f>PPAL1!AO43</f>
        <v>150</v>
      </c>
      <c r="Y15" s="54">
        <f>PPAL1!AP43</f>
        <v>0.97206648574268373</v>
      </c>
    </row>
    <row r="16" spans="1:25">
      <c r="A16" s="49" t="str">
        <f>PPAL1!C44</f>
        <v>M</v>
      </c>
      <c r="B16" s="49" t="str">
        <f>PPAL1!D44</f>
        <v>D</v>
      </c>
      <c r="C16" s="50">
        <f>PPAL1!X44</f>
        <v>87.06</v>
      </c>
      <c r="D16" s="51">
        <f>PPAL1!Y44</f>
        <v>1.4510000000000001</v>
      </c>
      <c r="E16" s="51">
        <f>PPAL1!Z44</f>
        <v>2.23</v>
      </c>
      <c r="F16" s="52">
        <f>PPAL1!AA44</f>
        <v>1.25</v>
      </c>
      <c r="G16" s="53">
        <f>PPAL1!AB44</f>
        <v>38.14</v>
      </c>
      <c r="H16" s="53">
        <f>PPAL1!AC44</f>
        <v>0</v>
      </c>
      <c r="I16" s="53">
        <f>PPAL1!AD44</f>
        <v>0</v>
      </c>
      <c r="J16" s="53">
        <f>PPAL1!AE44</f>
        <v>0</v>
      </c>
      <c r="K16" s="53">
        <f>PPAL1!AF44</f>
        <v>0</v>
      </c>
      <c r="L16" s="53">
        <f>PPAL1!AG44</f>
        <v>0</v>
      </c>
      <c r="M16" s="53">
        <f>PPAL1!AH44</f>
        <v>0</v>
      </c>
      <c r="O16" s="49" t="str">
        <f>PPAL1!C44</f>
        <v>M</v>
      </c>
      <c r="P16" s="49" t="str">
        <f>PPAL1!D44</f>
        <v>D</v>
      </c>
      <c r="Q16" s="49" t="str">
        <f>PPAL1!B44</f>
        <v>PVC</v>
      </c>
      <c r="R16" s="51">
        <f>PPAL1!AI44</f>
        <v>0</v>
      </c>
      <c r="S16" s="51">
        <f>PPAL1!AJ44</f>
        <v>2.23</v>
      </c>
      <c r="T16" s="54">
        <f>PPAL1!AK44</f>
        <v>4.4500591624176841E-2</v>
      </c>
      <c r="U16" s="51">
        <f>PPAL1!AL44</f>
        <v>9.923631932191436E-2</v>
      </c>
      <c r="V16" s="51">
        <f>PPAL1!AM44</f>
        <v>31.843912643233455</v>
      </c>
      <c r="W16" s="51">
        <f>PPAL1!AN44</f>
        <v>31.744676323911541</v>
      </c>
      <c r="X16" s="55">
        <f>PPAL1!AO44</f>
        <v>150</v>
      </c>
      <c r="Y16" s="54">
        <f>PPAL1!AP44</f>
        <v>1.2700333873512162</v>
      </c>
    </row>
    <row r="17" spans="1:25">
      <c r="A17" s="49" t="e">
        <f>PPAL1!#REF!</f>
        <v>#REF!</v>
      </c>
      <c r="B17" s="49" t="e">
        <f>PPAL1!#REF!</f>
        <v>#REF!</v>
      </c>
      <c r="C17" s="50" t="e">
        <f>PPAL1!#REF!</f>
        <v>#REF!</v>
      </c>
      <c r="D17" s="51" t="e">
        <f>PPAL1!#REF!</f>
        <v>#REF!</v>
      </c>
      <c r="E17" s="51" t="e">
        <f>PPAL1!#REF!</f>
        <v>#REF!</v>
      </c>
      <c r="F17" s="52" t="e">
        <f>PPAL1!#REF!</f>
        <v>#REF!</v>
      </c>
      <c r="G17" s="53" t="e">
        <f>PPAL1!#REF!</f>
        <v>#REF!</v>
      </c>
      <c r="H17" s="53" t="e">
        <f>PPAL1!#REF!</f>
        <v>#REF!</v>
      </c>
      <c r="I17" s="53" t="e">
        <f>PPAL1!#REF!</f>
        <v>#REF!</v>
      </c>
      <c r="J17" s="53" t="e">
        <f>PPAL1!#REF!</f>
        <v>#REF!</v>
      </c>
      <c r="K17" s="53" t="e">
        <f>PPAL1!#REF!</f>
        <v>#REF!</v>
      </c>
      <c r="L17" s="53" t="e">
        <f>PPAL1!#REF!</f>
        <v>#REF!</v>
      </c>
      <c r="M17" s="53" t="e">
        <f>PPAL1!#REF!</f>
        <v>#REF!</v>
      </c>
      <c r="O17" s="49" t="e">
        <f>PPAL1!#REF!</f>
        <v>#REF!</v>
      </c>
      <c r="P17" s="49" t="e">
        <f>PPAL1!#REF!</f>
        <v>#REF!</v>
      </c>
      <c r="Q17" s="49" t="e">
        <f>PPAL1!#REF!</f>
        <v>#REF!</v>
      </c>
      <c r="R17" s="51" t="e">
        <f>PPAL1!#REF!</f>
        <v>#REF!</v>
      </c>
      <c r="S17" s="51" t="e">
        <f>PPAL1!#REF!</f>
        <v>#REF!</v>
      </c>
      <c r="T17" s="54" t="e">
        <f>PPAL1!#REF!</f>
        <v>#REF!</v>
      </c>
      <c r="U17" s="51" t="e">
        <f>PPAL1!#REF!</f>
        <v>#REF!</v>
      </c>
      <c r="V17" s="51" t="e">
        <f>PPAL1!#REF!</f>
        <v>#REF!</v>
      </c>
      <c r="W17" s="51" t="e">
        <f>PPAL1!#REF!</f>
        <v>#REF!</v>
      </c>
      <c r="X17" s="55" t="e">
        <f>PPAL1!#REF!</f>
        <v>#REF!</v>
      </c>
      <c r="Y17" s="54" t="e">
        <f>PPAL1!#REF!</f>
        <v>#REF!</v>
      </c>
    </row>
    <row r="19" spans="1:25">
      <c r="A19" s="49" t="str">
        <f>PPAL1!C46</f>
        <v>O</v>
      </c>
      <c r="B19" s="49" t="str">
        <f>PPAL1!D46</f>
        <v>P</v>
      </c>
      <c r="C19" s="50">
        <f>PPAL1!X46</f>
        <v>7.57</v>
      </c>
      <c r="D19" s="51">
        <f>PPAL1!Y46</f>
        <v>0.12616666666666668</v>
      </c>
      <c r="E19" s="51">
        <f>PPAL1!Z46</f>
        <v>2.5499999999999998</v>
      </c>
      <c r="F19" s="52">
        <f>PPAL1!AA46</f>
        <v>0.5</v>
      </c>
      <c r="G19" s="53">
        <f>PPAL1!AB46</f>
        <v>18.18</v>
      </c>
      <c r="H19" s="53">
        <f>PPAL1!AC46</f>
        <v>0</v>
      </c>
      <c r="I19" s="53">
        <f>PPAL1!AD46</f>
        <v>1</v>
      </c>
      <c r="J19" s="53">
        <f>PPAL1!AE46</f>
        <v>0</v>
      </c>
      <c r="K19" s="53">
        <f>PPAL1!AF46</f>
        <v>3</v>
      </c>
      <c r="L19" s="53">
        <f>PPAL1!AG46</f>
        <v>0</v>
      </c>
      <c r="M19" s="53">
        <f>PPAL1!AH46</f>
        <v>0</v>
      </c>
      <c r="O19" s="49" t="str">
        <f>PPAL1!C46</f>
        <v>O</v>
      </c>
      <c r="P19" s="49" t="str">
        <f>PPAL1!D46</f>
        <v>P</v>
      </c>
      <c r="Q19" s="49" t="str">
        <f>PPAL1!B46</f>
        <v>PVC</v>
      </c>
      <c r="R19" s="51">
        <f>PPAL1!AI46</f>
        <v>9.8999999999999986</v>
      </c>
      <c r="S19" s="51">
        <f>PPAL1!AJ46</f>
        <v>12.45</v>
      </c>
      <c r="T19" s="54">
        <f>PPAL1!AK46</f>
        <v>1.7851814233448397E-2</v>
      </c>
      <c r="U19" s="51">
        <f>PPAL1!AL46</f>
        <v>0.22225508720643253</v>
      </c>
      <c r="V19" s="51">
        <f>PPAL1!AM46</f>
        <v>31.466104582958852</v>
      </c>
      <c r="W19" s="51">
        <f>PPAL1!AN46</f>
        <v>31.243849495752421</v>
      </c>
      <c r="X19" s="55">
        <f>PPAL1!AO46</f>
        <v>150</v>
      </c>
      <c r="Y19" s="54">
        <f>PPAL1!AP46</f>
        <v>0.48603324287134186</v>
      </c>
    </row>
    <row r="20" spans="1:25">
      <c r="A20" s="49" t="str">
        <f>PPAL1!C47</f>
        <v>P</v>
      </c>
      <c r="B20" s="49" t="str">
        <f>PPAL1!D47</f>
        <v>E</v>
      </c>
      <c r="C20" s="50">
        <f>PPAL1!X47</f>
        <v>90.84</v>
      </c>
      <c r="D20" s="51">
        <f>PPAL1!Y47</f>
        <v>1.514</v>
      </c>
      <c r="E20" s="51">
        <f>PPAL1!Z47</f>
        <v>2.4</v>
      </c>
      <c r="F20" s="52">
        <f>PPAL1!AA47</f>
        <v>1.25</v>
      </c>
      <c r="G20" s="53">
        <f>PPAL1!AB47</f>
        <v>38.14</v>
      </c>
      <c r="H20" s="53">
        <f>PPAL1!AC47</f>
        <v>1</v>
      </c>
      <c r="I20" s="53">
        <f>PPAL1!AD47</f>
        <v>0</v>
      </c>
      <c r="J20" s="53">
        <f>PPAL1!AE47</f>
        <v>0</v>
      </c>
      <c r="K20" s="53">
        <f>PPAL1!AF47</f>
        <v>5</v>
      </c>
      <c r="L20" s="53">
        <f>PPAL1!AG47</f>
        <v>1</v>
      </c>
      <c r="M20" s="53">
        <f>PPAL1!AH47</f>
        <v>0</v>
      </c>
      <c r="O20" s="49" t="str">
        <f>PPAL1!C47</f>
        <v>P</v>
      </c>
      <c r="P20" s="49" t="str">
        <f>PPAL1!D47</f>
        <v>E</v>
      </c>
      <c r="Q20" s="49" t="str">
        <f>PPAL1!B47</f>
        <v>PVC</v>
      </c>
      <c r="R20" s="51">
        <f>PPAL1!AI47</f>
        <v>6.3</v>
      </c>
      <c r="S20" s="51">
        <f>PPAL1!AJ47</f>
        <v>8.6999999999999993</v>
      </c>
      <c r="T20" s="54">
        <f>PPAL1!AK47</f>
        <v>4.8140870702268974E-2</v>
      </c>
      <c r="U20" s="51">
        <f>PPAL1!AL47</f>
        <v>0.41882557510974006</v>
      </c>
      <c r="V20" s="51">
        <f>PPAL1!AM47</f>
        <v>31.884930158068592</v>
      </c>
      <c r="W20" s="51">
        <f>PPAL1!AN47</f>
        <v>31.466104582958852</v>
      </c>
      <c r="X20" s="55">
        <f>PPAL1!AO47</f>
        <v>150</v>
      </c>
      <c r="Y20" s="54">
        <f>PPAL1!AP47</f>
        <v>1.3251761188488913</v>
      </c>
    </row>
  </sheetData>
  <mergeCells count="2">
    <mergeCell ref="A1:B1"/>
    <mergeCell ref="O1:P1"/>
  </mergeCells>
  <conditionalFormatting sqref="Y3:Y9 Y19:Y20 Y14:Y17">
    <cfRule type="cellIs" dxfId="2" priority="1" stopIfTrue="1" operator="greaterThan">
      <formula>3</formula>
    </cfRule>
  </conditionalFormatting>
  <conditionalFormatting sqref="Y2">
    <cfRule type="cellIs" dxfId="1" priority="3" stopIfTrue="1" operator="greaterThan">
      <formula>3</formula>
    </cfRule>
  </conditionalFormatting>
  <conditionalFormatting sqref="T2:T9 T19:T20 T14:T17">
    <cfRule type="cellIs" dxfId="0" priority="2" stopIfTrue="1" operator="greaterThan">
      <formula>2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Microsoft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Julio Cesar Parra Aceros</cp:lastModifiedBy>
  <cp:revision/>
  <dcterms:created xsi:type="dcterms:W3CDTF">2020-06-10T15:17:01Z</dcterms:created>
  <dcterms:modified xsi:type="dcterms:W3CDTF">2022-04-21T23:31:31Z</dcterms:modified>
  <cp:category/>
  <cp:contentStatus/>
</cp:coreProperties>
</file>